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05 AGUAS LIMPIAS\AGUAS LIMPIAS 2019\DATOS CRUDOS\"/>
    </mc:Choice>
  </mc:AlternateContent>
  <bookViews>
    <workbookView xWindow="0" yWindow="0" windowWidth="28800" windowHeight="10935" activeTab="2"/>
  </bookViews>
  <sheets>
    <sheet name="RESIDUOS MAE" sheetId="3" r:id="rId1"/>
    <sheet name="po_trash_cálculos" sheetId="1" r:id="rId2"/>
    <sheet name="po_trash_mse2019" sheetId="2" r:id="rId3"/>
    <sheet name="gráficos" sheetId="4" r:id="rId4"/>
  </sheets>
  <definedNames>
    <definedName name="_xlnm._FilterDatabase" localSheetId="1" hidden="1">po_trash_cálculos!$R$6:$S$17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N29" i="1"/>
  <c r="N28" i="1"/>
  <c r="N27" i="1"/>
  <c r="M29" i="1"/>
  <c r="H3" i="1" l="1"/>
  <c r="H4" i="1" l="1"/>
  <c r="I4" i="1" s="1"/>
  <c r="J4" i="1" s="1"/>
  <c r="H19" i="1"/>
  <c r="I19" i="1" s="1"/>
  <c r="H18" i="1"/>
  <c r="I18" i="1" s="1"/>
  <c r="H17" i="1"/>
  <c r="I17" i="1" s="1"/>
  <c r="H15" i="1"/>
  <c r="I15" i="1" s="1"/>
  <c r="H14" i="1"/>
  <c r="I14" i="1" s="1"/>
  <c r="H13" i="1"/>
  <c r="I13" i="1" s="1"/>
  <c r="H12" i="1"/>
  <c r="I12" i="1" s="1"/>
  <c r="H11" i="1"/>
  <c r="I11" i="1" s="1"/>
  <c r="K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2" i="1"/>
  <c r="I2" i="1" s="1"/>
  <c r="K2" i="1" s="1"/>
  <c r="K12" i="1" l="1"/>
  <c r="J12" i="1"/>
  <c r="J6" i="1"/>
  <c r="K6" i="1"/>
  <c r="J14" i="1"/>
  <c r="K14" i="1"/>
  <c r="K7" i="1"/>
  <c r="J7" i="1"/>
  <c r="K19" i="1"/>
  <c r="J19" i="1"/>
  <c r="J2" i="1"/>
  <c r="L2" i="1" s="1"/>
  <c r="M2" i="1" s="1"/>
  <c r="K8" i="1"/>
  <c r="J8" i="1"/>
  <c r="J13" i="1"/>
  <c r="K13" i="1"/>
  <c r="K9" i="1"/>
  <c r="J9" i="1"/>
  <c r="L9" i="1" s="1"/>
  <c r="M9" i="1" s="1"/>
  <c r="N9" i="1" s="1"/>
  <c r="K10" i="1"/>
  <c r="J10" i="1"/>
  <c r="J5" i="1"/>
  <c r="K5" i="1"/>
  <c r="K15" i="1"/>
  <c r="J15" i="1"/>
  <c r="K17" i="1"/>
  <c r="J17" i="1"/>
  <c r="L17" i="1" s="1"/>
  <c r="M17" i="1" s="1"/>
  <c r="K18" i="1"/>
  <c r="J18" i="1"/>
  <c r="L18" i="1" s="1"/>
  <c r="M18" i="1" s="1"/>
  <c r="N18" i="1" s="1"/>
  <c r="K4" i="1"/>
  <c r="L4" i="1" s="1"/>
  <c r="M4" i="1" s="1"/>
  <c r="J11" i="1"/>
  <c r="L11" i="1" s="1"/>
  <c r="M11" i="1" s="1"/>
  <c r="N11" i="1" s="1"/>
  <c r="N17" i="1" l="1"/>
  <c r="L10" i="1"/>
  <c r="M10" i="1" s="1"/>
  <c r="N10" i="1" s="1"/>
  <c r="O10" i="1" s="1"/>
  <c r="N4" i="1"/>
  <c r="L19" i="1"/>
  <c r="M19" i="1" s="1"/>
  <c r="N19" i="1" s="1"/>
  <c r="L12" i="1"/>
  <c r="M12" i="1" s="1"/>
  <c r="N12" i="1" s="1"/>
  <c r="O12" i="1" s="1"/>
  <c r="L8" i="1"/>
  <c r="M8" i="1" s="1"/>
  <c r="N8" i="1" s="1"/>
  <c r="O8" i="1" s="1"/>
  <c r="L15" i="1"/>
  <c r="M15" i="1" s="1"/>
  <c r="N15" i="1" s="1"/>
  <c r="O15" i="1" s="1"/>
  <c r="L7" i="1"/>
  <c r="M7" i="1" s="1"/>
  <c r="N7" i="1" s="1"/>
  <c r="O7" i="1" s="1"/>
  <c r="L14" i="1"/>
  <c r="M14" i="1" s="1"/>
  <c r="N14" i="1" s="1"/>
  <c r="L6" i="1"/>
  <c r="M6" i="1" s="1"/>
  <c r="L13" i="1"/>
  <c r="M13" i="1" s="1"/>
  <c r="N13" i="1" s="1"/>
  <c r="O13" i="1" s="1"/>
  <c r="L5" i="1"/>
  <c r="M5" i="1" s="1"/>
  <c r="N5" i="1" s="1"/>
  <c r="O5" i="1" s="1"/>
  <c r="O9" i="1" l="1"/>
  <c r="O18" i="1"/>
  <c r="O11" i="1"/>
  <c r="O19" i="1"/>
  <c r="M28" i="1"/>
  <c r="M27" i="1"/>
  <c r="M21" i="1"/>
  <c r="N6" i="1"/>
  <c r="O6" i="1" s="1"/>
  <c r="O17" i="1"/>
  <c r="C2" i="4" s="1"/>
  <c r="D2" i="4" s="1"/>
  <c r="O14" i="1"/>
  <c r="O4" i="1"/>
  <c r="C3" i="2" s="1"/>
  <c r="C3" i="4" s="1"/>
  <c r="D3" i="4" s="1"/>
</calcChain>
</file>

<file path=xl/sharedStrings.xml><?xml version="1.0" encoding="utf-8"?>
<sst xmlns="http://schemas.openxmlformats.org/spreadsheetml/2006/main" count="94" uniqueCount="72">
  <si>
    <t>PROVINCIA</t>
  </si>
  <si>
    <t>CANTÓN</t>
  </si>
  <si>
    <t>Ecuador</t>
  </si>
  <si>
    <t>MANABI</t>
  </si>
  <si>
    <t>JAMA</t>
  </si>
  <si>
    <t>JARAMIJO</t>
  </si>
  <si>
    <t>JIPIJAPA</t>
  </si>
  <si>
    <t>MANTA</t>
  </si>
  <si>
    <t>MONTECRISTI</t>
  </si>
  <si>
    <t>PEDERNALES</t>
  </si>
  <si>
    <t>PORTOVIEJO</t>
  </si>
  <si>
    <t>PUERTO LOPEZ</t>
  </si>
  <si>
    <t>SAN VICENTE</t>
  </si>
  <si>
    <t>SUCRE</t>
  </si>
  <si>
    <t>TOSAGUA</t>
  </si>
  <si>
    <t>CHONE</t>
  </si>
  <si>
    <t>SANTA ELENA</t>
  </si>
  <si>
    <t>LA LIBERTAD</t>
  </si>
  <si>
    <t>SALINAS</t>
  </si>
  <si>
    <t>MAX</t>
  </si>
  <si>
    <t>Basica</t>
  </si>
  <si>
    <t>Excedente</t>
  </si>
  <si>
    <t>Valor</t>
  </si>
  <si>
    <t>GAD Micro</t>
  </si>
  <si>
    <t>GAD Pequeño</t>
  </si>
  <si>
    <t>GAD Mediano</t>
  </si>
  <si>
    <t>GAD Grande</t>
  </si>
  <si>
    <t>GAD Especial</t>
  </si>
  <si>
    <t>En Adelante</t>
  </si>
  <si>
    <t>rgn_id</t>
  </si>
  <si>
    <t>year</t>
  </si>
  <si>
    <t>pressure_score</t>
  </si>
  <si>
    <t xml:space="preserve">[1] INEC (2019). Censo de Población y Vivienda 2010. http://www.ecuadorencifras.gob.ec/base-de-datos-censo-de-poblacion-y-vivienda/ </t>
  </si>
  <si>
    <t>[2] MAE (2013). Programa Nacional para la gestión integral de desechos sólidos. https://slideplayer.es/slide/3832641/</t>
  </si>
  <si>
    <t>Fuente: MAE (2013). Programa Nacional para la gestión integral de desechos sólidos. https://slideplayer.es/slide/3832641/</t>
  </si>
  <si>
    <t>Jama</t>
  </si>
  <si>
    <t>Jipijapa</t>
  </si>
  <si>
    <t>Manta</t>
  </si>
  <si>
    <t>Montecristi</t>
  </si>
  <si>
    <t>Pedernales</t>
  </si>
  <si>
    <t>Portoviejo</t>
  </si>
  <si>
    <t>San Vicente</t>
  </si>
  <si>
    <t>Sucre</t>
  </si>
  <si>
    <t>Tosagua</t>
  </si>
  <si>
    <t>Chone</t>
  </si>
  <si>
    <t>Jaramijó</t>
  </si>
  <si>
    <t>Puerto López</t>
  </si>
  <si>
    <t>La Libertad</t>
  </si>
  <si>
    <t>Salinas</t>
  </si>
  <si>
    <t>Santa Elena</t>
  </si>
  <si>
    <t>Manabí</t>
  </si>
  <si>
    <t>Estado</t>
  </si>
  <si>
    <t>Presión</t>
  </si>
  <si>
    <t>Provincia</t>
  </si>
  <si>
    <t>LN (TON 2010)</t>
  </si>
  <si>
    <t>LN ESCALADO CON EL MÁXIMO DEL ÁREA DE ESTUDIO</t>
  </si>
  <si>
    <t>MANABÍ</t>
  </si>
  <si>
    <t>TOTAL</t>
  </si>
  <si>
    <t>PLÁSTICO MAL MANEJADO %</t>
  </si>
  <si>
    <t>PLÁSTICO MAL MANEJADO (tn)</t>
  </si>
  <si>
    <t>Población costera (2010) [1]</t>
  </si>
  <si>
    <t>Tasa de generación de residuo [kg/person/día] [2]</t>
  </si>
  <si>
    <t>% Plástico en residuos</t>
  </si>
  <si>
    <t xml:space="preserve">% Residuos inadecuadamente gestionados </t>
  </si>
  <si>
    <t>% Basura desechada inadecuadamente</t>
  </si>
  <si>
    <t>Generación de residuos  [kg/día]</t>
  </si>
  <si>
    <t>Generación de residuos plásticos  [kg/día]</t>
  </si>
  <si>
    <t>Residuos de plástico inadecuadamente gestionados [kg/día]</t>
  </si>
  <si>
    <t>Residuos de plástico 
 [kg/día]</t>
  </si>
  <si>
    <t>Residuo de plástico mal administrado [kg/person/día]</t>
  </si>
  <si>
    <t>Residuo de plástico mal administrado en 2010 
 [ton/año]</t>
  </si>
  <si>
    <t>Metodología:  Jambeck et al. (2016). Plastic waste inputs from land into the ocean. https://science.sciencemag.org/content/suppl/2015/02/11/347.6223.768.DC1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</si>
</sst>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00"/>
    <numFmt numFmtId="166" formatCode="_-* #,##0.00_-;\-* #,##0.00_-;_-* &quot;-&quot;??_-;_-@_-"/>
    <numFmt numFmtId="167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4" fontId="7" fillId="0" borderId="1" xfId="0" applyNumberFormat="1" applyFont="1" applyBorder="1" applyAlignment="1">
      <alignment horizontal="left" indent="1"/>
    </xf>
    <xf numFmtId="3" fontId="0" fillId="0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0" fontId="0" fillId="0" borderId="1" xfId="0" applyFill="1" applyBorder="1"/>
    <xf numFmtId="4" fontId="7" fillId="0" borderId="1" xfId="0" applyNumberFormat="1" applyFont="1" applyFill="1" applyBorder="1" applyAlignment="1">
      <alignment horizontal="left" indent="1"/>
    </xf>
    <xf numFmtId="2" fontId="0" fillId="0" borderId="1" xfId="0" applyNumberFormat="1" applyFill="1" applyBorder="1"/>
    <xf numFmtId="0" fontId="0" fillId="0" borderId="0" xfId="0" applyFill="1"/>
    <xf numFmtId="4" fontId="8" fillId="0" borderId="1" xfId="0" applyNumberFormat="1" applyFont="1" applyBorder="1" applyAlignment="1">
      <alignment horizontal="left"/>
    </xf>
    <xf numFmtId="1" fontId="4" fillId="0" borderId="1" xfId="0" applyNumberFormat="1" applyFont="1" applyFill="1" applyBorder="1"/>
    <xf numFmtId="1" fontId="4" fillId="0" borderId="1" xfId="1" applyNumberFormat="1" applyFont="1" applyFill="1" applyBorder="1"/>
    <xf numFmtId="3" fontId="6" fillId="0" borderId="1" xfId="0" applyNumberFormat="1" applyFont="1" applyFill="1" applyBorder="1"/>
    <xf numFmtId="165" fontId="6" fillId="0" borderId="1" xfId="0" applyNumberFormat="1" applyFont="1" applyFill="1" applyBorder="1"/>
    <xf numFmtId="4" fontId="8" fillId="0" borderId="1" xfId="0" applyNumberFormat="1" applyFont="1" applyFill="1" applyBorder="1" applyAlignment="1">
      <alignment horizontal="left"/>
    </xf>
    <xf numFmtId="4" fontId="7" fillId="0" borderId="1" xfId="0" applyNumberFormat="1" applyFont="1" applyFill="1" applyBorder="1" applyAlignment="1">
      <alignment horizontal="left"/>
    </xf>
    <xf numFmtId="0" fontId="9" fillId="0" borderId="1" xfId="0" applyFont="1" applyFill="1" applyBorder="1"/>
    <xf numFmtId="0" fontId="9" fillId="0" borderId="0" xfId="0" applyFont="1"/>
    <xf numFmtId="166" fontId="0" fillId="0" borderId="1" xfId="2" applyFont="1" applyBorder="1"/>
    <xf numFmtId="166" fontId="0" fillId="0" borderId="0" xfId="2" applyFont="1"/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/>
    <xf numFmtId="3" fontId="4" fillId="0" borderId="1" xfId="0" applyNumberFormat="1" applyFont="1" applyFill="1" applyBorder="1"/>
    <xf numFmtId="0" fontId="5" fillId="0" borderId="1" xfId="0" applyFont="1" applyFill="1" applyBorder="1"/>
    <xf numFmtId="0" fontId="10" fillId="2" borderId="1" xfId="0" applyFont="1" applyFill="1" applyBorder="1" applyAlignment="1">
      <alignment horizontal="left" vertical="center"/>
    </xf>
    <xf numFmtId="4" fontId="8" fillId="0" borderId="0" xfId="0" applyNumberFormat="1" applyFont="1" applyFill="1" applyBorder="1" applyAlignment="1">
      <alignment horizontal="left"/>
    </xf>
    <xf numFmtId="3" fontId="0" fillId="0" borderId="0" xfId="0" applyNumberFormat="1"/>
    <xf numFmtId="0" fontId="10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167" fontId="0" fillId="0" borderId="1" xfId="1" applyNumberFormat="1" applyFont="1" applyBorder="1"/>
    <xf numFmtId="167" fontId="0" fillId="0" borderId="1" xfId="0" applyNumberFormat="1" applyBorder="1"/>
    <xf numFmtId="0" fontId="11" fillId="0" borderId="1" xfId="0" applyFont="1" applyBorder="1" applyAlignment="1">
      <alignment horizontal="left" vertical="center" indent="1"/>
    </xf>
    <xf numFmtId="1" fontId="0" fillId="0" borderId="1" xfId="0" applyNumberFormat="1" applyBorder="1"/>
    <xf numFmtId="0" fontId="9" fillId="0" borderId="1" xfId="0" applyFont="1" applyBorder="1" applyAlignment="1">
      <alignment horizontal="center" vertical="center"/>
    </xf>
    <xf numFmtId="0" fontId="12" fillId="0" borderId="0" xfId="3"/>
    <xf numFmtId="0" fontId="10" fillId="2" borderId="3" xfId="0" applyFont="1" applyFill="1" applyBorder="1" applyAlignment="1">
      <alignment horizontal="left" vertical="center"/>
    </xf>
  </cellXfs>
  <cellStyles count="4">
    <cellStyle name="Hipervínculo" xfId="3" builtinId="8"/>
    <cellStyle name="Millares 2" xfId="2"/>
    <cellStyle name="Normal" xfId="0" builtinId="0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Toneladas de desechos plásticos incorrectamente maneajdos en cantones costeros de Manabí para el año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po_trash_cálculos!$R$6:$R$17</c:f>
              <c:strCache>
                <c:ptCount val="12"/>
                <c:pt idx="0">
                  <c:v>Portoviejo</c:v>
                </c:pt>
                <c:pt idx="1">
                  <c:v>Manta</c:v>
                </c:pt>
                <c:pt idx="2">
                  <c:v>Chone</c:v>
                </c:pt>
                <c:pt idx="3">
                  <c:v>Jipijapa</c:v>
                </c:pt>
                <c:pt idx="4">
                  <c:v>Montecristi</c:v>
                </c:pt>
                <c:pt idx="5">
                  <c:v>Sucre</c:v>
                </c:pt>
                <c:pt idx="6">
                  <c:v>Pedernales</c:v>
                </c:pt>
                <c:pt idx="7">
                  <c:v>Tosagua</c:v>
                </c:pt>
                <c:pt idx="8">
                  <c:v>Jama</c:v>
                </c:pt>
                <c:pt idx="9">
                  <c:v>San Vicente</c:v>
                </c:pt>
                <c:pt idx="10">
                  <c:v>Puerto López</c:v>
                </c:pt>
                <c:pt idx="11">
                  <c:v>Jaramijó</c:v>
                </c:pt>
              </c:strCache>
            </c:strRef>
          </c:cat>
          <c:val>
            <c:numRef>
              <c:f>po_trash_cálculos!$S$6:$S$17</c:f>
              <c:numCache>
                <c:formatCode>0</c:formatCode>
                <c:ptCount val="12"/>
                <c:pt idx="0">
                  <c:v>2880.0423502762392</c:v>
                </c:pt>
                <c:pt idx="1">
                  <c:v>2329.2707232590619</c:v>
                </c:pt>
                <c:pt idx="2">
                  <c:v>1300.9346779397556</c:v>
                </c:pt>
                <c:pt idx="3">
                  <c:v>731.07446151893521</c:v>
                </c:pt>
                <c:pt idx="4">
                  <c:v>722.95975406232196</c:v>
                </c:pt>
                <c:pt idx="5">
                  <c:v>587.86890179031309</c:v>
                </c:pt>
                <c:pt idx="6">
                  <c:v>566.98047232975352</c:v>
                </c:pt>
                <c:pt idx="7">
                  <c:v>353.73678360982876</c:v>
                </c:pt>
                <c:pt idx="8">
                  <c:v>214.53382617248769</c:v>
                </c:pt>
                <c:pt idx="9">
                  <c:v>203.20421113185569</c:v>
                </c:pt>
                <c:pt idx="10">
                  <c:v>188.68237556674606</c:v>
                </c:pt>
                <c:pt idx="11">
                  <c:v>170.55314628755886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4846336"/>
        <c:axId val="224848576"/>
      </c:barChart>
      <c:catAx>
        <c:axId val="224846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24848576"/>
        <c:crosses val="autoZero"/>
        <c:auto val="1"/>
        <c:lblAlgn val="ctr"/>
        <c:lblOffset val="100"/>
        <c:noMultiLvlLbl val="0"/>
      </c:catAx>
      <c:valAx>
        <c:axId val="22484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Toneladas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2484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Toneladas de desechos plásticos incorrectamente maneajdos en cantones costeros de Santa</a:t>
            </a:r>
            <a:r>
              <a:rPr lang="en-US" baseline="0"/>
              <a:t> Elena</a:t>
            </a:r>
            <a:r>
              <a:rPr lang="en-US"/>
              <a:t> para el año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po_trash_cálculos!$R$3:$R$5</c:f>
              <c:strCache>
                <c:ptCount val="3"/>
                <c:pt idx="0">
                  <c:v>Santa Elena</c:v>
                </c:pt>
                <c:pt idx="1">
                  <c:v>La Libertad</c:v>
                </c:pt>
                <c:pt idx="2">
                  <c:v>Salinas</c:v>
                </c:pt>
              </c:strCache>
            </c:strRef>
          </c:cat>
          <c:val>
            <c:numRef>
              <c:f>po_trash_cálculos!$S$3:$S$5</c:f>
              <c:numCache>
                <c:formatCode>0</c:formatCode>
                <c:ptCount val="3"/>
                <c:pt idx="0">
                  <c:v>1481.7928965908</c:v>
                </c:pt>
                <c:pt idx="1">
                  <c:v>986.74431280404144</c:v>
                </c:pt>
                <c:pt idx="2">
                  <c:v>706.3086623357608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4845216"/>
        <c:axId val="282612016"/>
      </c:barChart>
      <c:catAx>
        <c:axId val="2248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2612016"/>
        <c:crosses val="autoZero"/>
        <c:auto val="1"/>
        <c:lblAlgn val="ctr"/>
        <c:lblOffset val="100"/>
        <c:noMultiLvlLbl val="0"/>
      </c:catAx>
      <c:valAx>
        <c:axId val="28261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Toneladas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2484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Toneladas de desechos plásticos incorrectamente manejados en cantones costeros de Manabí y Santa Elena para el año </a:t>
            </a: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2010</a:t>
            </a:r>
            <a:endParaRPr lang="es-EC" sz="18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po_trash_cálculos!$Q$3:$R$17</c:f>
              <c:multiLvlStrCache>
                <c:ptCount val="15"/>
                <c:lvl>
                  <c:pt idx="0">
                    <c:v>Santa Elena</c:v>
                  </c:pt>
                  <c:pt idx="1">
                    <c:v>La Libertad</c:v>
                  </c:pt>
                  <c:pt idx="2">
                    <c:v>Salinas</c:v>
                  </c:pt>
                  <c:pt idx="3">
                    <c:v>Portoviejo</c:v>
                  </c:pt>
                  <c:pt idx="4">
                    <c:v>Manta</c:v>
                  </c:pt>
                  <c:pt idx="5">
                    <c:v>Chone</c:v>
                  </c:pt>
                  <c:pt idx="6">
                    <c:v>Jipijapa</c:v>
                  </c:pt>
                  <c:pt idx="7">
                    <c:v>Montecristi</c:v>
                  </c:pt>
                  <c:pt idx="8">
                    <c:v>Sucre</c:v>
                  </c:pt>
                  <c:pt idx="9">
                    <c:v>Pedernales</c:v>
                  </c:pt>
                  <c:pt idx="10">
                    <c:v>Tosagua</c:v>
                  </c:pt>
                  <c:pt idx="11">
                    <c:v>Jama</c:v>
                  </c:pt>
                  <c:pt idx="12">
                    <c:v>San Vicente</c:v>
                  </c:pt>
                  <c:pt idx="13">
                    <c:v>Puerto López</c:v>
                  </c:pt>
                  <c:pt idx="14">
                    <c:v>Jaramijó</c:v>
                  </c:pt>
                </c:lvl>
                <c:lvl>
                  <c:pt idx="0">
                    <c:v>Santa Elena</c:v>
                  </c:pt>
                  <c:pt idx="3">
                    <c:v>Manabí</c:v>
                  </c:pt>
                </c:lvl>
              </c:multiLvlStrCache>
            </c:multiLvlStrRef>
          </c:cat>
          <c:val>
            <c:numRef>
              <c:f>po_trash_cálculos!$S$3:$S$17</c:f>
              <c:numCache>
                <c:formatCode>0</c:formatCode>
                <c:ptCount val="15"/>
                <c:pt idx="0">
                  <c:v>1481.7928965908</c:v>
                </c:pt>
                <c:pt idx="1">
                  <c:v>986.74431280404144</c:v>
                </c:pt>
                <c:pt idx="2">
                  <c:v>706.3086623357608</c:v>
                </c:pt>
                <c:pt idx="3">
                  <c:v>2880.0423502762392</c:v>
                </c:pt>
                <c:pt idx="4">
                  <c:v>2329.2707232590619</c:v>
                </c:pt>
                <c:pt idx="5">
                  <c:v>1300.9346779397556</c:v>
                </c:pt>
                <c:pt idx="6">
                  <c:v>731.07446151893521</c:v>
                </c:pt>
                <c:pt idx="7">
                  <c:v>722.95975406232196</c:v>
                </c:pt>
                <c:pt idx="8">
                  <c:v>587.86890179031309</c:v>
                </c:pt>
                <c:pt idx="9">
                  <c:v>566.98047232975352</c:v>
                </c:pt>
                <c:pt idx="10">
                  <c:v>353.73678360982876</c:v>
                </c:pt>
                <c:pt idx="11">
                  <c:v>214.53382617248769</c:v>
                </c:pt>
                <c:pt idx="12">
                  <c:v>203.20421113185569</c:v>
                </c:pt>
                <c:pt idx="13">
                  <c:v>188.68237556674606</c:v>
                </c:pt>
                <c:pt idx="14">
                  <c:v>170.55314628755886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2612576"/>
        <c:axId val="282228752"/>
      </c:barChart>
      <c:catAx>
        <c:axId val="28261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2228752"/>
        <c:crosses val="autoZero"/>
        <c:auto val="1"/>
        <c:lblAlgn val="ctr"/>
        <c:lblOffset val="100"/>
        <c:noMultiLvlLbl val="0"/>
      </c:catAx>
      <c:valAx>
        <c:axId val="282228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Toneladas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261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po_trash_cálculos!$N$26</c:f>
              <c:strCache>
                <c:ptCount val="1"/>
                <c:pt idx="0">
                  <c:v>PLÁSTICO MAL MANEJADO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po_trash_cálculos!$L$27:$L$28</c:f>
              <c:strCache>
                <c:ptCount val="2"/>
                <c:pt idx="0">
                  <c:v>MANABÍ</c:v>
                </c:pt>
                <c:pt idx="1">
                  <c:v>SANTA ELENA</c:v>
                </c:pt>
              </c:strCache>
            </c:strRef>
          </c:cat>
          <c:val>
            <c:numRef>
              <c:f>po_trash_cálculos!$N$27:$N$28</c:f>
              <c:numCache>
                <c:formatCode>0.0%</c:formatCode>
                <c:ptCount val="2"/>
                <c:pt idx="0">
                  <c:v>0.90641400913774794</c:v>
                </c:pt>
                <c:pt idx="1">
                  <c:v>9.3585990862252014E-2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Plásticos marinos: Valores de Estado y Presión IdSO </a:t>
            </a:r>
            <a:r>
              <a:rPr lang="en-US" b="0"/>
              <a:t>MSE (</a:t>
            </a:r>
            <a:r>
              <a:rPr lang="es-EC" sz="1400" b="0" i="0" u="none" strike="noStrike" baseline="0">
                <a:effectLst/>
              </a:rPr>
              <a:t>Jambeck </a:t>
            </a:r>
            <a:r>
              <a:rPr lang="es-EC" sz="1400" b="0" i="1" u="none" strike="noStrike" baseline="0">
                <a:effectLst/>
              </a:rPr>
              <a:t>et al.</a:t>
            </a:r>
            <a:r>
              <a:rPr lang="es-EC" sz="1400" b="0" i="0" u="none" strike="noStrike" baseline="0">
                <a:effectLst/>
              </a:rPr>
              <a:t>, 2016)</a:t>
            </a:r>
            <a:endParaRPr lang="en-US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gráficos!$C$1</c:f>
              <c:strCache>
                <c:ptCount val="1"/>
                <c:pt idx="0">
                  <c:v>Presión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gráficos!$A$2:$A$3</c:f>
              <c:strCache>
                <c:ptCount val="2"/>
                <c:pt idx="0">
                  <c:v>Santa Elena</c:v>
                </c:pt>
                <c:pt idx="1">
                  <c:v>Manabí</c:v>
                </c:pt>
              </c:strCache>
            </c:strRef>
          </c:cat>
          <c:val>
            <c:numRef>
              <c:f>gráficos!$C$2:$C$3</c:f>
              <c:numCache>
                <c:formatCode>0.00</c:formatCode>
                <c:ptCount val="2"/>
                <c:pt idx="0">
                  <c:v>0.86552743440069635</c:v>
                </c:pt>
                <c:pt idx="1">
                  <c:v>0.79823818952551207</c:v>
                </c:pt>
              </c:numCache>
            </c:numRef>
          </c:val>
        </c:ser>
        <c:ser>
          <c:idx val="1"/>
          <c:order val="1"/>
          <c:tx>
            <c:strRef>
              <c:f>gráficos!$D$1</c:f>
              <c:strCache>
                <c:ptCount val="1"/>
                <c:pt idx="0">
                  <c:v>Estado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gráficos!$A$2:$A$3</c:f>
              <c:strCache>
                <c:ptCount val="2"/>
                <c:pt idx="0">
                  <c:v>Santa Elena</c:v>
                </c:pt>
                <c:pt idx="1">
                  <c:v>Manabí</c:v>
                </c:pt>
              </c:strCache>
            </c:strRef>
          </c:cat>
          <c:val>
            <c:numRef>
              <c:f>gráficos!$D$2:$D$3</c:f>
              <c:numCache>
                <c:formatCode>0.00</c:formatCode>
                <c:ptCount val="2"/>
                <c:pt idx="0">
                  <c:v>0.13447256559930365</c:v>
                </c:pt>
                <c:pt idx="1">
                  <c:v>0.20176181047448793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83399328"/>
        <c:axId val="283399888"/>
      </c:barChart>
      <c:catAx>
        <c:axId val="2833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3399888"/>
        <c:crosses val="autoZero"/>
        <c:auto val="1"/>
        <c:lblAlgn val="ctr"/>
        <c:lblOffset val="100"/>
        <c:noMultiLvlLbl val="0"/>
      </c:catAx>
      <c:valAx>
        <c:axId val="283399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33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D58A12A-B9B8-264E-BD9E-E85FA3CBA9EA}" type="doc">
      <dgm:prSet loTypeId="urn:microsoft.com/office/officeart/2005/8/layout/vList5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198C860-F583-3A45-B783-2F1B64498303}">
      <dgm:prSet phldrT="[Text]" custT="1"/>
      <dgm:spPr>
        <a:solidFill>
          <a:srgbClr val="2B8DD9">
            <a:alpha val="90000"/>
          </a:srgbClr>
        </a:solidFill>
      </dgm:spPr>
      <dgm:t>
        <a:bodyPr/>
        <a:lstStyle/>
        <a:p>
          <a:pPr algn="l"/>
          <a:r>
            <a:rPr lang="es-EC" sz="1800" noProof="0" dirty="0"/>
            <a:t>GAD Grande</a:t>
          </a:r>
        </a:p>
      </dgm:t>
    </dgm:pt>
    <dgm:pt modelId="{AEB4A8E4-1F1E-D84E-B712-6CFC524438EE}" type="parTrans" cxnId="{B92E82A1-2AC9-1E46-9B77-DA221A30937C}">
      <dgm:prSet/>
      <dgm:spPr/>
      <dgm:t>
        <a:bodyPr/>
        <a:lstStyle/>
        <a:p>
          <a:endParaRPr lang="en-US"/>
        </a:p>
      </dgm:t>
    </dgm:pt>
    <dgm:pt modelId="{6EBA461A-EF40-7C42-808C-13AB114788E8}" type="sibTrans" cxnId="{B92E82A1-2AC9-1E46-9B77-DA221A30937C}">
      <dgm:prSet/>
      <dgm:spPr/>
      <dgm:t>
        <a:bodyPr/>
        <a:lstStyle/>
        <a:p>
          <a:endParaRPr lang="en-US"/>
        </a:p>
      </dgm:t>
    </dgm:pt>
    <dgm:pt modelId="{541570D1-BB87-5142-A402-22840FAA1C66}">
      <dgm:prSet phldrT="[Text]" custT="1"/>
      <dgm:spPr>
        <a:solidFill>
          <a:srgbClr val="2B8DD9"/>
        </a:solidFill>
      </dgm:spPr>
      <dgm:t>
        <a:bodyPr/>
        <a:lstStyle/>
        <a:p>
          <a:r>
            <a:rPr lang="es-EC" sz="1400" noProof="0" dirty="0"/>
            <a:t>PPC: 0.75 kg/</a:t>
          </a:r>
          <a:r>
            <a:rPr lang="es-EC" sz="1400" noProof="0" dirty="0" err="1"/>
            <a:t>hab.día</a:t>
          </a:r>
          <a:r>
            <a:rPr lang="es-EC" sz="1400" noProof="0" dirty="0"/>
            <a:t> *</a:t>
          </a:r>
        </a:p>
      </dgm:t>
    </dgm:pt>
    <dgm:pt modelId="{D899A435-369B-3641-96A7-864ED0FE03AD}" type="parTrans" cxnId="{F8434D64-C311-A743-95CC-1EED8CCDDBF9}">
      <dgm:prSet/>
      <dgm:spPr/>
      <dgm:t>
        <a:bodyPr/>
        <a:lstStyle/>
        <a:p>
          <a:endParaRPr lang="en-US"/>
        </a:p>
      </dgm:t>
    </dgm:pt>
    <dgm:pt modelId="{17AC0375-E1CE-3940-82EE-7586D4188233}" type="sibTrans" cxnId="{F8434D64-C311-A743-95CC-1EED8CCDDBF9}">
      <dgm:prSet/>
      <dgm:spPr/>
      <dgm:t>
        <a:bodyPr/>
        <a:lstStyle/>
        <a:p>
          <a:endParaRPr lang="en-US"/>
        </a:p>
      </dgm:t>
    </dgm:pt>
    <dgm:pt modelId="{7A9F7AFA-C04E-BD4D-82F0-C72444B4257E}">
      <dgm:prSet phldrT="[Text]" custT="1"/>
      <dgm:spPr>
        <a:solidFill>
          <a:srgbClr val="2B8DD9"/>
        </a:solidFill>
      </dgm:spPr>
      <dgm:t>
        <a:bodyPr/>
        <a:lstStyle/>
        <a:p>
          <a:r>
            <a:rPr lang="es-EC" sz="1400" noProof="0" dirty="0"/>
            <a:t>Cobertura: 85.29% **</a:t>
          </a:r>
        </a:p>
      </dgm:t>
    </dgm:pt>
    <dgm:pt modelId="{6543371B-5BBE-4743-BE56-5A7F7669D274}" type="parTrans" cxnId="{2E0A4BCC-A4B1-7144-B28A-D0A45104CA3B}">
      <dgm:prSet/>
      <dgm:spPr/>
      <dgm:t>
        <a:bodyPr/>
        <a:lstStyle/>
        <a:p>
          <a:endParaRPr lang="en-US"/>
        </a:p>
      </dgm:t>
    </dgm:pt>
    <dgm:pt modelId="{C427DA95-AF77-2349-8B32-BE493CCB5CE3}" type="sibTrans" cxnId="{2E0A4BCC-A4B1-7144-B28A-D0A45104CA3B}">
      <dgm:prSet/>
      <dgm:spPr/>
      <dgm:t>
        <a:bodyPr/>
        <a:lstStyle/>
        <a:p>
          <a:endParaRPr lang="en-US"/>
        </a:p>
      </dgm:t>
    </dgm:pt>
    <dgm:pt modelId="{3B22AF23-C402-284E-94ED-F6615174E79D}">
      <dgm:prSet phldrT="[Text]" custT="1"/>
      <dgm:spPr>
        <a:solidFill>
          <a:srgbClr val="37C9D3">
            <a:alpha val="90000"/>
          </a:srgbClr>
        </a:solidFill>
      </dgm:spPr>
      <dgm:t>
        <a:bodyPr/>
        <a:lstStyle/>
        <a:p>
          <a:pPr algn="l"/>
          <a:r>
            <a:rPr lang="es-EC" sz="1800" noProof="0" dirty="0"/>
            <a:t>GAD Mediano</a:t>
          </a:r>
        </a:p>
      </dgm:t>
    </dgm:pt>
    <dgm:pt modelId="{4444906B-EB1F-D14E-AFB8-F39CE987C67F}" type="parTrans" cxnId="{3FA8B827-CE26-AB4E-AFEA-A2D349DC1784}">
      <dgm:prSet/>
      <dgm:spPr/>
      <dgm:t>
        <a:bodyPr/>
        <a:lstStyle/>
        <a:p>
          <a:endParaRPr lang="en-US"/>
        </a:p>
      </dgm:t>
    </dgm:pt>
    <dgm:pt modelId="{D4B4AB0A-4AB5-034E-AEA2-8BFBB76563F6}" type="sibTrans" cxnId="{3FA8B827-CE26-AB4E-AFEA-A2D349DC1784}">
      <dgm:prSet/>
      <dgm:spPr/>
      <dgm:t>
        <a:bodyPr/>
        <a:lstStyle/>
        <a:p>
          <a:endParaRPr lang="en-US"/>
        </a:p>
      </dgm:t>
    </dgm:pt>
    <dgm:pt modelId="{4B9D3448-F1F1-A64B-B475-FF5B1414BA51}">
      <dgm:prSet phldrT="[Text]" custT="1"/>
      <dgm:spPr>
        <a:solidFill>
          <a:srgbClr val="37C9D3"/>
        </a:solidFill>
      </dgm:spPr>
      <dgm:t>
        <a:bodyPr/>
        <a:lstStyle/>
        <a:p>
          <a:r>
            <a:rPr lang="es-EC" sz="1400" noProof="0" dirty="0"/>
            <a:t>PPC: 0.68 kg/</a:t>
          </a:r>
          <a:r>
            <a:rPr lang="es-EC" sz="1400" noProof="0" dirty="0" err="1"/>
            <a:t>hab.día</a:t>
          </a:r>
          <a:r>
            <a:rPr lang="es-EC" sz="1400" noProof="0" dirty="0"/>
            <a:t> *</a:t>
          </a:r>
        </a:p>
      </dgm:t>
    </dgm:pt>
    <dgm:pt modelId="{908EBDA6-70C5-B248-A16B-7D0276715C37}" type="parTrans" cxnId="{D4A9EAFB-8EFA-A844-9109-55519A64765F}">
      <dgm:prSet/>
      <dgm:spPr/>
      <dgm:t>
        <a:bodyPr/>
        <a:lstStyle/>
        <a:p>
          <a:endParaRPr lang="en-US"/>
        </a:p>
      </dgm:t>
    </dgm:pt>
    <dgm:pt modelId="{5C186B2D-E6AB-EF4D-B949-98ED92504A65}" type="sibTrans" cxnId="{D4A9EAFB-8EFA-A844-9109-55519A64765F}">
      <dgm:prSet/>
      <dgm:spPr/>
      <dgm:t>
        <a:bodyPr/>
        <a:lstStyle/>
        <a:p>
          <a:endParaRPr lang="en-US"/>
        </a:p>
      </dgm:t>
    </dgm:pt>
    <dgm:pt modelId="{ECB1009C-45F1-AD49-8507-8844A4E0AC68}">
      <dgm:prSet phldrT="[Text]" custT="1"/>
      <dgm:spPr>
        <a:solidFill>
          <a:srgbClr val="15D180">
            <a:alpha val="90000"/>
          </a:srgbClr>
        </a:solidFill>
      </dgm:spPr>
      <dgm:t>
        <a:bodyPr/>
        <a:lstStyle/>
        <a:p>
          <a:pPr algn="l"/>
          <a:r>
            <a:rPr lang="es-EC" sz="1800" noProof="0" dirty="0"/>
            <a:t>GAD Pequeño</a:t>
          </a:r>
        </a:p>
      </dgm:t>
    </dgm:pt>
    <dgm:pt modelId="{E14009BB-621C-2A41-A673-C557A1CA377B}" type="parTrans" cxnId="{DF28298D-C9F3-2147-85E8-D39D967E3067}">
      <dgm:prSet/>
      <dgm:spPr/>
      <dgm:t>
        <a:bodyPr/>
        <a:lstStyle/>
        <a:p>
          <a:endParaRPr lang="en-US"/>
        </a:p>
      </dgm:t>
    </dgm:pt>
    <dgm:pt modelId="{CE595159-41CD-D443-8F5F-79EF4DC30577}" type="sibTrans" cxnId="{DF28298D-C9F3-2147-85E8-D39D967E3067}">
      <dgm:prSet/>
      <dgm:spPr/>
      <dgm:t>
        <a:bodyPr/>
        <a:lstStyle/>
        <a:p>
          <a:endParaRPr lang="en-US"/>
        </a:p>
      </dgm:t>
    </dgm:pt>
    <dgm:pt modelId="{FC7B3C0A-79EE-C043-98FB-AA5109650539}">
      <dgm:prSet phldrT="[Text]" custT="1"/>
      <dgm:spPr>
        <a:solidFill>
          <a:srgbClr val="15D180"/>
        </a:solidFill>
      </dgm:spPr>
      <dgm:t>
        <a:bodyPr/>
        <a:lstStyle/>
        <a:p>
          <a:r>
            <a:rPr lang="es-EC" sz="1400" noProof="0" dirty="0"/>
            <a:t>PPC: 0.61 kg/</a:t>
          </a:r>
          <a:r>
            <a:rPr lang="es-EC" sz="1400" noProof="0" dirty="0" err="1"/>
            <a:t>hab.día</a:t>
          </a:r>
          <a:r>
            <a:rPr lang="es-EC" sz="1400" noProof="0" dirty="0"/>
            <a:t> *</a:t>
          </a:r>
        </a:p>
      </dgm:t>
    </dgm:pt>
    <dgm:pt modelId="{64F4A272-3B11-224F-9BCE-E8B1FFFBF329}" type="parTrans" cxnId="{48B453F9-8F9E-E649-A4FD-1CC797FE0769}">
      <dgm:prSet/>
      <dgm:spPr/>
      <dgm:t>
        <a:bodyPr/>
        <a:lstStyle/>
        <a:p>
          <a:endParaRPr lang="en-US"/>
        </a:p>
      </dgm:t>
    </dgm:pt>
    <dgm:pt modelId="{906ABFD1-D290-054E-9489-291D41EBD670}" type="sibTrans" cxnId="{48B453F9-8F9E-E649-A4FD-1CC797FE0769}">
      <dgm:prSet/>
      <dgm:spPr/>
      <dgm:t>
        <a:bodyPr/>
        <a:lstStyle/>
        <a:p>
          <a:endParaRPr lang="en-US"/>
        </a:p>
      </dgm:t>
    </dgm:pt>
    <dgm:pt modelId="{17E4CF11-FB0E-C949-A6F5-6B428BD6B194}">
      <dgm:prSet phldrT="[Text]" custT="1"/>
      <dgm:spPr>
        <a:solidFill>
          <a:srgbClr val="38C566">
            <a:alpha val="90000"/>
          </a:srgbClr>
        </a:solidFill>
      </dgm:spPr>
      <dgm:t>
        <a:bodyPr/>
        <a:lstStyle/>
        <a:p>
          <a:pPr algn="l"/>
          <a:r>
            <a:rPr lang="es-EC" sz="2000" noProof="0" dirty="0"/>
            <a:t>GAD Micro</a:t>
          </a:r>
        </a:p>
      </dgm:t>
    </dgm:pt>
    <dgm:pt modelId="{EA26D911-164D-4D4C-A288-42E6489FD24B}" type="parTrans" cxnId="{A1D8BBE3-6122-0843-A318-8D0A148EA123}">
      <dgm:prSet/>
      <dgm:spPr/>
      <dgm:t>
        <a:bodyPr/>
        <a:lstStyle/>
        <a:p>
          <a:endParaRPr lang="en-US"/>
        </a:p>
      </dgm:t>
    </dgm:pt>
    <dgm:pt modelId="{90F9A3FD-63B4-B14E-A7AA-4B869E5C2E97}" type="sibTrans" cxnId="{A1D8BBE3-6122-0843-A318-8D0A148EA123}">
      <dgm:prSet/>
      <dgm:spPr/>
      <dgm:t>
        <a:bodyPr/>
        <a:lstStyle/>
        <a:p>
          <a:endParaRPr lang="en-US"/>
        </a:p>
      </dgm:t>
    </dgm:pt>
    <dgm:pt modelId="{C7A5B271-B84C-CC4D-99CA-21772D34F961}">
      <dgm:prSet custT="1"/>
      <dgm:spPr>
        <a:solidFill>
          <a:srgbClr val="37C9D3"/>
        </a:solidFill>
      </dgm:spPr>
      <dgm:t>
        <a:bodyPr/>
        <a:lstStyle/>
        <a:p>
          <a:r>
            <a:rPr lang="es-EC" sz="1400" noProof="0" dirty="0"/>
            <a:t>Cobertura: 80,99% **</a:t>
          </a:r>
        </a:p>
      </dgm:t>
    </dgm:pt>
    <dgm:pt modelId="{E96DA78E-4AEB-E04F-B368-D297BB09B47D}" type="parTrans" cxnId="{DC32ABCE-4241-CD42-91CD-9E50EC10BDA4}">
      <dgm:prSet/>
      <dgm:spPr/>
      <dgm:t>
        <a:bodyPr/>
        <a:lstStyle/>
        <a:p>
          <a:endParaRPr lang="en-US"/>
        </a:p>
      </dgm:t>
    </dgm:pt>
    <dgm:pt modelId="{F5D627D0-C4B1-9745-BCFE-30571189C1F1}" type="sibTrans" cxnId="{DC32ABCE-4241-CD42-91CD-9E50EC10BDA4}">
      <dgm:prSet/>
      <dgm:spPr/>
      <dgm:t>
        <a:bodyPr/>
        <a:lstStyle/>
        <a:p>
          <a:endParaRPr lang="en-US"/>
        </a:p>
      </dgm:t>
    </dgm:pt>
    <dgm:pt modelId="{B0FEE185-A41D-C744-948A-D9E3BC18D0E2}">
      <dgm:prSet phldrT="[Text]" custT="1"/>
      <dgm:spPr>
        <a:solidFill>
          <a:srgbClr val="15D180"/>
        </a:solidFill>
      </dgm:spPr>
      <dgm:t>
        <a:bodyPr/>
        <a:lstStyle/>
        <a:p>
          <a:r>
            <a:rPr lang="es-EC" sz="1400" noProof="0" dirty="0"/>
            <a:t>Cobertura: 72,87% **</a:t>
          </a:r>
        </a:p>
      </dgm:t>
    </dgm:pt>
    <dgm:pt modelId="{CAB522BF-C107-054B-AEDF-DD8065489477}" type="parTrans" cxnId="{C17A41A3-EA59-7141-9328-57DE78D008F2}">
      <dgm:prSet/>
      <dgm:spPr/>
      <dgm:t>
        <a:bodyPr/>
        <a:lstStyle/>
        <a:p>
          <a:endParaRPr lang="en-US"/>
        </a:p>
      </dgm:t>
    </dgm:pt>
    <dgm:pt modelId="{CE82435C-F1D4-854D-8909-B60332A7F066}" type="sibTrans" cxnId="{C17A41A3-EA59-7141-9328-57DE78D008F2}">
      <dgm:prSet/>
      <dgm:spPr/>
      <dgm:t>
        <a:bodyPr/>
        <a:lstStyle/>
        <a:p>
          <a:endParaRPr lang="en-US"/>
        </a:p>
      </dgm:t>
    </dgm:pt>
    <dgm:pt modelId="{8786B031-BBEC-004E-B401-16E2DB877E64}">
      <dgm:prSet phldrT="[Text]" custT="1"/>
      <dgm:spPr>
        <a:solidFill>
          <a:srgbClr val="38C566"/>
        </a:solidFill>
      </dgm:spPr>
      <dgm:t>
        <a:bodyPr/>
        <a:lstStyle/>
        <a:p>
          <a:r>
            <a:rPr lang="es-EC" sz="1400" noProof="0" dirty="0"/>
            <a:t>Cobertura: 57.60% **</a:t>
          </a:r>
        </a:p>
      </dgm:t>
    </dgm:pt>
    <dgm:pt modelId="{DA254942-8769-2547-977E-B4E876539A46}" type="parTrans" cxnId="{EEC7DCF6-403F-1C46-9270-A49C351F5092}">
      <dgm:prSet/>
      <dgm:spPr/>
      <dgm:t>
        <a:bodyPr/>
        <a:lstStyle/>
        <a:p>
          <a:endParaRPr lang="en-US"/>
        </a:p>
      </dgm:t>
    </dgm:pt>
    <dgm:pt modelId="{FB6FEF68-AC9B-B947-818F-945BC8CB97A9}" type="sibTrans" cxnId="{EEC7DCF6-403F-1C46-9270-A49C351F5092}">
      <dgm:prSet/>
      <dgm:spPr/>
      <dgm:t>
        <a:bodyPr/>
        <a:lstStyle/>
        <a:p>
          <a:endParaRPr lang="en-US"/>
        </a:p>
      </dgm:t>
    </dgm:pt>
    <dgm:pt modelId="{AF756F04-A3F3-4EEF-A8F3-ADDDE9C5854F}">
      <dgm:prSet phldrT="[Text]" custT="1"/>
      <dgm:spPr>
        <a:solidFill>
          <a:srgbClr val="2B8DD9">
            <a:alpha val="90000"/>
          </a:srgbClr>
        </a:solidFill>
      </dgm:spPr>
      <dgm:t>
        <a:bodyPr/>
        <a:lstStyle/>
        <a:p>
          <a:pPr algn="l"/>
          <a:r>
            <a:rPr lang="es-EC" sz="1800" noProof="0" dirty="0"/>
            <a:t>GAD Especial</a:t>
          </a:r>
        </a:p>
      </dgm:t>
    </dgm:pt>
    <dgm:pt modelId="{85A410CD-FFA7-4721-A0E8-1CC80BA4261B}" type="parTrans" cxnId="{DBECBF7F-19DB-4913-81BE-42478AF7FF2C}">
      <dgm:prSet/>
      <dgm:spPr/>
      <dgm:t>
        <a:bodyPr/>
        <a:lstStyle/>
        <a:p>
          <a:endParaRPr lang="es-EC"/>
        </a:p>
      </dgm:t>
    </dgm:pt>
    <dgm:pt modelId="{B5111266-FF0D-431F-BBF9-66C7F1A6FF8E}" type="sibTrans" cxnId="{DBECBF7F-19DB-4913-81BE-42478AF7FF2C}">
      <dgm:prSet/>
      <dgm:spPr/>
      <dgm:t>
        <a:bodyPr/>
        <a:lstStyle/>
        <a:p>
          <a:endParaRPr lang="es-EC"/>
        </a:p>
      </dgm:t>
    </dgm:pt>
    <dgm:pt modelId="{65D23040-8FE7-4CE8-B20B-0BE3B87B6BAF}">
      <dgm:prSet phldrT="[Text]" custT="1"/>
      <dgm:spPr>
        <a:solidFill>
          <a:srgbClr val="2B8DD9">
            <a:alpha val="90000"/>
          </a:srgbClr>
        </a:solidFill>
      </dgm:spPr>
      <dgm:t>
        <a:bodyPr/>
        <a:lstStyle/>
        <a:p>
          <a:r>
            <a:rPr lang="es-EC" sz="1400" noProof="0" dirty="0"/>
            <a:t>PPC: 0,98 kg/hab.día *</a:t>
          </a:r>
        </a:p>
      </dgm:t>
    </dgm:pt>
    <dgm:pt modelId="{FA6BC49E-B909-4F4E-90B5-3023E434653A}" type="parTrans" cxnId="{55336144-2B5A-48B0-9A6D-F3332C81F869}">
      <dgm:prSet/>
      <dgm:spPr/>
      <dgm:t>
        <a:bodyPr/>
        <a:lstStyle/>
        <a:p>
          <a:endParaRPr lang="es-EC"/>
        </a:p>
      </dgm:t>
    </dgm:pt>
    <dgm:pt modelId="{6A5323B1-617F-4DF1-A80A-51FD5043D7F4}" type="sibTrans" cxnId="{55336144-2B5A-48B0-9A6D-F3332C81F869}">
      <dgm:prSet/>
      <dgm:spPr/>
      <dgm:t>
        <a:bodyPr/>
        <a:lstStyle/>
        <a:p>
          <a:endParaRPr lang="es-EC"/>
        </a:p>
      </dgm:t>
    </dgm:pt>
    <dgm:pt modelId="{288BCB4C-C7A2-42E4-B321-52FBF1683073}">
      <dgm:prSet phldrT="[Text]" custT="1"/>
      <dgm:spPr>
        <a:solidFill>
          <a:srgbClr val="2B8DD9"/>
        </a:solidFill>
      </dgm:spPr>
      <dgm:t>
        <a:bodyPr/>
        <a:lstStyle/>
        <a:p>
          <a:r>
            <a:rPr lang="es-EC" sz="1400" noProof="0" dirty="0"/>
            <a:t>Cobertura: 94.29% **</a:t>
          </a:r>
        </a:p>
      </dgm:t>
    </dgm:pt>
    <dgm:pt modelId="{45FE9F1F-ABBF-4D9A-AB42-A83F8F05B67C}" type="parTrans" cxnId="{14A5004C-F46E-41A7-A986-C7BB24F87310}">
      <dgm:prSet/>
      <dgm:spPr/>
      <dgm:t>
        <a:bodyPr/>
        <a:lstStyle/>
        <a:p>
          <a:endParaRPr lang="es-EC"/>
        </a:p>
      </dgm:t>
    </dgm:pt>
    <dgm:pt modelId="{D758FBBE-BE06-4955-ACCC-DBAB44ACA41E}" type="sibTrans" cxnId="{14A5004C-F46E-41A7-A986-C7BB24F87310}">
      <dgm:prSet/>
      <dgm:spPr/>
      <dgm:t>
        <a:bodyPr/>
        <a:lstStyle/>
        <a:p>
          <a:endParaRPr lang="es-EC"/>
        </a:p>
      </dgm:t>
    </dgm:pt>
    <dgm:pt modelId="{59B3B96E-3741-456F-A9EF-563DDEA6A387}">
      <dgm:prSet phldrT="[Text]" custT="1"/>
      <dgm:spPr>
        <a:solidFill>
          <a:srgbClr val="38C566">
            <a:alpha val="90000"/>
          </a:srgbClr>
        </a:solidFill>
      </dgm:spPr>
      <dgm:t>
        <a:bodyPr/>
        <a:lstStyle/>
        <a:p>
          <a:r>
            <a:rPr lang="es-EC" sz="1400" noProof="0" dirty="0"/>
            <a:t>PPC: 0.56 kg/</a:t>
          </a:r>
          <a:r>
            <a:rPr lang="es-EC" sz="1400" noProof="0" dirty="0" err="1"/>
            <a:t>hab.día</a:t>
          </a:r>
          <a:r>
            <a:rPr lang="es-EC" sz="1400" noProof="0" dirty="0"/>
            <a:t> *</a:t>
          </a:r>
        </a:p>
      </dgm:t>
    </dgm:pt>
    <dgm:pt modelId="{9E9CF621-4D2A-43CF-9403-8694FDBC61F3}" type="parTrans" cxnId="{0BC6D809-3186-4D17-B48A-8750B53F37E9}">
      <dgm:prSet/>
      <dgm:spPr/>
      <dgm:t>
        <a:bodyPr/>
        <a:lstStyle/>
        <a:p>
          <a:endParaRPr lang="es-EC"/>
        </a:p>
      </dgm:t>
    </dgm:pt>
    <dgm:pt modelId="{6009877E-1747-48D3-A911-016F9DC5268F}" type="sibTrans" cxnId="{0BC6D809-3186-4D17-B48A-8750B53F37E9}">
      <dgm:prSet/>
      <dgm:spPr/>
      <dgm:t>
        <a:bodyPr/>
        <a:lstStyle/>
        <a:p>
          <a:endParaRPr lang="es-EC"/>
        </a:p>
      </dgm:t>
    </dgm:pt>
    <dgm:pt modelId="{C7DEF7FE-8B4C-594C-92CF-560C3DC2E911}" type="pres">
      <dgm:prSet presAssocID="{3D58A12A-B9B8-264E-BD9E-E85FA3CBA9E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C"/>
        </a:p>
      </dgm:t>
    </dgm:pt>
    <dgm:pt modelId="{9C7BD3E5-68BC-4189-AAB8-658CE0345833}" type="pres">
      <dgm:prSet presAssocID="{AF756F04-A3F3-4EEF-A8F3-ADDDE9C5854F}" presName="linNode" presStyleCnt="0"/>
      <dgm:spPr/>
    </dgm:pt>
    <dgm:pt modelId="{813A54B4-3135-47CE-A174-3B2D3D4B534E}" type="pres">
      <dgm:prSet presAssocID="{AF756F04-A3F3-4EEF-A8F3-ADDDE9C5854F}" presName="parentText" presStyleLbl="node1" presStyleIdx="0" presStyleCnt="5" custScaleY="158903">
        <dgm:presLayoutVars>
          <dgm:chMax val="1"/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B9957E0A-07BC-416C-A1DB-F10357D43D61}" type="pres">
      <dgm:prSet presAssocID="{AF756F04-A3F3-4EEF-A8F3-ADDDE9C5854F}" presName="descendantText" presStyleLbl="alignAccFollowNode1" presStyleIdx="0" presStyleCnt="5" custScaleY="219348" custLinFactNeighborX="639" custLinFactNeighborY="-43904">
        <dgm:presLayoutVars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7540C69C-2169-44FE-ADCE-8E23502DCBD3}" type="pres">
      <dgm:prSet presAssocID="{B5111266-FF0D-431F-BBF9-66C7F1A6FF8E}" presName="sp" presStyleCnt="0"/>
      <dgm:spPr/>
    </dgm:pt>
    <dgm:pt modelId="{595E6BE8-07B2-A24A-AB0B-D20BB10BCAFA}" type="pres">
      <dgm:prSet presAssocID="{E198C860-F583-3A45-B783-2F1B64498303}" presName="linNode" presStyleCnt="0"/>
      <dgm:spPr/>
    </dgm:pt>
    <dgm:pt modelId="{91549FCC-E9A0-B141-9774-A923F7381D2C}" type="pres">
      <dgm:prSet presAssocID="{E198C860-F583-3A45-B783-2F1B64498303}" presName="parentText" presStyleLbl="node1" presStyleIdx="1" presStyleCnt="5" custScaleY="173758">
        <dgm:presLayoutVars>
          <dgm:chMax val="1"/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5D650F7A-BFE6-DB4A-9105-E6E4F5F41C22}" type="pres">
      <dgm:prSet presAssocID="{E198C860-F583-3A45-B783-2F1B64498303}" presName="descendantText" presStyleLbl="alignAccFollowNode1" presStyleIdx="1" presStyleCnt="5" custScaleY="228535">
        <dgm:presLayoutVars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97830D75-5FBD-5748-854F-D54FFE7A529F}" type="pres">
      <dgm:prSet presAssocID="{6EBA461A-EF40-7C42-808C-13AB114788E8}" presName="sp" presStyleCnt="0"/>
      <dgm:spPr/>
    </dgm:pt>
    <dgm:pt modelId="{B7A87240-B48D-5F48-B158-74DA4F6C8380}" type="pres">
      <dgm:prSet presAssocID="{3B22AF23-C402-284E-94ED-F6615174E79D}" presName="linNode" presStyleCnt="0"/>
      <dgm:spPr/>
    </dgm:pt>
    <dgm:pt modelId="{CDA767FF-EAED-DB47-940B-5DAF300473EF}" type="pres">
      <dgm:prSet presAssocID="{3B22AF23-C402-284E-94ED-F6615174E79D}" presName="parentText" presStyleLbl="node1" presStyleIdx="2" presStyleCnt="5" custScaleY="158175">
        <dgm:presLayoutVars>
          <dgm:chMax val="1"/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559308A9-B2DA-C74B-997E-3C2A17F7D843}" type="pres">
      <dgm:prSet presAssocID="{3B22AF23-C402-284E-94ED-F6615174E79D}" presName="descendantText" presStyleLbl="alignAccFollowNode1" presStyleIdx="2" presStyleCnt="5" custScaleY="197526">
        <dgm:presLayoutVars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9ECFDBB3-6FDC-9746-82EB-4D9EA2B13284}" type="pres">
      <dgm:prSet presAssocID="{D4B4AB0A-4AB5-034E-AEA2-8BFBB76563F6}" presName="sp" presStyleCnt="0"/>
      <dgm:spPr/>
    </dgm:pt>
    <dgm:pt modelId="{D6AF9926-118A-4F4A-931C-CE11B48532DB}" type="pres">
      <dgm:prSet presAssocID="{ECB1009C-45F1-AD49-8507-8844A4E0AC68}" presName="linNode" presStyleCnt="0"/>
      <dgm:spPr/>
    </dgm:pt>
    <dgm:pt modelId="{7390C052-D57F-2345-A59A-DC77BC341A28}" type="pres">
      <dgm:prSet presAssocID="{ECB1009C-45F1-AD49-8507-8844A4E0AC68}" presName="parentText" presStyleLbl="node1" presStyleIdx="3" presStyleCnt="5" custScaleY="150983">
        <dgm:presLayoutVars>
          <dgm:chMax val="1"/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D65C2623-45BD-DC45-B1B1-AD2A2C5740C3}" type="pres">
      <dgm:prSet presAssocID="{ECB1009C-45F1-AD49-8507-8844A4E0AC68}" presName="descendantText" presStyleLbl="alignAccFollowNode1" presStyleIdx="3" presStyleCnt="5" custScaleY="203148">
        <dgm:presLayoutVars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C6E21C76-4BC8-9E43-B2AB-ECBC70D75A09}" type="pres">
      <dgm:prSet presAssocID="{CE595159-41CD-D443-8F5F-79EF4DC30577}" presName="sp" presStyleCnt="0"/>
      <dgm:spPr/>
    </dgm:pt>
    <dgm:pt modelId="{FD76C001-9DCC-554F-8A36-A8E7F7E927B8}" type="pres">
      <dgm:prSet presAssocID="{17E4CF11-FB0E-C949-A6F5-6B428BD6B194}" presName="linNode" presStyleCnt="0"/>
      <dgm:spPr/>
    </dgm:pt>
    <dgm:pt modelId="{45D2AFDD-45CA-754B-AA43-693B437746E5}" type="pres">
      <dgm:prSet presAssocID="{17E4CF11-FB0E-C949-A6F5-6B428BD6B194}" presName="parentText" presStyleLbl="node1" presStyleIdx="4" presStyleCnt="5" custScaleY="151215">
        <dgm:presLayoutVars>
          <dgm:chMax val="1"/>
          <dgm:bulletEnabled val="1"/>
        </dgm:presLayoutVars>
      </dgm:prSet>
      <dgm:spPr/>
      <dgm:t>
        <a:bodyPr/>
        <a:lstStyle/>
        <a:p>
          <a:endParaRPr lang="es-EC"/>
        </a:p>
      </dgm:t>
    </dgm:pt>
    <dgm:pt modelId="{E2722DC5-7D56-0D41-A1F0-8943119E8838}" type="pres">
      <dgm:prSet presAssocID="{17E4CF11-FB0E-C949-A6F5-6B428BD6B194}" presName="descendantText" presStyleLbl="alignAccFollowNode1" presStyleIdx="4" presStyleCnt="5" custScaleY="218664">
        <dgm:presLayoutVars>
          <dgm:bulletEnabled val="1"/>
        </dgm:presLayoutVars>
      </dgm:prSet>
      <dgm:spPr/>
      <dgm:t>
        <a:bodyPr/>
        <a:lstStyle/>
        <a:p>
          <a:endParaRPr lang="es-EC"/>
        </a:p>
      </dgm:t>
    </dgm:pt>
  </dgm:ptLst>
  <dgm:cxnLst>
    <dgm:cxn modelId="{AE8C4436-300D-4D0B-841A-C890DE1E8E81}" type="presOf" srcId="{3D58A12A-B9B8-264E-BD9E-E85FA3CBA9EA}" destId="{C7DEF7FE-8B4C-594C-92CF-560C3DC2E911}" srcOrd="0" destOrd="0" presId="urn:microsoft.com/office/officeart/2005/8/layout/vList5"/>
    <dgm:cxn modelId="{5F4F9583-70A7-4E66-B989-88AECF720606}" type="presOf" srcId="{541570D1-BB87-5142-A402-22840FAA1C66}" destId="{5D650F7A-BFE6-DB4A-9105-E6E4F5F41C22}" srcOrd="0" destOrd="0" presId="urn:microsoft.com/office/officeart/2005/8/layout/vList5"/>
    <dgm:cxn modelId="{C8F351EF-296D-499F-8B78-92030CDBABE9}" type="presOf" srcId="{59B3B96E-3741-456F-A9EF-563DDEA6A387}" destId="{E2722DC5-7D56-0D41-A1F0-8943119E8838}" srcOrd="0" destOrd="0" presId="urn:microsoft.com/office/officeart/2005/8/layout/vList5"/>
    <dgm:cxn modelId="{E2BDAE94-370A-411A-83C3-9D2E067A3AFA}" type="presOf" srcId="{FC7B3C0A-79EE-C043-98FB-AA5109650539}" destId="{D65C2623-45BD-DC45-B1B1-AD2A2C5740C3}" srcOrd="0" destOrd="0" presId="urn:microsoft.com/office/officeart/2005/8/layout/vList5"/>
    <dgm:cxn modelId="{B92E82A1-2AC9-1E46-9B77-DA221A30937C}" srcId="{3D58A12A-B9B8-264E-BD9E-E85FA3CBA9EA}" destId="{E198C860-F583-3A45-B783-2F1B64498303}" srcOrd="1" destOrd="0" parTransId="{AEB4A8E4-1F1E-D84E-B712-6CFC524438EE}" sibTransId="{6EBA461A-EF40-7C42-808C-13AB114788E8}"/>
    <dgm:cxn modelId="{A1D8BBE3-6122-0843-A318-8D0A148EA123}" srcId="{3D58A12A-B9B8-264E-BD9E-E85FA3CBA9EA}" destId="{17E4CF11-FB0E-C949-A6F5-6B428BD6B194}" srcOrd="4" destOrd="0" parTransId="{EA26D911-164D-4D4C-A288-42E6489FD24B}" sibTransId="{90F9A3FD-63B4-B14E-A7AA-4B869E5C2E97}"/>
    <dgm:cxn modelId="{A63AC344-7E93-44A2-BFFB-5F80901853AB}" type="presOf" srcId="{3B22AF23-C402-284E-94ED-F6615174E79D}" destId="{CDA767FF-EAED-DB47-940B-5DAF300473EF}" srcOrd="0" destOrd="0" presId="urn:microsoft.com/office/officeart/2005/8/layout/vList5"/>
    <dgm:cxn modelId="{B6F01763-067D-4716-AC9A-A9354EC8DA40}" type="presOf" srcId="{E198C860-F583-3A45-B783-2F1B64498303}" destId="{91549FCC-E9A0-B141-9774-A923F7381D2C}" srcOrd="0" destOrd="0" presId="urn:microsoft.com/office/officeart/2005/8/layout/vList5"/>
    <dgm:cxn modelId="{45C9CAD3-F461-4E58-B213-C9B68110B7F8}" type="presOf" srcId="{B0FEE185-A41D-C744-948A-D9E3BC18D0E2}" destId="{D65C2623-45BD-DC45-B1B1-AD2A2C5740C3}" srcOrd="0" destOrd="1" presId="urn:microsoft.com/office/officeart/2005/8/layout/vList5"/>
    <dgm:cxn modelId="{48B453F9-8F9E-E649-A4FD-1CC797FE0769}" srcId="{ECB1009C-45F1-AD49-8507-8844A4E0AC68}" destId="{FC7B3C0A-79EE-C043-98FB-AA5109650539}" srcOrd="0" destOrd="0" parTransId="{64F4A272-3B11-224F-9BCE-E8B1FFFBF329}" sibTransId="{906ABFD1-D290-054E-9489-291D41EBD670}"/>
    <dgm:cxn modelId="{C629AE64-7337-4C76-8FB8-CBC92494B0E0}" type="presOf" srcId="{C7A5B271-B84C-CC4D-99CA-21772D34F961}" destId="{559308A9-B2DA-C74B-997E-3C2A17F7D843}" srcOrd="0" destOrd="1" presId="urn:microsoft.com/office/officeart/2005/8/layout/vList5"/>
    <dgm:cxn modelId="{55336144-2B5A-48B0-9A6D-F3332C81F869}" srcId="{AF756F04-A3F3-4EEF-A8F3-ADDDE9C5854F}" destId="{65D23040-8FE7-4CE8-B20B-0BE3B87B6BAF}" srcOrd="0" destOrd="0" parTransId="{FA6BC49E-B909-4F4E-90B5-3023E434653A}" sibTransId="{6A5323B1-617F-4DF1-A80A-51FD5043D7F4}"/>
    <dgm:cxn modelId="{B4586752-9F7A-4BE8-B50B-773E493497E0}" type="presOf" srcId="{4B9D3448-F1F1-A64B-B475-FF5B1414BA51}" destId="{559308A9-B2DA-C74B-997E-3C2A17F7D843}" srcOrd="0" destOrd="0" presId="urn:microsoft.com/office/officeart/2005/8/layout/vList5"/>
    <dgm:cxn modelId="{2E0A4BCC-A4B1-7144-B28A-D0A45104CA3B}" srcId="{E198C860-F583-3A45-B783-2F1B64498303}" destId="{7A9F7AFA-C04E-BD4D-82F0-C72444B4257E}" srcOrd="1" destOrd="0" parTransId="{6543371B-5BBE-4743-BE56-5A7F7669D274}" sibTransId="{C427DA95-AF77-2349-8B32-BE493CCB5CE3}"/>
    <dgm:cxn modelId="{DC32ABCE-4241-CD42-91CD-9E50EC10BDA4}" srcId="{3B22AF23-C402-284E-94ED-F6615174E79D}" destId="{C7A5B271-B84C-CC4D-99CA-21772D34F961}" srcOrd="1" destOrd="0" parTransId="{E96DA78E-4AEB-E04F-B368-D297BB09B47D}" sibTransId="{F5D627D0-C4B1-9745-BCFE-30571189C1F1}"/>
    <dgm:cxn modelId="{0BC6D809-3186-4D17-B48A-8750B53F37E9}" srcId="{17E4CF11-FB0E-C949-A6F5-6B428BD6B194}" destId="{59B3B96E-3741-456F-A9EF-563DDEA6A387}" srcOrd="0" destOrd="0" parTransId="{9E9CF621-4D2A-43CF-9403-8694FDBC61F3}" sibTransId="{6009877E-1747-48D3-A911-016F9DC5268F}"/>
    <dgm:cxn modelId="{DBECBF7F-19DB-4913-81BE-42478AF7FF2C}" srcId="{3D58A12A-B9B8-264E-BD9E-E85FA3CBA9EA}" destId="{AF756F04-A3F3-4EEF-A8F3-ADDDE9C5854F}" srcOrd="0" destOrd="0" parTransId="{85A410CD-FFA7-4721-A0E8-1CC80BA4261B}" sibTransId="{B5111266-FF0D-431F-BBF9-66C7F1A6FF8E}"/>
    <dgm:cxn modelId="{14A5004C-F46E-41A7-A986-C7BB24F87310}" srcId="{AF756F04-A3F3-4EEF-A8F3-ADDDE9C5854F}" destId="{288BCB4C-C7A2-42E4-B321-52FBF1683073}" srcOrd="1" destOrd="0" parTransId="{45FE9F1F-ABBF-4D9A-AB42-A83F8F05B67C}" sibTransId="{D758FBBE-BE06-4955-ACCC-DBAB44ACA41E}"/>
    <dgm:cxn modelId="{06610635-BBA5-451E-86D8-B9F77D8C1809}" type="presOf" srcId="{288BCB4C-C7A2-42E4-B321-52FBF1683073}" destId="{B9957E0A-07BC-416C-A1DB-F10357D43D61}" srcOrd="0" destOrd="1" presId="urn:microsoft.com/office/officeart/2005/8/layout/vList5"/>
    <dgm:cxn modelId="{AFC28EEB-1EBE-449B-A925-CD0766BC7C69}" type="presOf" srcId="{ECB1009C-45F1-AD49-8507-8844A4E0AC68}" destId="{7390C052-D57F-2345-A59A-DC77BC341A28}" srcOrd="0" destOrd="0" presId="urn:microsoft.com/office/officeart/2005/8/layout/vList5"/>
    <dgm:cxn modelId="{F8434D64-C311-A743-95CC-1EED8CCDDBF9}" srcId="{E198C860-F583-3A45-B783-2F1B64498303}" destId="{541570D1-BB87-5142-A402-22840FAA1C66}" srcOrd="0" destOrd="0" parTransId="{D899A435-369B-3641-96A7-864ED0FE03AD}" sibTransId="{17AC0375-E1CE-3940-82EE-7586D4188233}"/>
    <dgm:cxn modelId="{C17A41A3-EA59-7141-9328-57DE78D008F2}" srcId="{ECB1009C-45F1-AD49-8507-8844A4E0AC68}" destId="{B0FEE185-A41D-C744-948A-D9E3BC18D0E2}" srcOrd="1" destOrd="0" parTransId="{CAB522BF-C107-054B-AEDF-DD8065489477}" sibTransId="{CE82435C-F1D4-854D-8909-B60332A7F066}"/>
    <dgm:cxn modelId="{55C28E3E-A5EB-40E8-AF76-E164F3A420D1}" type="presOf" srcId="{7A9F7AFA-C04E-BD4D-82F0-C72444B4257E}" destId="{5D650F7A-BFE6-DB4A-9105-E6E4F5F41C22}" srcOrd="0" destOrd="1" presId="urn:microsoft.com/office/officeart/2005/8/layout/vList5"/>
    <dgm:cxn modelId="{EEC7DCF6-403F-1C46-9270-A49C351F5092}" srcId="{17E4CF11-FB0E-C949-A6F5-6B428BD6B194}" destId="{8786B031-BBEC-004E-B401-16E2DB877E64}" srcOrd="1" destOrd="0" parTransId="{DA254942-8769-2547-977E-B4E876539A46}" sibTransId="{FB6FEF68-AC9B-B947-818F-945BC8CB97A9}"/>
    <dgm:cxn modelId="{3FA8B827-CE26-AB4E-AFEA-A2D349DC1784}" srcId="{3D58A12A-B9B8-264E-BD9E-E85FA3CBA9EA}" destId="{3B22AF23-C402-284E-94ED-F6615174E79D}" srcOrd="2" destOrd="0" parTransId="{4444906B-EB1F-D14E-AFB8-F39CE987C67F}" sibTransId="{D4B4AB0A-4AB5-034E-AEA2-8BFBB76563F6}"/>
    <dgm:cxn modelId="{70418B98-7171-4BC7-A37E-78424A35B9D8}" type="presOf" srcId="{65D23040-8FE7-4CE8-B20B-0BE3B87B6BAF}" destId="{B9957E0A-07BC-416C-A1DB-F10357D43D61}" srcOrd="0" destOrd="0" presId="urn:microsoft.com/office/officeart/2005/8/layout/vList5"/>
    <dgm:cxn modelId="{D4A9EAFB-8EFA-A844-9109-55519A64765F}" srcId="{3B22AF23-C402-284E-94ED-F6615174E79D}" destId="{4B9D3448-F1F1-A64B-B475-FF5B1414BA51}" srcOrd="0" destOrd="0" parTransId="{908EBDA6-70C5-B248-A16B-7D0276715C37}" sibTransId="{5C186B2D-E6AB-EF4D-B949-98ED92504A65}"/>
    <dgm:cxn modelId="{5BB8DAB4-0986-430F-97D9-9BC83BF65415}" type="presOf" srcId="{17E4CF11-FB0E-C949-A6F5-6B428BD6B194}" destId="{45D2AFDD-45CA-754B-AA43-693B437746E5}" srcOrd="0" destOrd="0" presId="urn:microsoft.com/office/officeart/2005/8/layout/vList5"/>
    <dgm:cxn modelId="{DF28298D-C9F3-2147-85E8-D39D967E3067}" srcId="{3D58A12A-B9B8-264E-BD9E-E85FA3CBA9EA}" destId="{ECB1009C-45F1-AD49-8507-8844A4E0AC68}" srcOrd="3" destOrd="0" parTransId="{E14009BB-621C-2A41-A673-C557A1CA377B}" sibTransId="{CE595159-41CD-D443-8F5F-79EF4DC30577}"/>
    <dgm:cxn modelId="{B2889A16-B799-4A0B-8A6A-98562E9E7989}" type="presOf" srcId="{8786B031-BBEC-004E-B401-16E2DB877E64}" destId="{E2722DC5-7D56-0D41-A1F0-8943119E8838}" srcOrd="0" destOrd="1" presId="urn:microsoft.com/office/officeart/2005/8/layout/vList5"/>
    <dgm:cxn modelId="{6B16ED47-9EC1-4F8B-B9A5-CF02DE5A5A71}" type="presOf" srcId="{AF756F04-A3F3-4EEF-A8F3-ADDDE9C5854F}" destId="{813A54B4-3135-47CE-A174-3B2D3D4B534E}" srcOrd="0" destOrd="0" presId="urn:microsoft.com/office/officeart/2005/8/layout/vList5"/>
    <dgm:cxn modelId="{CA63F8B1-5779-4D7B-BD58-4FFB28CE8F2C}" type="presParOf" srcId="{C7DEF7FE-8B4C-594C-92CF-560C3DC2E911}" destId="{9C7BD3E5-68BC-4189-AAB8-658CE0345833}" srcOrd="0" destOrd="0" presId="urn:microsoft.com/office/officeart/2005/8/layout/vList5"/>
    <dgm:cxn modelId="{6F6F4EEC-099E-47D4-A8D2-0ACC6B121C8D}" type="presParOf" srcId="{9C7BD3E5-68BC-4189-AAB8-658CE0345833}" destId="{813A54B4-3135-47CE-A174-3B2D3D4B534E}" srcOrd="0" destOrd="0" presId="urn:microsoft.com/office/officeart/2005/8/layout/vList5"/>
    <dgm:cxn modelId="{8ACAB00F-8B8B-4AA6-A44B-33D3BB473629}" type="presParOf" srcId="{9C7BD3E5-68BC-4189-AAB8-658CE0345833}" destId="{B9957E0A-07BC-416C-A1DB-F10357D43D61}" srcOrd="1" destOrd="0" presId="urn:microsoft.com/office/officeart/2005/8/layout/vList5"/>
    <dgm:cxn modelId="{D3A59100-1161-49E1-9A31-55D1FFFFE330}" type="presParOf" srcId="{C7DEF7FE-8B4C-594C-92CF-560C3DC2E911}" destId="{7540C69C-2169-44FE-ADCE-8E23502DCBD3}" srcOrd="1" destOrd="0" presId="urn:microsoft.com/office/officeart/2005/8/layout/vList5"/>
    <dgm:cxn modelId="{284AAC9F-1F22-4FA7-9532-7E24C38AD752}" type="presParOf" srcId="{C7DEF7FE-8B4C-594C-92CF-560C3DC2E911}" destId="{595E6BE8-07B2-A24A-AB0B-D20BB10BCAFA}" srcOrd="2" destOrd="0" presId="urn:microsoft.com/office/officeart/2005/8/layout/vList5"/>
    <dgm:cxn modelId="{0A8823E2-B275-4C21-87E9-168939F3B632}" type="presParOf" srcId="{595E6BE8-07B2-A24A-AB0B-D20BB10BCAFA}" destId="{91549FCC-E9A0-B141-9774-A923F7381D2C}" srcOrd="0" destOrd="0" presId="urn:microsoft.com/office/officeart/2005/8/layout/vList5"/>
    <dgm:cxn modelId="{147A98EA-E618-4623-B899-57F3E727491D}" type="presParOf" srcId="{595E6BE8-07B2-A24A-AB0B-D20BB10BCAFA}" destId="{5D650F7A-BFE6-DB4A-9105-E6E4F5F41C22}" srcOrd="1" destOrd="0" presId="urn:microsoft.com/office/officeart/2005/8/layout/vList5"/>
    <dgm:cxn modelId="{2EB6BB8D-B02F-4909-9BE1-31ECF752B45B}" type="presParOf" srcId="{C7DEF7FE-8B4C-594C-92CF-560C3DC2E911}" destId="{97830D75-5FBD-5748-854F-D54FFE7A529F}" srcOrd="3" destOrd="0" presId="urn:microsoft.com/office/officeart/2005/8/layout/vList5"/>
    <dgm:cxn modelId="{E6B61987-36E4-41AE-8EA0-9B9D24FBE0AB}" type="presParOf" srcId="{C7DEF7FE-8B4C-594C-92CF-560C3DC2E911}" destId="{B7A87240-B48D-5F48-B158-74DA4F6C8380}" srcOrd="4" destOrd="0" presId="urn:microsoft.com/office/officeart/2005/8/layout/vList5"/>
    <dgm:cxn modelId="{A55EC541-E1DC-49D3-B020-1B8181091D60}" type="presParOf" srcId="{B7A87240-B48D-5F48-B158-74DA4F6C8380}" destId="{CDA767FF-EAED-DB47-940B-5DAF300473EF}" srcOrd="0" destOrd="0" presId="urn:microsoft.com/office/officeart/2005/8/layout/vList5"/>
    <dgm:cxn modelId="{D3FB0037-9C88-47EA-AF4A-20B0DA13B058}" type="presParOf" srcId="{B7A87240-B48D-5F48-B158-74DA4F6C8380}" destId="{559308A9-B2DA-C74B-997E-3C2A17F7D843}" srcOrd="1" destOrd="0" presId="urn:microsoft.com/office/officeart/2005/8/layout/vList5"/>
    <dgm:cxn modelId="{68358706-5B82-48E8-9DAA-8BC217ABF15C}" type="presParOf" srcId="{C7DEF7FE-8B4C-594C-92CF-560C3DC2E911}" destId="{9ECFDBB3-6FDC-9746-82EB-4D9EA2B13284}" srcOrd="5" destOrd="0" presId="urn:microsoft.com/office/officeart/2005/8/layout/vList5"/>
    <dgm:cxn modelId="{51C075A8-97EE-4C86-8D74-0A2267024AD7}" type="presParOf" srcId="{C7DEF7FE-8B4C-594C-92CF-560C3DC2E911}" destId="{D6AF9926-118A-4F4A-931C-CE11B48532DB}" srcOrd="6" destOrd="0" presId="urn:microsoft.com/office/officeart/2005/8/layout/vList5"/>
    <dgm:cxn modelId="{B35D0AA0-D007-4F0A-9A9A-C355D0CD77D8}" type="presParOf" srcId="{D6AF9926-118A-4F4A-931C-CE11B48532DB}" destId="{7390C052-D57F-2345-A59A-DC77BC341A28}" srcOrd="0" destOrd="0" presId="urn:microsoft.com/office/officeart/2005/8/layout/vList5"/>
    <dgm:cxn modelId="{6F3D7342-65A0-4835-AD4D-A62212D0DEBA}" type="presParOf" srcId="{D6AF9926-118A-4F4A-931C-CE11B48532DB}" destId="{D65C2623-45BD-DC45-B1B1-AD2A2C5740C3}" srcOrd="1" destOrd="0" presId="urn:microsoft.com/office/officeart/2005/8/layout/vList5"/>
    <dgm:cxn modelId="{830F7F46-3D7B-4C4F-9428-929713119804}" type="presParOf" srcId="{C7DEF7FE-8B4C-594C-92CF-560C3DC2E911}" destId="{C6E21C76-4BC8-9E43-B2AB-ECBC70D75A09}" srcOrd="7" destOrd="0" presId="urn:microsoft.com/office/officeart/2005/8/layout/vList5"/>
    <dgm:cxn modelId="{72BA1FDD-9B08-40B7-8482-C30194A9B06D}" type="presParOf" srcId="{C7DEF7FE-8B4C-594C-92CF-560C3DC2E911}" destId="{FD76C001-9DCC-554F-8A36-A8E7F7E927B8}" srcOrd="8" destOrd="0" presId="urn:microsoft.com/office/officeart/2005/8/layout/vList5"/>
    <dgm:cxn modelId="{CCE3DFA2-A7F3-446E-8970-731D6097D0FF}" type="presParOf" srcId="{FD76C001-9DCC-554F-8A36-A8E7F7E927B8}" destId="{45D2AFDD-45CA-754B-AA43-693B437746E5}" srcOrd="0" destOrd="0" presId="urn:microsoft.com/office/officeart/2005/8/layout/vList5"/>
    <dgm:cxn modelId="{EA5C941E-2A02-4E4E-86B6-D19D3854BB2E}" type="presParOf" srcId="{FD76C001-9DCC-554F-8A36-A8E7F7E927B8}" destId="{E2722DC5-7D56-0D41-A1F0-8943119E8838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9957E0A-07BC-416C-A1DB-F10357D43D61}">
      <dsp:nvSpPr>
        <dsp:cNvPr id="0" name=""/>
        <dsp:cNvSpPr/>
      </dsp:nvSpPr>
      <dsp:spPr>
        <a:xfrm rot="5400000">
          <a:off x="2803847" y="-1172233"/>
          <a:ext cx="548322" cy="2892790"/>
        </a:xfrm>
        <a:prstGeom prst="round2SameRect">
          <a:avLst/>
        </a:prstGeom>
        <a:solidFill>
          <a:srgbClr val="2B8DD9">
            <a:alpha val="90000"/>
          </a:srgb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PPC: 0,98 kg/hab.día *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Cobertura: 94.29% **</a:t>
          </a:r>
        </a:p>
      </dsp:txBody>
      <dsp:txXfrm rot="-5400000">
        <a:off x="1631614" y="26767"/>
        <a:ext cx="2866023" cy="494788"/>
      </dsp:txXfrm>
    </dsp:sp>
    <dsp:sp modelId="{813A54B4-3135-47CE-A174-3B2D3D4B534E}">
      <dsp:nvSpPr>
        <dsp:cNvPr id="0" name=""/>
        <dsp:cNvSpPr/>
      </dsp:nvSpPr>
      <dsp:spPr>
        <a:xfrm>
          <a:off x="2209" y="26441"/>
          <a:ext cx="1627194" cy="496529"/>
        </a:xfrm>
        <a:prstGeom prst="roundRect">
          <a:avLst/>
        </a:prstGeom>
        <a:solidFill>
          <a:srgbClr val="2B8DD9">
            <a:alpha val="90000"/>
          </a:srgb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34290" rIns="68580" bIns="3429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C" sz="1800" kern="1200" noProof="0" dirty="0"/>
            <a:t>GAD Especial</a:t>
          </a:r>
        </a:p>
      </dsp:txBody>
      <dsp:txXfrm>
        <a:off x="26448" y="50680"/>
        <a:ext cx="1578716" cy="448051"/>
      </dsp:txXfrm>
    </dsp:sp>
    <dsp:sp modelId="{5D650F7A-BFE6-DB4A-9105-E6E4F5F41C22}">
      <dsp:nvSpPr>
        <dsp:cNvPr id="0" name=""/>
        <dsp:cNvSpPr/>
      </dsp:nvSpPr>
      <dsp:spPr>
        <a:xfrm rot="5400000">
          <a:off x="2790155" y="-596260"/>
          <a:ext cx="571288" cy="2892790"/>
        </a:xfrm>
        <a:prstGeom prst="round2SameRect">
          <a:avLst/>
        </a:prstGeom>
        <a:solidFill>
          <a:srgbClr val="2B8DD9"/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PPC: 0.75 kg/</a:t>
          </a:r>
          <a:r>
            <a:rPr lang="es-EC" sz="1400" kern="1200" noProof="0" dirty="0" err="1"/>
            <a:t>hab.día</a:t>
          </a:r>
          <a:r>
            <a:rPr lang="es-EC" sz="1400" kern="1200" noProof="0" dirty="0"/>
            <a:t> *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Cobertura: 85.29% **</a:t>
          </a:r>
        </a:p>
      </dsp:txBody>
      <dsp:txXfrm rot="-5400000">
        <a:off x="1629404" y="592379"/>
        <a:ext cx="2864902" cy="515512"/>
      </dsp:txXfrm>
    </dsp:sp>
    <dsp:sp modelId="{91549FCC-E9A0-B141-9774-A923F7381D2C}">
      <dsp:nvSpPr>
        <dsp:cNvPr id="0" name=""/>
        <dsp:cNvSpPr/>
      </dsp:nvSpPr>
      <dsp:spPr>
        <a:xfrm>
          <a:off x="2209" y="578661"/>
          <a:ext cx="1627194" cy="542947"/>
        </a:xfrm>
        <a:prstGeom prst="roundRect">
          <a:avLst/>
        </a:prstGeom>
        <a:solidFill>
          <a:srgbClr val="2B8DD9">
            <a:alpha val="90000"/>
          </a:srgb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34290" rIns="68580" bIns="3429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C" sz="1800" kern="1200" noProof="0" dirty="0"/>
            <a:t>GAD Grande</a:t>
          </a:r>
        </a:p>
      </dsp:txBody>
      <dsp:txXfrm>
        <a:off x="28713" y="605165"/>
        <a:ext cx="1574186" cy="489939"/>
      </dsp:txXfrm>
    </dsp:sp>
    <dsp:sp modelId="{559308A9-B2DA-C74B-997E-3C2A17F7D843}">
      <dsp:nvSpPr>
        <dsp:cNvPr id="0" name=""/>
        <dsp:cNvSpPr/>
      </dsp:nvSpPr>
      <dsp:spPr>
        <a:xfrm rot="5400000">
          <a:off x="2828913" y="-47864"/>
          <a:ext cx="493772" cy="2892790"/>
        </a:xfrm>
        <a:prstGeom prst="round2SameRect">
          <a:avLst/>
        </a:prstGeom>
        <a:solidFill>
          <a:srgbClr val="37C9D3"/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PPC: 0.68 kg/</a:t>
          </a:r>
          <a:r>
            <a:rPr lang="es-EC" sz="1400" kern="1200" noProof="0" dirty="0" err="1"/>
            <a:t>hab.día</a:t>
          </a:r>
          <a:r>
            <a:rPr lang="es-EC" sz="1400" kern="1200" noProof="0" dirty="0"/>
            <a:t> *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Cobertura: 80,99% **</a:t>
          </a:r>
        </a:p>
      </dsp:txBody>
      <dsp:txXfrm rot="-5400000">
        <a:off x="1629404" y="1175749"/>
        <a:ext cx="2868686" cy="445564"/>
      </dsp:txXfrm>
    </dsp:sp>
    <dsp:sp modelId="{CDA767FF-EAED-DB47-940B-5DAF300473EF}">
      <dsp:nvSpPr>
        <dsp:cNvPr id="0" name=""/>
        <dsp:cNvSpPr/>
      </dsp:nvSpPr>
      <dsp:spPr>
        <a:xfrm>
          <a:off x="2209" y="1151403"/>
          <a:ext cx="1627194" cy="494254"/>
        </a:xfrm>
        <a:prstGeom prst="roundRect">
          <a:avLst/>
        </a:prstGeom>
        <a:solidFill>
          <a:srgbClr val="37C9D3">
            <a:alpha val="90000"/>
          </a:srgb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34290" rIns="68580" bIns="3429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C" sz="1800" kern="1200" noProof="0" dirty="0"/>
            <a:t>GAD Mediano</a:t>
          </a:r>
        </a:p>
      </dsp:txBody>
      <dsp:txXfrm>
        <a:off x="26336" y="1175530"/>
        <a:ext cx="1578940" cy="446000"/>
      </dsp:txXfrm>
    </dsp:sp>
    <dsp:sp modelId="{D65C2623-45BD-DC45-B1B1-AD2A2C5740C3}">
      <dsp:nvSpPr>
        <dsp:cNvPr id="0" name=""/>
        <dsp:cNvSpPr/>
      </dsp:nvSpPr>
      <dsp:spPr>
        <a:xfrm rot="5400000">
          <a:off x="2821886" y="468799"/>
          <a:ext cx="507826" cy="2892790"/>
        </a:xfrm>
        <a:prstGeom prst="round2SameRect">
          <a:avLst/>
        </a:prstGeom>
        <a:solidFill>
          <a:srgbClr val="15D180"/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PPC: 0.61 kg/</a:t>
          </a:r>
          <a:r>
            <a:rPr lang="es-EC" sz="1400" kern="1200" noProof="0" dirty="0" err="1"/>
            <a:t>hab.día</a:t>
          </a:r>
          <a:r>
            <a:rPr lang="es-EC" sz="1400" kern="1200" noProof="0" dirty="0"/>
            <a:t> *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Cobertura: 72,87% **</a:t>
          </a:r>
        </a:p>
      </dsp:txBody>
      <dsp:txXfrm rot="-5400000">
        <a:off x="1629404" y="1686071"/>
        <a:ext cx="2868000" cy="458246"/>
      </dsp:txXfrm>
    </dsp:sp>
    <dsp:sp modelId="{7390C052-D57F-2345-A59A-DC77BC341A28}">
      <dsp:nvSpPr>
        <dsp:cNvPr id="0" name=""/>
        <dsp:cNvSpPr/>
      </dsp:nvSpPr>
      <dsp:spPr>
        <a:xfrm>
          <a:off x="2209" y="1679303"/>
          <a:ext cx="1627194" cy="471781"/>
        </a:xfrm>
        <a:prstGeom prst="roundRect">
          <a:avLst/>
        </a:prstGeom>
        <a:solidFill>
          <a:srgbClr val="15D180">
            <a:alpha val="90000"/>
          </a:srgb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34290" rIns="68580" bIns="34290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C" sz="1800" kern="1200" noProof="0" dirty="0"/>
            <a:t>GAD Pequeño</a:t>
          </a:r>
        </a:p>
      </dsp:txBody>
      <dsp:txXfrm>
        <a:off x="25239" y="1702333"/>
        <a:ext cx="1581134" cy="425721"/>
      </dsp:txXfrm>
    </dsp:sp>
    <dsp:sp modelId="{E2722DC5-7D56-0D41-A1F0-8943119E8838}">
      <dsp:nvSpPr>
        <dsp:cNvPr id="0" name=""/>
        <dsp:cNvSpPr/>
      </dsp:nvSpPr>
      <dsp:spPr>
        <a:xfrm rot="5400000">
          <a:off x="2802492" y="1011642"/>
          <a:ext cx="546613" cy="2892790"/>
        </a:xfrm>
        <a:prstGeom prst="round2SameRect">
          <a:avLst/>
        </a:prstGeom>
        <a:solidFill>
          <a:srgbClr val="38C566">
            <a:alpha val="90000"/>
          </a:srgb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PPC: 0.56 kg/</a:t>
          </a:r>
          <a:r>
            <a:rPr lang="es-EC" sz="1400" kern="1200" noProof="0" dirty="0" err="1"/>
            <a:t>hab.día</a:t>
          </a:r>
          <a:r>
            <a:rPr lang="es-EC" sz="1400" kern="1200" noProof="0" dirty="0"/>
            <a:t> *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C" sz="1400" kern="1200" noProof="0" dirty="0"/>
            <a:t>Cobertura: 57.60% **</a:t>
          </a:r>
        </a:p>
      </dsp:txBody>
      <dsp:txXfrm rot="-5400000">
        <a:off x="1629404" y="2211414"/>
        <a:ext cx="2866107" cy="493247"/>
      </dsp:txXfrm>
    </dsp:sp>
    <dsp:sp modelId="{45D2AFDD-45CA-754B-AA43-693B437746E5}">
      <dsp:nvSpPr>
        <dsp:cNvPr id="0" name=""/>
        <dsp:cNvSpPr/>
      </dsp:nvSpPr>
      <dsp:spPr>
        <a:xfrm>
          <a:off x="2209" y="2221784"/>
          <a:ext cx="1627194" cy="472506"/>
        </a:xfrm>
        <a:prstGeom prst="roundRect">
          <a:avLst/>
        </a:prstGeom>
        <a:solidFill>
          <a:srgbClr val="38C566">
            <a:alpha val="90000"/>
          </a:srgb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0" tIns="38100" rIns="76200" bIns="381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C" sz="2000" kern="1200" noProof="0" dirty="0"/>
            <a:t>GAD Micro</a:t>
          </a:r>
        </a:p>
      </dsp:txBody>
      <dsp:txXfrm>
        <a:off x="25275" y="2244850"/>
        <a:ext cx="1581062" cy="4263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0</xdr:row>
      <xdr:rowOff>57150</xdr:rowOff>
    </xdr:from>
    <xdr:to>
      <xdr:col>12</xdr:col>
      <xdr:colOff>628679</xdr:colOff>
      <xdr:row>13</xdr:row>
      <xdr:rowOff>188714</xdr:rowOff>
    </xdr:to>
    <xdr:graphicFrame macro="">
      <xdr:nvGraphicFramePr>
        <xdr:cNvPr id="2" name="Diagram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7</xdr:col>
      <xdr:colOff>19050</xdr:colOff>
      <xdr:row>13</xdr:row>
      <xdr:rowOff>180975</xdr:rowOff>
    </xdr:from>
    <xdr:ext cx="8210550" cy="211455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2657475"/>
          <a:ext cx="821055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657224</xdr:colOff>
      <xdr:row>0</xdr:row>
      <xdr:rowOff>519111</xdr:rowOff>
    </xdr:from>
    <xdr:to>
      <xdr:col>25</xdr:col>
      <xdr:colOff>428625</xdr:colOff>
      <xdr:row>18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819150</xdr:colOff>
      <xdr:row>22</xdr:row>
      <xdr:rowOff>161925</xdr:rowOff>
    </xdr:from>
    <xdr:to>
      <xdr:col>25</xdr:col>
      <xdr:colOff>590551</xdr:colOff>
      <xdr:row>43</xdr:row>
      <xdr:rowOff>195264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</xdr:colOff>
      <xdr:row>20</xdr:row>
      <xdr:rowOff>71434</xdr:rowOff>
    </xdr:from>
    <xdr:to>
      <xdr:col>28</xdr:col>
      <xdr:colOff>323849</xdr:colOff>
      <xdr:row>41</xdr:row>
      <xdr:rowOff>180974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76200</xdr:colOff>
      <xdr:row>30</xdr:row>
      <xdr:rowOff>185737</xdr:rowOff>
    </xdr:from>
    <xdr:to>
      <xdr:col>14</xdr:col>
      <xdr:colOff>285750</xdr:colOff>
      <xdr:row>44</xdr:row>
      <xdr:rowOff>128587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10</xdr:row>
      <xdr:rowOff>38100</xdr:rowOff>
    </xdr:from>
    <xdr:to>
      <xdr:col>7</xdr:col>
      <xdr:colOff>781050</xdr:colOff>
      <xdr:row>23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11" sqref="A11"/>
    </sheetView>
  </sheetViews>
  <sheetFormatPr baseColWidth="10" defaultRowHeight="15.75" x14ac:dyDescent="0.25"/>
  <cols>
    <col min="3" max="3" width="11.625" bestFit="1" customWidth="1"/>
    <col min="4" max="4" width="14" customWidth="1"/>
    <col min="5" max="5" width="15.625" bestFit="1" customWidth="1"/>
    <col min="6" max="6" width="10.125" bestFit="1" customWidth="1"/>
  </cols>
  <sheetData>
    <row r="2" spans="1:6" x14ac:dyDescent="0.25">
      <c r="C2" s="1"/>
      <c r="D2" s="1" t="s">
        <v>20</v>
      </c>
      <c r="E2" s="1" t="s">
        <v>21</v>
      </c>
      <c r="F2" s="1" t="s">
        <v>22</v>
      </c>
    </row>
    <row r="3" spans="1:6" x14ac:dyDescent="0.25">
      <c r="C3" s="1" t="s">
        <v>23</v>
      </c>
      <c r="D3" s="19">
        <v>0</v>
      </c>
      <c r="E3" s="19">
        <v>15000</v>
      </c>
      <c r="F3" s="19">
        <v>0.56000000000000005</v>
      </c>
    </row>
    <row r="4" spans="1:6" x14ac:dyDescent="0.25">
      <c r="C4" s="1" t="s">
        <v>24</v>
      </c>
      <c r="D4" s="19">
        <v>15001</v>
      </c>
      <c r="E4" s="19">
        <v>50000</v>
      </c>
      <c r="F4" s="19">
        <v>0.61</v>
      </c>
    </row>
    <row r="5" spans="1:6" x14ac:dyDescent="0.25">
      <c r="C5" s="1" t="s">
        <v>25</v>
      </c>
      <c r="D5" s="19">
        <v>50001</v>
      </c>
      <c r="E5" s="19">
        <v>300000</v>
      </c>
      <c r="F5" s="19">
        <v>0.68</v>
      </c>
    </row>
    <row r="6" spans="1:6" x14ac:dyDescent="0.25">
      <c r="C6" s="1" t="s">
        <v>26</v>
      </c>
      <c r="D6" s="19">
        <v>300001</v>
      </c>
      <c r="E6" s="19">
        <v>500000</v>
      </c>
      <c r="F6" s="19">
        <v>0.75</v>
      </c>
    </row>
    <row r="7" spans="1:6" x14ac:dyDescent="0.25">
      <c r="C7" s="1" t="s">
        <v>27</v>
      </c>
      <c r="D7" s="19">
        <v>500001</v>
      </c>
      <c r="E7" s="19" t="s">
        <v>28</v>
      </c>
      <c r="F7" s="19">
        <v>0.98</v>
      </c>
    </row>
    <row r="8" spans="1:6" x14ac:dyDescent="0.25">
      <c r="D8" s="20"/>
      <c r="E8" s="20"/>
      <c r="F8" s="20"/>
    </row>
    <row r="10" spans="1:6" x14ac:dyDescent="0.25">
      <c r="A10" s="29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L10" sqref="L10"/>
    </sheetView>
  </sheetViews>
  <sheetFormatPr baseColWidth="10" defaultRowHeight="15.75" x14ac:dyDescent="0.25"/>
  <cols>
    <col min="1" max="1" width="12.125" bestFit="1" customWidth="1"/>
    <col min="2" max="2" width="14.75" bestFit="1" customWidth="1"/>
    <col min="12" max="12" width="19.5" bestFit="1" customWidth="1"/>
    <col min="13" max="13" width="13.375" bestFit="1" customWidth="1"/>
    <col min="14" max="15" width="13.375" customWidth="1"/>
    <col min="17" max="17" width="14.75" bestFit="1" customWidth="1"/>
  </cols>
  <sheetData>
    <row r="1" spans="1:19" ht="94.5" x14ac:dyDescent="0.25">
      <c r="A1" s="21" t="s">
        <v>0</v>
      </c>
      <c r="B1" s="21" t="s">
        <v>1</v>
      </c>
      <c r="C1" s="22" t="s">
        <v>60</v>
      </c>
      <c r="D1" s="21" t="s">
        <v>61</v>
      </c>
      <c r="E1" s="23" t="s">
        <v>62</v>
      </c>
      <c r="F1" s="24" t="s">
        <v>63</v>
      </c>
      <c r="G1" s="24" t="s">
        <v>64</v>
      </c>
      <c r="H1" s="22" t="s">
        <v>65</v>
      </c>
      <c r="I1" s="22" t="s">
        <v>66</v>
      </c>
      <c r="J1" s="21" t="s">
        <v>67</v>
      </c>
      <c r="K1" s="21" t="s">
        <v>68</v>
      </c>
      <c r="L1" s="21" t="s">
        <v>69</v>
      </c>
      <c r="M1" s="21" t="s">
        <v>70</v>
      </c>
      <c r="N1" s="21" t="s">
        <v>54</v>
      </c>
      <c r="O1" s="21" t="s">
        <v>55</v>
      </c>
    </row>
    <row r="2" spans="1:19" x14ac:dyDescent="0.25">
      <c r="A2" s="25" t="s">
        <v>2</v>
      </c>
      <c r="B2" s="25"/>
      <c r="C2" s="26">
        <v>6400048</v>
      </c>
      <c r="D2" s="27">
        <v>1.1299999999999999</v>
      </c>
      <c r="E2" s="11">
        <v>12.949999999999998</v>
      </c>
      <c r="F2" s="12">
        <v>29.998109400000001</v>
      </c>
      <c r="G2" s="12">
        <v>2</v>
      </c>
      <c r="H2" s="13">
        <f>C2*$D$2</f>
        <v>7232054.2399999993</v>
      </c>
      <c r="I2" s="13">
        <f>H2*$E$2/100</f>
        <v>936551.02407999977</v>
      </c>
      <c r="J2" s="13">
        <f>I2*$F$2/100</f>
        <v>280947.60079033865</v>
      </c>
      <c r="K2" s="13">
        <f>((I2*$G$2)/100)</f>
        <v>18731.020481599997</v>
      </c>
      <c r="L2" s="14">
        <f>(J2+K2)/C2</f>
        <v>4.6824433390489986E-2</v>
      </c>
      <c r="M2" s="13">
        <f>(L2*C2*365)/1000</f>
        <v>109382.69676425761</v>
      </c>
      <c r="N2" s="13"/>
      <c r="O2" s="13"/>
    </row>
    <row r="3" spans="1:19" x14ac:dyDescent="0.25">
      <c r="A3" s="17" t="s">
        <v>3</v>
      </c>
      <c r="B3" s="6"/>
      <c r="C3" s="3">
        <v>1009217</v>
      </c>
      <c r="D3" s="27">
        <v>1.1299999999999999</v>
      </c>
      <c r="E3" s="11">
        <v>12.949999999999998</v>
      </c>
      <c r="F3" s="12">
        <v>29.998109400000001</v>
      </c>
      <c r="G3" s="12">
        <v>2</v>
      </c>
      <c r="H3" s="13">
        <f>C3*$D$2</f>
        <v>1140415.21</v>
      </c>
      <c r="I3" s="13"/>
      <c r="J3" s="13"/>
      <c r="K3" s="13"/>
      <c r="L3" s="14"/>
      <c r="M3" s="1"/>
      <c r="N3" s="1"/>
      <c r="O3" s="1"/>
      <c r="P3" s="5"/>
      <c r="Q3" s="37" t="s">
        <v>49</v>
      </c>
      <c r="R3" s="35" t="s">
        <v>49</v>
      </c>
      <c r="S3" s="36">
        <v>1481.7928965908</v>
      </c>
    </row>
    <row r="4" spans="1:19" x14ac:dyDescent="0.25">
      <c r="A4" s="1" t="s">
        <v>3</v>
      </c>
      <c r="B4" s="2" t="s">
        <v>4</v>
      </c>
      <c r="C4" s="3">
        <v>23253</v>
      </c>
      <c r="D4" s="4">
        <v>0.61</v>
      </c>
      <c r="E4" s="11">
        <v>12.949999999999998</v>
      </c>
      <c r="F4" s="12">
        <v>29.998109400000001</v>
      </c>
      <c r="G4" s="12">
        <v>2</v>
      </c>
      <c r="H4" s="13">
        <f>C4*D4</f>
        <v>14184.33</v>
      </c>
      <c r="I4" s="13">
        <f>H4*E4/100</f>
        <v>1836.8707349999997</v>
      </c>
      <c r="J4" s="13">
        <f>I4*F4/100</f>
        <v>551.02649262188402</v>
      </c>
      <c r="K4" s="13">
        <f>((I4*G4)/100)</f>
        <v>36.737414699999995</v>
      </c>
      <c r="L4" s="14">
        <f>(J4+K4)/C4</f>
        <v>2.5276906520529999E-2</v>
      </c>
      <c r="M4" s="4">
        <f>(L4*C4*365)/1000</f>
        <v>214.53382617248769</v>
      </c>
      <c r="N4" s="4">
        <f>LN(M4)</f>
        <v>5.3684674237089203</v>
      </c>
      <c r="O4" s="4">
        <f>N4/$N$10</f>
        <v>0.67395980149070678</v>
      </c>
      <c r="Q4" s="37"/>
      <c r="R4" s="35" t="s">
        <v>47</v>
      </c>
      <c r="S4" s="36">
        <v>986.74431280404144</v>
      </c>
    </row>
    <row r="5" spans="1:19" x14ac:dyDescent="0.25">
      <c r="A5" s="1" t="s">
        <v>3</v>
      </c>
      <c r="B5" s="2" t="s">
        <v>5</v>
      </c>
      <c r="C5" s="3">
        <v>18486</v>
      </c>
      <c r="D5" s="4">
        <v>0.61</v>
      </c>
      <c r="E5" s="11">
        <v>12.949999999999998</v>
      </c>
      <c r="F5" s="12">
        <v>29.998109400000001</v>
      </c>
      <c r="G5" s="12">
        <v>2</v>
      </c>
      <c r="H5" s="13">
        <f>C5*D5</f>
        <v>11276.46</v>
      </c>
      <c r="I5" s="13">
        <f t="shared" ref="I5:J19" si="0">H5*E5/100</f>
        <v>1460.3015699999994</v>
      </c>
      <c r="J5" s="13">
        <f t="shared" si="0"/>
        <v>438.06286253851744</v>
      </c>
      <c r="K5" s="13">
        <f t="shared" ref="K5:K19" si="1">((I5*G5)/100)</f>
        <v>29.206031399999986</v>
      </c>
      <c r="L5" s="14">
        <f>(J5+K5)/C5</f>
        <v>2.5276906520529992E-2</v>
      </c>
      <c r="M5" s="4">
        <f t="shared" ref="M5:M19" si="2">(L5*C5*365)/1000</f>
        <v>170.55314628755886</v>
      </c>
      <c r="N5" s="4">
        <f t="shared" ref="N5:N15" si="3">LN(M5)</f>
        <v>5.1390469565840213</v>
      </c>
      <c r="O5" s="4">
        <f t="shared" ref="O5:O15" si="4">N5/$N$10</f>
        <v>0.64515825343649891</v>
      </c>
      <c r="Q5" s="37"/>
      <c r="R5" s="35" t="s">
        <v>48</v>
      </c>
      <c r="S5" s="36">
        <v>706.3086623357608</v>
      </c>
    </row>
    <row r="6" spans="1:19" x14ac:dyDescent="0.25">
      <c r="A6" s="1" t="s">
        <v>3</v>
      </c>
      <c r="B6" s="2" t="s">
        <v>6</v>
      </c>
      <c r="C6" s="3">
        <v>71083</v>
      </c>
      <c r="D6" s="4">
        <v>0.68</v>
      </c>
      <c r="E6" s="11">
        <v>12.949999999999998</v>
      </c>
      <c r="F6" s="12">
        <v>29.998109400000001</v>
      </c>
      <c r="G6" s="12">
        <v>2</v>
      </c>
      <c r="H6" s="13">
        <f t="shared" ref="H6:H19" si="5">C6*D6</f>
        <v>48336.44</v>
      </c>
      <c r="I6" s="13">
        <f t="shared" si="0"/>
        <v>6259.5689799999991</v>
      </c>
      <c r="J6" s="13">
        <f t="shared" si="0"/>
        <v>1877.7523505888637</v>
      </c>
      <c r="K6" s="13">
        <f t="shared" si="1"/>
        <v>125.19137959999998</v>
      </c>
      <c r="L6" s="14">
        <f t="shared" ref="L6:L19" si="6">(J6+K6)/C6</f>
        <v>2.8177535137639993E-2</v>
      </c>
      <c r="M6" s="4">
        <f t="shared" si="2"/>
        <v>731.07446151893521</v>
      </c>
      <c r="N6" s="4">
        <f t="shared" si="3"/>
        <v>6.5945153171051452</v>
      </c>
      <c r="O6" s="4">
        <f t="shared" si="4"/>
        <v>0.82787840239385757</v>
      </c>
      <c r="Q6" s="37" t="s">
        <v>50</v>
      </c>
      <c r="R6" s="35" t="s">
        <v>40</v>
      </c>
      <c r="S6" s="36">
        <v>2880.0423502762392</v>
      </c>
    </row>
    <row r="7" spans="1:19" x14ac:dyDescent="0.25">
      <c r="A7" s="1" t="s">
        <v>3</v>
      </c>
      <c r="B7" s="2" t="s">
        <v>7</v>
      </c>
      <c r="C7" s="3">
        <v>226477</v>
      </c>
      <c r="D7" s="4">
        <v>0.68</v>
      </c>
      <c r="E7" s="11">
        <v>12.949999999999998</v>
      </c>
      <c r="F7" s="12">
        <v>29.998109400000001</v>
      </c>
      <c r="G7" s="12">
        <v>2</v>
      </c>
      <c r="H7" s="13">
        <f t="shared" si="5"/>
        <v>154004.36000000002</v>
      </c>
      <c r="I7" s="13">
        <f t="shared" si="0"/>
        <v>19943.564619999997</v>
      </c>
      <c r="J7" s="13">
        <f t="shared" si="0"/>
        <v>5982.6923329672936</v>
      </c>
      <c r="K7" s="13">
        <f t="shared" si="1"/>
        <v>398.87129239999996</v>
      </c>
      <c r="L7" s="14">
        <f t="shared" si="6"/>
        <v>2.8177535137639997E-2</v>
      </c>
      <c r="M7" s="4">
        <f t="shared" si="2"/>
        <v>2329.2707232590619</v>
      </c>
      <c r="N7" s="4">
        <f t="shared" si="3"/>
        <v>7.7533105032573886</v>
      </c>
      <c r="O7" s="4">
        <f t="shared" si="4"/>
        <v>0.9733540683499331</v>
      </c>
      <c r="Q7" s="37"/>
      <c r="R7" s="35" t="s">
        <v>37</v>
      </c>
      <c r="S7" s="36">
        <v>2329.2707232590619</v>
      </c>
    </row>
    <row r="8" spans="1:19" x14ac:dyDescent="0.25">
      <c r="A8" s="1" t="s">
        <v>3</v>
      </c>
      <c r="B8" s="2" t="s">
        <v>8</v>
      </c>
      <c r="C8" s="3">
        <v>70294</v>
      </c>
      <c r="D8" s="4">
        <v>0.68</v>
      </c>
      <c r="E8" s="11">
        <v>12.949999999999998</v>
      </c>
      <c r="F8" s="12">
        <v>29.998109400000001</v>
      </c>
      <c r="G8" s="12">
        <v>2</v>
      </c>
      <c r="H8" s="13">
        <f t="shared" si="5"/>
        <v>47799.920000000006</v>
      </c>
      <c r="I8" s="13">
        <f t="shared" si="0"/>
        <v>6190.0896399999992</v>
      </c>
      <c r="J8" s="13">
        <f t="shared" si="0"/>
        <v>1856.9098621652658</v>
      </c>
      <c r="K8" s="13">
        <f t="shared" si="1"/>
        <v>123.80179279999999</v>
      </c>
      <c r="L8" s="14">
        <f t="shared" si="6"/>
        <v>2.8177535137639993E-2</v>
      </c>
      <c r="M8" s="4">
        <f t="shared" si="2"/>
        <v>722.95975406232196</v>
      </c>
      <c r="N8" s="4">
        <f t="shared" si="3"/>
        <v>6.5833535554120584</v>
      </c>
      <c r="O8" s="4">
        <f t="shared" si="4"/>
        <v>0.82647714983866138</v>
      </c>
      <c r="Q8" s="37"/>
      <c r="R8" s="35" t="s">
        <v>44</v>
      </c>
      <c r="S8" s="36">
        <v>1300.9346779397556</v>
      </c>
    </row>
    <row r="9" spans="1:19" x14ac:dyDescent="0.25">
      <c r="A9" s="1" t="s">
        <v>3</v>
      </c>
      <c r="B9" s="2" t="s">
        <v>9</v>
      </c>
      <c r="C9" s="3">
        <v>55128</v>
      </c>
      <c r="D9" s="4">
        <v>0.68</v>
      </c>
      <c r="E9" s="11">
        <v>12.949999999999998</v>
      </c>
      <c r="F9" s="12">
        <v>29.998109400000001</v>
      </c>
      <c r="G9" s="12">
        <v>2</v>
      </c>
      <c r="H9" s="13">
        <f t="shared" si="5"/>
        <v>37487.040000000001</v>
      </c>
      <c r="I9" s="13">
        <f t="shared" si="0"/>
        <v>4854.5716799999991</v>
      </c>
      <c r="J9" s="13">
        <f t="shared" si="0"/>
        <v>1456.2797234678178</v>
      </c>
      <c r="K9" s="13">
        <f t="shared" si="1"/>
        <v>97.091433599999988</v>
      </c>
      <c r="L9" s="14">
        <f t="shared" si="6"/>
        <v>2.817753513764E-2</v>
      </c>
      <c r="M9" s="4">
        <f t="shared" si="2"/>
        <v>566.98047232975352</v>
      </c>
      <c r="N9" s="4">
        <f t="shared" si="3"/>
        <v>6.3403248627991386</v>
      </c>
      <c r="O9" s="4">
        <f t="shared" si="4"/>
        <v>0.79596721907022794</v>
      </c>
      <c r="Q9" s="37"/>
      <c r="R9" s="35" t="s">
        <v>36</v>
      </c>
      <c r="S9" s="36">
        <v>731.07446151893521</v>
      </c>
    </row>
    <row r="10" spans="1:19" s="9" customFormat="1" x14ac:dyDescent="0.25">
      <c r="A10" s="6" t="s">
        <v>3</v>
      </c>
      <c r="B10" s="7" t="s">
        <v>10</v>
      </c>
      <c r="C10" s="3">
        <v>280029</v>
      </c>
      <c r="D10" s="8">
        <v>0.68</v>
      </c>
      <c r="E10" s="11">
        <v>12.949999999999998</v>
      </c>
      <c r="F10" s="12">
        <v>29.998109400000001</v>
      </c>
      <c r="G10" s="12">
        <v>2</v>
      </c>
      <c r="H10" s="13">
        <f t="shared" si="5"/>
        <v>190419.72</v>
      </c>
      <c r="I10" s="13">
        <f t="shared" si="0"/>
        <v>24659.353739999995</v>
      </c>
      <c r="J10" s="13">
        <f t="shared" si="0"/>
        <v>7397.3399122581895</v>
      </c>
      <c r="K10" s="13">
        <f t="shared" si="1"/>
        <v>493.18707479999989</v>
      </c>
      <c r="L10" s="14">
        <f t="shared" si="6"/>
        <v>2.8177535137639993E-2</v>
      </c>
      <c r="M10" s="8">
        <f t="shared" si="2"/>
        <v>2880.0423502762392</v>
      </c>
      <c r="N10" s="4">
        <f t="shared" si="3"/>
        <v>7.9655602779789021</v>
      </c>
      <c r="O10" s="4">
        <f t="shared" si="4"/>
        <v>1</v>
      </c>
      <c r="Q10" s="37"/>
      <c r="R10" s="35" t="s">
        <v>38</v>
      </c>
      <c r="S10" s="36">
        <v>722.95975406232196</v>
      </c>
    </row>
    <row r="11" spans="1:19" x14ac:dyDescent="0.25">
      <c r="A11" s="1" t="s">
        <v>3</v>
      </c>
      <c r="B11" s="2" t="s">
        <v>11</v>
      </c>
      <c r="C11" s="3">
        <v>20451</v>
      </c>
      <c r="D11" s="4">
        <v>0.61</v>
      </c>
      <c r="E11" s="11">
        <v>12.949999999999998</v>
      </c>
      <c r="F11" s="12">
        <v>29.998109400000001</v>
      </c>
      <c r="G11" s="12">
        <v>2</v>
      </c>
      <c r="H11" s="13">
        <f t="shared" si="5"/>
        <v>12475.11</v>
      </c>
      <c r="I11" s="13">
        <f t="shared" si="0"/>
        <v>1615.5267449999997</v>
      </c>
      <c r="J11" s="13">
        <f t="shared" si="0"/>
        <v>484.627480351359</v>
      </c>
      <c r="K11" s="13">
        <f t="shared" si="1"/>
        <v>32.310534899999993</v>
      </c>
      <c r="L11" s="14">
        <f t="shared" si="6"/>
        <v>2.5276906520529999E-2</v>
      </c>
      <c r="M11" s="4">
        <f t="shared" si="2"/>
        <v>188.68237556674606</v>
      </c>
      <c r="N11" s="4">
        <f t="shared" si="3"/>
        <v>5.2400650487901945</v>
      </c>
      <c r="O11" s="4">
        <f t="shared" si="4"/>
        <v>0.65784010991374409</v>
      </c>
      <c r="Q11" s="37"/>
      <c r="R11" s="35" t="s">
        <v>42</v>
      </c>
      <c r="S11" s="36">
        <v>587.86890179031309</v>
      </c>
    </row>
    <row r="12" spans="1:19" x14ac:dyDescent="0.25">
      <c r="A12" s="1" t="s">
        <v>3</v>
      </c>
      <c r="B12" s="2" t="s">
        <v>12</v>
      </c>
      <c r="C12" s="3">
        <v>22025</v>
      </c>
      <c r="D12" s="4">
        <v>0.61</v>
      </c>
      <c r="E12" s="11">
        <v>12.949999999999998</v>
      </c>
      <c r="F12" s="12">
        <v>29.998109400000001</v>
      </c>
      <c r="G12" s="12">
        <v>2</v>
      </c>
      <c r="H12" s="13">
        <f t="shared" si="5"/>
        <v>13435.25</v>
      </c>
      <c r="I12" s="13">
        <f t="shared" si="0"/>
        <v>1739.8648749999995</v>
      </c>
      <c r="J12" s="13">
        <f t="shared" si="0"/>
        <v>521.9265686146731</v>
      </c>
      <c r="K12" s="13">
        <f t="shared" si="1"/>
        <v>34.797297499999992</v>
      </c>
      <c r="L12" s="14">
        <f t="shared" si="6"/>
        <v>2.5276906520529992E-2</v>
      </c>
      <c r="M12" s="4">
        <f t="shared" si="2"/>
        <v>203.20421113185569</v>
      </c>
      <c r="N12" s="4">
        <f t="shared" si="3"/>
        <v>5.314211439563679</v>
      </c>
      <c r="O12" s="4">
        <f t="shared" si="4"/>
        <v>0.66714848097440438</v>
      </c>
      <c r="Q12" s="37"/>
      <c r="R12" s="35" t="s">
        <v>39</v>
      </c>
      <c r="S12" s="36">
        <v>566.98047232975352</v>
      </c>
    </row>
    <row r="13" spans="1:19" x14ac:dyDescent="0.25">
      <c r="A13" s="1" t="s">
        <v>3</v>
      </c>
      <c r="B13" s="2" t="s">
        <v>13</v>
      </c>
      <c r="C13" s="3">
        <v>57159</v>
      </c>
      <c r="D13" s="4">
        <v>0.68</v>
      </c>
      <c r="E13" s="11">
        <v>12.949999999999998</v>
      </c>
      <c r="F13" s="12">
        <v>29.998109400000001</v>
      </c>
      <c r="G13" s="12">
        <v>2</v>
      </c>
      <c r="H13" s="13">
        <f t="shared" si="5"/>
        <v>38868.120000000003</v>
      </c>
      <c r="I13" s="13">
        <f t="shared" si="0"/>
        <v>5033.4215399999994</v>
      </c>
      <c r="J13" s="13">
        <f t="shared" si="0"/>
        <v>1509.9313001323646</v>
      </c>
      <c r="K13" s="13">
        <f t="shared" si="1"/>
        <v>100.66843079999998</v>
      </c>
      <c r="L13" s="14">
        <f t="shared" si="6"/>
        <v>2.8177535137639997E-2</v>
      </c>
      <c r="M13" s="4">
        <f t="shared" si="2"/>
        <v>587.86890179031309</v>
      </c>
      <c r="N13" s="4">
        <f t="shared" si="3"/>
        <v>6.3765039669012884</v>
      </c>
      <c r="O13" s="4">
        <f t="shared" si="4"/>
        <v>0.80050915998079619</v>
      </c>
      <c r="Q13" s="37"/>
      <c r="R13" s="35" t="s">
        <v>43</v>
      </c>
      <c r="S13" s="36">
        <v>353.73678360982876</v>
      </c>
    </row>
    <row r="14" spans="1:19" x14ac:dyDescent="0.25">
      <c r="A14" s="1" t="s">
        <v>3</v>
      </c>
      <c r="B14" s="2" t="s">
        <v>14</v>
      </c>
      <c r="C14" s="3">
        <v>38341</v>
      </c>
      <c r="D14" s="4">
        <v>0.61</v>
      </c>
      <c r="E14" s="11">
        <v>12.949999999999998</v>
      </c>
      <c r="F14" s="12">
        <v>29.998109400000001</v>
      </c>
      <c r="G14" s="12">
        <v>2</v>
      </c>
      <c r="H14" s="13">
        <f t="shared" si="5"/>
        <v>23388.01</v>
      </c>
      <c r="I14" s="13">
        <f t="shared" si="0"/>
        <v>3028.7472949999992</v>
      </c>
      <c r="J14" s="13">
        <f t="shared" si="0"/>
        <v>908.56692700364044</v>
      </c>
      <c r="K14" s="13">
        <f t="shared" si="1"/>
        <v>60.574945899999982</v>
      </c>
      <c r="L14" s="14">
        <f t="shared" si="6"/>
        <v>2.5276906520529992E-2</v>
      </c>
      <c r="M14" s="4">
        <f t="shared" si="2"/>
        <v>353.73678360982876</v>
      </c>
      <c r="N14" s="4">
        <f t="shared" si="3"/>
        <v>5.8685530874392429</v>
      </c>
      <c r="O14" s="4">
        <f t="shared" si="4"/>
        <v>0.7367407793853602</v>
      </c>
      <c r="Q14" s="37"/>
      <c r="R14" s="35" t="s">
        <v>35</v>
      </c>
      <c r="S14" s="36">
        <v>214.53382617248769</v>
      </c>
    </row>
    <row r="15" spans="1:19" x14ac:dyDescent="0.25">
      <c r="A15" s="1" t="s">
        <v>3</v>
      </c>
      <c r="B15" s="2" t="s">
        <v>15</v>
      </c>
      <c r="C15" s="3">
        <v>126491</v>
      </c>
      <c r="D15" s="4">
        <v>0.68</v>
      </c>
      <c r="E15" s="11">
        <v>12.949999999999998</v>
      </c>
      <c r="F15" s="12">
        <v>29.998109400000001</v>
      </c>
      <c r="G15" s="12">
        <v>2</v>
      </c>
      <c r="H15" s="13">
        <f t="shared" si="5"/>
        <v>86013.88</v>
      </c>
      <c r="I15" s="13">
        <f t="shared" si="0"/>
        <v>11138.797459999998</v>
      </c>
      <c r="J15" s="13">
        <f t="shared" si="0"/>
        <v>3341.4286478952208</v>
      </c>
      <c r="K15" s="13">
        <f t="shared" si="1"/>
        <v>222.77594919999996</v>
      </c>
      <c r="L15" s="14">
        <f t="shared" si="6"/>
        <v>2.8177535137639997E-2</v>
      </c>
      <c r="M15" s="4">
        <f t="shared" si="2"/>
        <v>1300.9346779397556</v>
      </c>
      <c r="N15" s="4">
        <f t="shared" si="3"/>
        <v>7.170838268135733</v>
      </c>
      <c r="O15" s="4">
        <f t="shared" si="4"/>
        <v>0.90023024343432456</v>
      </c>
      <c r="Q15" s="37"/>
      <c r="R15" s="35" t="s">
        <v>41</v>
      </c>
      <c r="S15" s="36">
        <v>203.20421113185569</v>
      </c>
    </row>
    <row r="16" spans="1:19" s="9" customFormat="1" x14ac:dyDescent="0.25">
      <c r="A16" s="16" t="s">
        <v>16</v>
      </c>
      <c r="B16" s="15"/>
      <c r="C16" s="3">
        <v>308693</v>
      </c>
      <c r="D16" s="8"/>
      <c r="E16" s="11"/>
      <c r="F16" s="12"/>
      <c r="G16" s="12"/>
      <c r="H16" s="13"/>
      <c r="I16" s="13"/>
      <c r="J16" s="13"/>
      <c r="K16" s="13"/>
      <c r="L16" s="14"/>
      <c r="M16" s="8"/>
      <c r="N16" s="8"/>
      <c r="O16" s="8"/>
      <c r="Q16" s="37"/>
      <c r="R16" s="35" t="s">
        <v>46</v>
      </c>
      <c r="S16" s="36">
        <v>188.68237556674606</v>
      </c>
    </row>
    <row r="17" spans="1:19" x14ac:dyDescent="0.25">
      <c r="A17" s="10" t="s">
        <v>16</v>
      </c>
      <c r="B17" s="2" t="s">
        <v>17</v>
      </c>
      <c r="C17" s="3">
        <v>95942</v>
      </c>
      <c r="D17" s="4">
        <v>0.68</v>
      </c>
      <c r="E17" s="11">
        <v>12.949999999999998</v>
      </c>
      <c r="F17" s="12">
        <v>29.998109400000001</v>
      </c>
      <c r="G17" s="12">
        <v>2</v>
      </c>
      <c r="H17" s="13">
        <f t="shared" si="5"/>
        <v>65240.560000000005</v>
      </c>
      <c r="I17" s="13">
        <f t="shared" si="0"/>
        <v>8448.6525199999978</v>
      </c>
      <c r="J17" s="13">
        <f t="shared" si="0"/>
        <v>2534.4360257754561</v>
      </c>
      <c r="K17" s="13">
        <f t="shared" si="1"/>
        <v>168.97305039999995</v>
      </c>
      <c r="L17" s="14">
        <f t="shared" si="6"/>
        <v>2.817753513763999E-2</v>
      </c>
      <c r="M17" s="4">
        <f t="shared" si="2"/>
        <v>986.74431280404144</v>
      </c>
      <c r="N17" s="4">
        <f>LN(M17)</f>
        <v>6.8944109509631764</v>
      </c>
      <c r="O17" s="4">
        <f>N17/$N$10</f>
        <v>0.86552743440069635</v>
      </c>
      <c r="Q17" s="37"/>
      <c r="R17" s="35" t="s">
        <v>45</v>
      </c>
      <c r="S17" s="36">
        <v>170.55314628755886</v>
      </c>
    </row>
    <row r="18" spans="1:19" x14ac:dyDescent="0.25">
      <c r="A18" s="10" t="s">
        <v>16</v>
      </c>
      <c r="B18" s="2" t="s">
        <v>18</v>
      </c>
      <c r="C18" s="3">
        <v>68675</v>
      </c>
      <c r="D18" s="4">
        <v>0.68</v>
      </c>
      <c r="E18" s="11">
        <v>12.949999999999998</v>
      </c>
      <c r="F18" s="12">
        <v>29.998109400000001</v>
      </c>
      <c r="G18" s="12">
        <v>2</v>
      </c>
      <c r="H18" s="13">
        <f t="shared" si="5"/>
        <v>46699</v>
      </c>
      <c r="I18" s="13">
        <f t="shared" si="0"/>
        <v>6047.5204999999996</v>
      </c>
      <c r="J18" s="13">
        <f t="shared" si="0"/>
        <v>1814.141815577427</v>
      </c>
      <c r="K18" s="13">
        <f t="shared" si="1"/>
        <v>120.95040999999999</v>
      </c>
      <c r="L18" s="14">
        <f t="shared" si="6"/>
        <v>2.817753513764E-2</v>
      </c>
      <c r="M18" s="4">
        <f t="shared" si="2"/>
        <v>706.3086623357608</v>
      </c>
      <c r="N18" s="4">
        <f t="shared" ref="N18:N19" si="7">LN(M18)</f>
        <v>6.5600523407255693</v>
      </c>
      <c r="O18" s="4">
        <f t="shared" ref="O18:O19" si="8">N18/$N$10</f>
        <v>0.82355190492514208</v>
      </c>
    </row>
    <row r="19" spans="1:19" x14ac:dyDescent="0.25">
      <c r="A19" s="10" t="s">
        <v>16</v>
      </c>
      <c r="B19" s="2" t="s">
        <v>16</v>
      </c>
      <c r="C19" s="3">
        <v>144076</v>
      </c>
      <c r="D19" s="4">
        <v>0.68</v>
      </c>
      <c r="E19" s="11">
        <v>12.949999999999998</v>
      </c>
      <c r="F19" s="12">
        <v>29.998109400000001</v>
      </c>
      <c r="G19" s="12">
        <v>2</v>
      </c>
      <c r="H19" s="13">
        <f t="shared" si="5"/>
        <v>97971.680000000008</v>
      </c>
      <c r="I19" s="13">
        <f t="shared" si="0"/>
        <v>12687.332559999999</v>
      </c>
      <c r="J19" s="13">
        <f t="shared" si="0"/>
        <v>3805.9599012906201</v>
      </c>
      <c r="K19" s="13">
        <f t="shared" si="1"/>
        <v>253.74665119999997</v>
      </c>
      <c r="L19" s="14">
        <f t="shared" si="6"/>
        <v>2.8177535137639997E-2</v>
      </c>
      <c r="M19" s="4">
        <f t="shared" si="2"/>
        <v>1481.7928916590763</v>
      </c>
      <c r="N19" s="4">
        <f t="shared" si="7"/>
        <v>7.3010080468723029</v>
      </c>
      <c r="O19" s="4">
        <f t="shared" si="8"/>
        <v>0.91657181567707424</v>
      </c>
    </row>
    <row r="21" spans="1:19" x14ac:dyDescent="0.25">
      <c r="A21" s="29" t="s">
        <v>71</v>
      </c>
      <c r="L21" s="18" t="s">
        <v>19</v>
      </c>
      <c r="M21" s="5">
        <f>MAX(M4:M19)</f>
        <v>2880.0423502762392</v>
      </c>
      <c r="N21" s="5"/>
      <c r="O21" s="5"/>
    </row>
    <row r="22" spans="1:19" x14ac:dyDescent="0.25">
      <c r="A22" s="29" t="s">
        <v>32</v>
      </c>
    </row>
    <row r="23" spans="1:19" x14ac:dyDescent="0.25">
      <c r="A23" s="29" t="s">
        <v>33</v>
      </c>
      <c r="B23" s="38"/>
    </row>
    <row r="25" spans="1:19" x14ac:dyDescent="0.25">
      <c r="C25" s="30"/>
    </row>
    <row r="26" spans="1:19" ht="47.25" x14ac:dyDescent="0.25">
      <c r="L26" s="1" t="s">
        <v>0</v>
      </c>
      <c r="M26" s="32" t="s">
        <v>59</v>
      </c>
      <c r="N26" s="32" t="s">
        <v>58</v>
      </c>
    </row>
    <row r="27" spans="1:19" x14ac:dyDescent="0.25">
      <c r="L27" s="1" t="s">
        <v>56</v>
      </c>
      <c r="M27" s="4">
        <f>SUM(M4:M15)</f>
        <v>10249.841683944858</v>
      </c>
      <c r="N27" s="33">
        <f>M27/M29</f>
        <v>0.90641400913774794</v>
      </c>
    </row>
    <row r="28" spans="1:19" x14ac:dyDescent="0.25">
      <c r="L28" s="1" t="s">
        <v>16</v>
      </c>
      <c r="M28" s="8">
        <f>AVERAGE(M17:M19)</f>
        <v>1058.2819555996261</v>
      </c>
      <c r="N28" s="33">
        <f>M28/M29</f>
        <v>9.3585990862252014E-2</v>
      </c>
    </row>
    <row r="29" spans="1:19" x14ac:dyDescent="0.25">
      <c r="L29" s="1" t="s">
        <v>57</v>
      </c>
      <c r="M29" s="4">
        <f>SUM(M27:M28)</f>
        <v>11308.123639544485</v>
      </c>
      <c r="N29" s="34">
        <f>SUM(N27:N28)</f>
        <v>1</v>
      </c>
    </row>
  </sheetData>
  <sortState ref="R6:S19">
    <sortCondition descending="1" ref="S5"/>
  </sortState>
  <mergeCells count="2">
    <mergeCell ref="Q3:Q5"/>
    <mergeCell ref="Q6:Q17"/>
  </mergeCells>
  <conditionalFormatting sqref="M4:O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O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1">
    <cfRule type="duplicateValues" dxfId="1" priority="1"/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.75" x14ac:dyDescent="0.25"/>
  <cols>
    <col min="3" max="3" width="12.25" bestFit="1" customWidth="1"/>
  </cols>
  <sheetData>
    <row r="1" spans="1:3" x14ac:dyDescent="0.25">
      <c r="A1" s="28" t="s">
        <v>29</v>
      </c>
      <c r="B1" s="28" t="s">
        <v>30</v>
      </c>
      <c r="C1" s="28" t="s">
        <v>31</v>
      </c>
    </row>
    <row r="2" spans="1:3" x14ac:dyDescent="0.25">
      <c r="A2" s="6">
        <v>6</v>
      </c>
      <c r="B2" s="6">
        <v>2010</v>
      </c>
      <c r="C2" s="4">
        <f>MEDIAN(po_trash_cálculos!O17:O19)</f>
        <v>0.86552743440069635</v>
      </c>
    </row>
    <row r="3" spans="1:3" x14ac:dyDescent="0.25">
      <c r="A3" s="6">
        <v>7</v>
      </c>
      <c r="B3" s="6">
        <v>2010</v>
      </c>
      <c r="C3" s="4">
        <f>MEDIAN(po_trash_cálculos!O4:O15)</f>
        <v>0.79823818952551207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19" sqref="J19"/>
    </sheetView>
  </sheetViews>
  <sheetFormatPr baseColWidth="10" defaultRowHeight="15.75" x14ac:dyDescent="0.25"/>
  <cols>
    <col min="3" max="3" width="12.25" bestFit="1" customWidth="1"/>
  </cols>
  <sheetData>
    <row r="1" spans="1:4" x14ac:dyDescent="0.25">
      <c r="A1" s="28" t="s">
        <v>53</v>
      </c>
      <c r="B1" s="28" t="s">
        <v>30</v>
      </c>
      <c r="C1" s="39" t="s">
        <v>52</v>
      </c>
      <c r="D1" s="31" t="s">
        <v>51</v>
      </c>
    </row>
    <row r="2" spans="1:4" x14ac:dyDescent="0.25">
      <c r="A2" s="6" t="s">
        <v>49</v>
      </c>
      <c r="B2" s="6">
        <v>2010</v>
      </c>
      <c r="C2" s="8">
        <f>po_trash_mse2019!C2</f>
        <v>0.86552743440069635</v>
      </c>
      <c r="D2" s="4">
        <f>1-C2</f>
        <v>0.13447256559930365</v>
      </c>
    </row>
    <row r="3" spans="1:4" x14ac:dyDescent="0.25">
      <c r="A3" s="6" t="s">
        <v>50</v>
      </c>
      <c r="B3" s="6">
        <v>2010</v>
      </c>
      <c r="C3" s="8">
        <f>po_trash_mse2019!C3</f>
        <v>0.79823818952551207</v>
      </c>
      <c r="D3" s="4">
        <f>1-C3</f>
        <v>0.20176181047448793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RESIDUOS MAE</vt:lpstr>
      <vt:lpstr>po_trash_cálculos</vt:lpstr>
      <vt:lpstr>po_trash_mse2019</vt:lpstr>
      <vt:lpstr>gráficos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CONTROL-PC</dc:creator>
  <cp:lastModifiedBy>H&amp;HProyectos</cp:lastModifiedBy>
  <dcterms:created xsi:type="dcterms:W3CDTF">2019-05-28T15:53:21Z</dcterms:created>
  <dcterms:modified xsi:type="dcterms:W3CDTF">2020-03-10T14:54:19Z</dcterms:modified>
</cp:coreProperties>
</file>