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defaultThemeVersion="124226"/>
  <xr:revisionPtr revIDLastSave="0" documentId="13_ncr:1_{0C732E5C-0377-46EA-B9A5-1642F48E8853}" xr6:coauthVersionLast="43" xr6:coauthVersionMax="43" xr10:uidLastSave="{00000000-0000-0000-0000-000000000000}"/>
  <bookViews>
    <workbookView xWindow="-120" yWindow="-120" windowWidth="29040" windowHeight="15840" tabRatio="686" xr2:uid="{00000000-000D-0000-FFFF-FFFF00000000}"/>
  </bookViews>
  <sheets>
    <sheet name="step1_mrad_vs_Rot Center" sheetId="3" r:id="rId1"/>
    <sheet name="step_2_beam_tilt_slope_fitting" sheetId="1" r:id="rId2"/>
    <sheet name="step_3_eq for coma elimination" sheetId="2" r:id="rId3"/>
    <sheet name="step_4_stigma_coma_fitting" sheetId="4" r:id="rId4"/>
    <sheet name="step_5_test_the fitted_function" sheetId="5" r:id="rId5"/>
  </sheets>
  <definedNames>
    <definedName name="dfu" localSheetId="1">step_2_beam_tilt_slope_fitting!$J$7:$J$44</definedName>
    <definedName name="dfv" localSheetId="1">step_2_beam_tilt_slope_fitting!$K$7:$K$44</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5" l="1"/>
  <c r="E11" i="5"/>
  <c r="E12" i="5"/>
  <c r="E13" i="5"/>
  <c r="E14" i="5"/>
  <c r="E9" i="5"/>
  <c r="F9" i="5"/>
  <c r="D10" i="5"/>
  <c r="D11" i="5"/>
  <c r="D12" i="5"/>
  <c r="D13" i="5"/>
  <c r="D14" i="5"/>
  <c r="D9" i="5"/>
  <c r="C10" i="5"/>
  <c r="C11" i="5"/>
  <c r="C12" i="5"/>
  <c r="C13" i="5"/>
  <c r="C14" i="5"/>
  <c r="C9" i="5"/>
  <c r="F10" i="5"/>
  <c r="F11" i="5"/>
  <c r="F12" i="5"/>
  <c r="F13" i="5"/>
  <c r="F14" i="5"/>
  <c r="N10" i="5" l="1"/>
  <c r="N11" i="5"/>
  <c r="N12" i="5"/>
  <c r="N13" i="5"/>
  <c r="N14" i="5"/>
  <c r="N9" i="5"/>
  <c r="L10" i="5"/>
  <c r="L11" i="5"/>
  <c r="L12" i="5"/>
  <c r="L13" i="5"/>
  <c r="L14" i="5"/>
  <c r="L9" i="5"/>
  <c r="K10" i="5"/>
  <c r="K11" i="5"/>
  <c r="K12" i="5"/>
  <c r="K13" i="5"/>
  <c r="K14" i="5"/>
  <c r="M10" i="5"/>
  <c r="M11" i="5"/>
  <c r="M12" i="5"/>
  <c r="M13" i="5"/>
  <c r="M14" i="5"/>
  <c r="M9" i="5"/>
  <c r="K9" i="5" l="1"/>
  <c r="D8" i="1"/>
  <c r="D9" i="1"/>
  <c r="D10" i="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G16" i="3" l="1"/>
  <c r="G15" i="3"/>
  <c r="G14" i="3"/>
  <c r="G13" i="3"/>
  <c r="G8" i="3"/>
  <c r="G9" i="3"/>
  <c r="G10" i="3"/>
  <c r="G11" i="3"/>
  <c r="G7" i="3"/>
  <c r="F16" i="3"/>
  <c r="F15" i="3"/>
  <c r="F14" i="3"/>
  <c r="F13" i="3"/>
  <c r="F8" i="3"/>
  <c r="F9" i="3"/>
  <c r="F10" i="3"/>
  <c r="F11" i="3"/>
  <c r="F7" i="3"/>
  <c r="D10" i="2"/>
  <c r="D9" i="2"/>
  <c r="D8" i="2"/>
  <c r="D7" i="2"/>
  <c r="E10" i="2" l="1"/>
  <c r="G7" i="2" s="1"/>
  <c r="I7" i="2" s="1"/>
  <c r="E8" i="2"/>
  <c r="F7" i="2" s="1"/>
  <c r="H7" i="2" s="1"/>
  <c r="G17" i="3"/>
  <c r="F17" i="3"/>
  <c r="L8" i="1" l="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7" i="1"/>
  <c r="M43" i="1" l="1"/>
  <c r="R16" i="1" s="1"/>
  <c r="M41" i="1"/>
  <c r="R15" i="1" s="1"/>
  <c r="M39" i="1"/>
  <c r="R14" i="1" s="1"/>
  <c r="M37" i="1"/>
  <c r="R13" i="1" s="1"/>
  <c r="M35" i="1"/>
  <c r="R12" i="1" s="1"/>
  <c r="M33" i="1"/>
  <c r="R11" i="1" s="1"/>
  <c r="M31" i="1"/>
  <c r="R10" i="1" s="1"/>
  <c r="M29" i="1"/>
  <c r="R9" i="1" s="1"/>
  <c r="M27" i="1"/>
  <c r="R8" i="1" s="1"/>
  <c r="M25" i="1"/>
  <c r="P16" i="1" s="1"/>
  <c r="M23" i="1"/>
  <c r="P15" i="1" s="1"/>
  <c r="M21" i="1"/>
  <c r="P14" i="1" s="1"/>
  <c r="M19" i="1"/>
  <c r="P13" i="1" s="1"/>
  <c r="M17" i="1"/>
  <c r="P12" i="1" s="1"/>
  <c r="M15" i="1"/>
  <c r="P11" i="1" s="1"/>
  <c r="M13" i="1"/>
  <c r="P10" i="1" s="1"/>
  <c r="M11" i="1"/>
  <c r="P9" i="1" s="1"/>
  <c r="M9" i="1"/>
  <c r="P8" i="1" s="1"/>
  <c r="I7" i="1"/>
  <c r="H7" i="1"/>
  <c r="G44" i="1"/>
  <c r="I44" i="1" s="1"/>
  <c r="F44" i="1"/>
  <c r="H44" i="1" s="1"/>
  <c r="E44" i="1"/>
  <c r="F43" i="1"/>
  <c r="H43" i="1" s="1"/>
  <c r="F42" i="1"/>
  <c r="H42" i="1" s="1"/>
  <c r="F41" i="1"/>
  <c r="H41" i="1" s="1"/>
  <c r="F40" i="1"/>
  <c r="H40" i="1" s="1"/>
  <c r="F39" i="1"/>
  <c r="H39" i="1" s="1"/>
  <c r="F38" i="1"/>
  <c r="H38" i="1" s="1"/>
  <c r="F37" i="1"/>
  <c r="H37" i="1" s="1"/>
  <c r="F36" i="1"/>
  <c r="H36" i="1" s="1"/>
  <c r="F35" i="1"/>
  <c r="H35" i="1" s="1"/>
  <c r="F34" i="1"/>
  <c r="H34" i="1" s="1"/>
  <c r="F33" i="1"/>
  <c r="H33" i="1" s="1"/>
  <c r="F32" i="1"/>
  <c r="H32" i="1" s="1"/>
  <c r="F31" i="1"/>
  <c r="H31" i="1" s="1"/>
  <c r="F30" i="1"/>
  <c r="H30" i="1" s="1"/>
  <c r="F29" i="1"/>
  <c r="H29" i="1" s="1"/>
  <c r="F28" i="1"/>
  <c r="H28" i="1" s="1"/>
  <c r="F27" i="1"/>
  <c r="H27" i="1" s="1"/>
  <c r="F26" i="1"/>
  <c r="H26" i="1" s="1"/>
  <c r="G25" i="1"/>
  <c r="I25" i="1" s="1"/>
  <c r="G24" i="1"/>
  <c r="I24" i="1" s="1"/>
  <c r="G23" i="1"/>
  <c r="I23" i="1" s="1"/>
  <c r="G22" i="1"/>
  <c r="I22" i="1" s="1"/>
  <c r="G21" i="1"/>
  <c r="I21" i="1" s="1"/>
  <c r="G20" i="1"/>
  <c r="I20" i="1" s="1"/>
  <c r="G19" i="1"/>
  <c r="I19" i="1" s="1"/>
  <c r="G18" i="1"/>
  <c r="I18" i="1" s="1"/>
  <c r="G17" i="1"/>
  <c r="I17" i="1" s="1"/>
  <c r="G16" i="1"/>
  <c r="I16" i="1" s="1"/>
  <c r="G15" i="1"/>
  <c r="I15" i="1" s="1"/>
  <c r="G14" i="1"/>
  <c r="I14" i="1" s="1"/>
  <c r="G13" i="1"/>
  <c r="I13" i="1" s="1"/>
  <c r="G12" i="1"/>
  <c r="I12" i="1" s="1"/>
  <c r="G11" i="1"/>
  <c r="I11" i="1" s="1"/>
  <c r="G10" i="1"/>
  <c r="I10" i="1" s="1"/>
  <c r="G9" i="1"/>
  <c r="I9" i="1" s="1"/>
  <c r="C8" i="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E8" i="1"/>
  <c r="E9" i="1" s="1"/>
  <c r="G8" i="1"/>
  <c r="I8" i="1" s="1"/>
  <c r="E10" i="1" l="1"/>
  <c r="E11" i="1" s="1"/>
  <c r="E12" i="1" s="1"/>
  <c r="E13" i="1" s="1"/>
  <c r="E14" i="1" s="1"/>
  <c r="E15" i="1" s="1"/>
  <c r="F9" i="1"/>
  <c r="H9" i="1" s="1"/>
  <c r="E26" i="1"/>
  <c r="E27" i="1" s="1"/>
  <c r="E28" i="1" s="1"/>
  <c r="G26" i="1"/>
  <c r="F8" i="1"/>
  <c r="O8" i="1" s="1"/>
  <c r="G27" i="1" l="1"/>
  <c r="I27" i="1" s="1"/>
  <c r="F13" i="1"/>
  <c r="H13" i="1" s="1"/>
  <c r="F12" i="1"/>
  <c r="O10" i="1" s="1"/>
  <c r="F14" i="1"/>
  <c r="F10" i="1"/>
  <c r="H10" i="1" s="1"/>
  <c r="Q8" i="1"/>
  <c r="I26" i="1"/>
  <c r="O9" i="1"/>
  <c r="E29" i="1"/>
  <c r="G28" i="1"/>
  <c r="F11" i="1"/>
  <c r="H11" i="1" s="1"/>
  <c r="H8" i="1"/>
  <c r="E16" i="1"/>
  <c r="F15" i="1"/>
  <c r="H15" i="1" s="1"/>
  <c r="H12" i="1" l="1"/>
  <c r="O11" i="1"/>
  <c r="H14" i="1"/>
  <c r="E30" i="1"/>
  <c r="G29" i="1"/>
  <c r="I29" i="1" s="1"/>
  <c r="I28" i="1"/>
  <c r="Q9" i="1"/>
  <c r="E17" i="1"/>
  <c r="F16" i="1"/>
  <c r="F17" i="1" l="1"/>
  <c r="H17" i="1" s="1"/>
  <c r="E18" i="1"/>
  <c r="O12" i="1"/>
  <c r="H16" i="1"/>
  <c r="E31" i="1"/>
  <c r="G30" i="1"/>
  <c r="I30" i="1" l="1"/>
  <c r="Q10" i="1"/>
  <c r="E19" i="1"/>
  <c r="F18" i="1"/>
  <c r="E32" i="1"/>
  <c r="G31" i="1"/>
  <c r="I31" i="1" s="1"/>
  <c r="H18" i="1" l="1"/>
  <c r="O13" i="1"/>
  <c r="E33" i="1"/>
  <c r="G32" i="1"/>
  <c r="E20" i="1"/>
  <c r="F19" i="1"/>
  <c r="H19" i="1" s="1"/>
  <c r="E21" i="1" l="1"/>
  <c r="F20" i="1"/>
  <c r="E34" i="1"/>
  <c r="G33" i="1"/>
  <c r="I33" i="1" s="1"/>
  <c r="Q11" i="1"/>
  <c r="I32" i="1"/>
  <c r="E35" i="1" l="1"/>
  <c r="G34" i="1"/>
  <c r="O14" i="1"/>
  <c r="H20" i="1"/>
  <c r="E22" i="1"/>
  <c r="F21" i="1"/>
  <c r="H21" i="1" s="1"/>
  <c r="I34" i="1" l="1"/>
  <c r="Q12" i="1"/>
  <c r="E23" i="1"/>
  <c r="F22" i="1"/>
  <c r="E36" i="1"/>
  <c r="G35" i="1"/>
  <c r="I35" i="1" s="1"/>
  <c r="E37" i="1" l="1"/>
  <c r="G36" i="1"/>
  <c r="E24" i="1"/>
  <c r="F23" i="1"/>
  <c r="H23" i="1" s="1"/>
  <c r="O15" i="1"/>
  <c r="H22" i="1"/>
  <c r="E25" i="1" l="1"/>
  <c r="F25" i="1" s="1"/>
  <c r="H25" i="1" s="1"/>
  <c r="F24" i="1"/>
  <c r="I36" i="1"/>
  <c r="Q13" i="1"/>
  <c r="E38" i="1"/>
  <c r="G37" i="1"/>
  <c r="I37" i="1" s="1"/>
  <c r="E39" i="1" l="1"/>
  <c r="G38" i="1"/>
  <c r="O16" i="1"/>
  <c r="H24" i="1"/>
  <c r="Q14" i="1" l="1"/>
  <c r="I38" i="1"/>
  <c r="E40" i="1"/>
  <c r="G39" i="1"/>
  <c r="I39" i="1" s="1"/>
  <c r="E41" i="1" l="1"/>
  <c r="G40" i="1"/>
  <c r="Q15" i="1" l="1"/>
  <c r="I40" i="1"/>
  <c r="E42" i="1"/>
  <c r="G41" i="1"/>
  <c r="I41" i="1" s="1"/>
  <c r="E43" i="1" l="1"/>
  <c r="G43" i="1" s="1"/>
  <c r="I43" i="1" s="1"/>
  <c r="G42" i="1"/>
  <c r="Q16" i="1" l="1"/>
  <c r="I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dfu" type="6" refreshedVersion="4" background="1" saveData="1">
    <textPr codePage="936" sourceFile="F:\学习可是正事\article-final\dfu.txt">
      <textFields>
        <textField/>
      </textFields>
    </textPr>
  </connection>
  <connection id="2" xr16:uid="{00000000-0015-0000-FFFF-FFFF02000000}" name="dfv" type="6" refreshedVersion="4" background="1" saveData="1">
    <textPr codePage="936" sourceFile="F:\学习可是正事\article-final\dfv.txt">
      <textFields>
        <textField/>
      </textFields>
    </textPr>
  </connection>
</connections>
</file>

<file path=xl/sharedStrings.xml><?xml version="1.0" encoding="utf-8"?>
<sst xmlns="http://schemas.openxmlformats.org/spreadsheetml/2006/main" count="99" uniqueCount="77">
  <si>
    <t>index</t>
    <phoneticPr fontId="1" type="noConversion"/>
  </si>
  <si>
    <t>wobble/mrad</t>
    <phoneticPr fontId="1" type="noConversion"/>
  </si>
  <si>
    <t>current_X/mrad</t>
    <phoneticPr fontId="1" type="noConversion"/>
  </si>
  <si>
    <t>current_Y/mrad</t>
    <phoneticPr fontId="1" type="noConversion"/>
  </si>
  <si>
    <t>new_X/mrad</t>
    <phoneticPr fontId="1" type="noConversion"/>
  </si>
  <si>
    <t>new_Y/mrad</t>
    <phoneticPr fontId="1" type="noConversion"/>
  </si>
  <si>
    <t>number</t>
    <phoneticPr fontId="1" type="noConversion"/>
  </si>
  <si>
    <t>dfv/Å</t>
    <phoneticPr fontId="1" type="noConversion"/>
  </si>
  <si>
    <t>∆diff</t>
    <phoneticPr fontId="1" type="noConversion"/>
  </si>
  <si>
    <t>dfu/Å</t>
    <phoneticPr fontId="1" type="noConversion"/>
  </si>
  <si>
    <t>diff/um</t>
    <phoneticPr fontId="1" type="noConversion"/>
  </si>
  <si>
    <t>∆diff/um</t>
    <phoneticPr fontId="1" type="noConversion"/>
  </si>
  <si>
    <t>plot_fitting curves</t>
    <phoneticPr fontId="1" type="noConversion"/>
  </si>
  <si>
    <t>X in mrad</t>
    <phoneticPr fontId="1" type="noConversion"/>
  </si>
  <si>
    <t>X_Rot Center</t>
    <phoneticPr fontId="1" type="noConversion"/>
  </si>
  <si>
    <t>Y in mrad</t>
    <phoneticPr fontId="1" type="noConversion"/>
  </si>
  <si>
    <t>Y_Rot Center</t>
    <phoneticPr fontId="1" type="noConversion"/>
  </si>
  <si>
    <t>1 mrad in X</t>
  </si>
  <si>
    <t>1 mrad in Y</t>
    <phoneticPr fontId="1" type="noConversion"/>
  </si>
  <si>
    <t xml:space="preserve">average  </t>
    <phoneticPr fontId="1" type="noConversion"/>
  </si>
  <si>
    <t>fit the slope of the beam tilt X and beam tilt Y (e.g. the green numbers are the fitted slopes of beam tilt X and Y, respectively)</t>
    <phoneticPr fontId="1" type="noConversion"/>
  </si>
  <si>
    <t>beam tilt X + wobble</t>
    <phoneticPr fontId="1" type="noConversion"/>
  </si>
  <si>
    <t>beam tilt X - wobble</t>
    <phoneticPr fontId="1" type="noConversion"/>
  </si>
  <si>
    <t>beam tilt Y + wobble</t>
    <phoneticPr fontId="1" type="noConversion"/>
  </si>
  <si>
    <t>beam tilt Y - wobble</t>
    <phoneticPr fontId="1" type="noConversion"/>
  </si>
  <si>
    <t>the slope of beam tilt X (mrad) vs ∆diffx (um)</t>
    <phoneticPr fontId="1" type="noConversion"/>
  </si>
  <si>
    <t>the slope of beam tilt Y (mrad) vs ∆diffy (um)</t>
    <phoneticPr fontId="1" type="noConversion"/>
  </si>
  <si>
    <t xml:space="preserve">average beam tilt X 1 mrad in TEM Rot Center </t>
    <phoneticPr fontId="1" type="noConversion"/>
  </si>
  <si>
    <t>wobble = 5 mrad</t>
    <phoneticPr fontId="1" type="noConversion"/>
  </si>
  <si>
    <t>1) run script "mrad_Rot_Center" in SerialEM</t>
    <phoneticPr fontId="1" type="noConversion"/>
  </si>
  <si>
    <t>image num</t>
    <phoneticPr fontId="1" type="noConversion"/>
  </si>
  <si>
    <t>beam-image shift distance (um)</t>
    <phoneticPr fontId="1" type="noConversion"/>
  </si>
  <si>
    <t>beam-image shift angle (degree)</t>
    <phoneticPr fontId="1" type="noConversion"/>
  </si>
  <si>
    <t>2) follow the messages of the running script mrad_Rot_Center and input the Rot Center X &amp; Y to the yellow area of the following form</t>
    <phoneticPr fontId="1" type="noConversion"/>
  </si>
  <si>
    <t>for each beam-image shift distance &amp; angle, eliminate the objective astigmatism and input the adjusted values of objective stigmator X &amp; Y in the yellow  area. To make the form easier to read, the adjusted values were multiplied by 100000 before filling in the form.</t>
    <phoneticPr fontId="1" type="noConversion"/>
  </si>
  <si>
    <t>3) use software Origin to fit the functions of adjusted values of obj stigmator X, obj stigmator Y, Rot center X and Rot center Y, respectively.</t>
    <phoneticPr fontId="1" type="noConversion"/>
  </si>
  <si>
    <t>Rot Center X and Y values can be read from the system status page in FEI user interface ( please see the red rectangle in the image of system status)</t>
    <phoneticPr fontId="1" type="noConversion"/>
  </si>
  <si>
    <t>step/mrad</t>
    <phoneticPr fontId="1" type="noConversion"/>
  </si>
  <si>
    <t>2) run script "coma" in SerialEM, then use Ctffind4 to estimage all CTFs of the images taken from the script "coma" and get the two defocus values of each image in sequence.</t>
    <phoneticPr fontId="1" type="noConversion"/>
  </si>
  <si>
    <t>input the two defocus values to the yellow area of the following form. Do follow the exact sequence of the images taken from the scrip "coma".</t>
    <phoneticPr fontId="1" type="noConversion"/>
  </si>
  <si>
    <t xml:space="preserve">2)run scrip "check_coma" in SerialEM, then use Ctffind4 to estimage all CTFs of the images taken from the script "check_coma" and get the two defocus values of each image in sequence. </t>
    <phoneticPr fontId="1" type="noConversion"/>
  </si>
  <si>
    <t>input the two defocus values to the yellow area of the following form. Do follow the exact sequence of the images taken from the scrip "check_coma".</t>
    <phoneticPr fontId="1" type="noConversion"/>
  </si>
  <si>
    <t>To make beam tilt to 0 mrad, TEM Rot Center Y should be adjusted by</t>
    <phoneticPr fontId="1" type="noConversion"/>
  </si>
  <si>
    <t>current beam tilt in X direction /mrad</t>
    <phoneticPr fontId="1" type="noConversion"/>
  </si>
  <si>
    <t>current beam tilt in Y direction /mrad</t>
    <phoneticPr fontId="1" type="noConversion"/>
  </si>
  <si>
    <t>To make beam tilt to 0 mrad, TEM Rot Center X should be adjusted by</t>
    <phoneticPr fontId="1" type="noConversion"/>
  </si>
  <si>
    <t>To eliminate objective astigmatism, TEM obj stigmor X should be adjusted by (*100000)</t>
    <phoneticPr fontId="1" type="noConversion"/>
  </si>
  <si>
    <t>To eliminate objective astigmatism, TEM obj stigmor Y should be adjusted by (*100000)</t>
    <phoneticPr fontId="1" type="noConversion"/>
  </si>
  <si>
    <t>To make beam tilt to 0 mrad, TEM Rot Center X should be adjusted by (*10000)</t>
    <phoneticPr fontId="1" type="noConversion"/>
  </si>
  <si>
    <t>To make beam tilt to 0 mrad, TEM Rot Center y should be adjusted by (*10000)</t>
    <phoneticPr fontId="1" type="noConversion"/>
  </si>
  <si>
    <t>1) set image shift to 0, eliminate objective astigmatism</t>
    <phoneticPr fontId="1" type="noConversion"/>
  </si>
  <si>
    <t xml:space="preserve">1) set image shift to 0, do coma-free alignment as good as you can and eliminate the objective astigmatism </t>
    <phoneticPr fontId="1" type="noConversion"/>
  </si>
  <si>
    <t>2) set the parameter "IS_distance" in the script "coma-search" to the designed value of beam-image shift distance and run the script in SerialEM</t>
    <phoneticPr fontId="1" type="noConversion"/>
  </si>
  <si>
    <t>2) set the parameter "IS_angle" to the designed value of beam-image shift angle in script  "IS_stigma_coma" and run the script in SerialEM</t>
    <phoneticPr fontId="1" type="noConversion"/>
  </si>
  <si>
    <t>predicted by the fitted function</t>
    <phoneticPr fontId="1" type="noConversion"/>
  </si>
  <si>
    <t>after adjusting the obj stigmator &amp; Rot Center accroding to the fitted functions</t>
    <phoneticPr fontId="1" type="noConversion"/>
  </si>
  <si>
    <t>To eliminate obj astimatism and make beam tilt to 0 mrad</t>
    <phoneticPr fontId="1" type="noConversion"/>
  </si>
  <si>
    <t>To eliminate objective astigmatism, obj stigmor X should be adjusted by (*100000)</t>
    <phoneticPr fontId="1" type="noConversion"/>
  </si>
  <si>
    <t>To eliminate objective astigmatism, obj stigmor Y should be adjusted by (*100000)</t>
    <phoneticPr fontId="1" type="noConversion"/>
  </si>
  <si>
    <t>To make beam tilt to 0 mrad, Rot Center X should be adjusted by (*10000)</t>
    <phoneticPr fontId="1" type="noConversion"/>
  </si>
  <si>
    <t>To make beam tilt to 0 mrad, Rot Center y should be adjusted by (*10000)</t>
    <phoneticPr fontId="1" type="noConversion"/>
  </si>
  <si>
    <t>obj stigmor X should be adjusted by (*100000)</t>
    <phoneticPr fontId="1" type="noConversion"/>
  </si>
  <si>
    <t>obj stigmor Y should be adjusted by (*100000)</t>
    <phoneticPr fontId="1" type="noConversion"/>
  </si>
  <si>
    <t>Rot Center X should be adjusted by (*10000)</t>
    <phoneticPr fontId="1" type="noConversion"/>
  </si>
  <si>
    <t>Rot Center Y should be adjusted by (*10000)</t>
    <phoneticPr fontId="1" type="noConversion"/>
  </si>
  <si>
    <t>beam-image shift settings</t>
    <phoneticPr fontId="1" type="noConversion"/>
  </si>
  <si>
    <t>for each beam-image shift distance &amp; angle, eliminate the objective astigmatism and input the adjusted values of objective stigmator X &amp; Y in the yellow area, after adjusting the obj stigmator &amp; Rot Center accroding to the fitted functions. To make the form easier to read, the adjusted values were multiplied by 100000 before filling in the form.</t>
    <phoneticPr fontId="1" type="noConversion"/>
  </si>
  <si>
    <t>for each beam-image shift distance &amp; angle, follow the instruction of step 3 to get the adjusted values of  Rot center X &amp; Y, then input the adjusted values of Rot center X &amp; Y in the blue area. To make the form easier to read, the adjusted values were multiplied by 10000 before filling in the form.</t>
    <phoneticPr fontId="1" type="noConversion"/>
  </si>
  <si>
    <t>for each beam-image shift distance &amp; angle, follow the instruction of step 3 to get the adjusted values of  Rot center X &amp; Y, then input the adjusted values of Rot center X &amp; Y in the blue area, after adjusting the obj stigmator &amp; Rot Center accroding to the fitted functions. To make the form easier to read, the adjusted values were multiplied by 10000 before filling in the form.</t>
    <phoneticPr fontId="1" type="noConversion"/>
  </si>
  <si>
    <t xml:space="preserve">1) set image shift to 0, do coma-free alignment as good as we can and eliminate the objective astigmatism </t>
    <phoneticPr fontId="1" type="noConversion"/>
  </si>
  <si>
    <t xml:space="preserve">1) set image shift to 0, do coma-free alignment as good as we can and eliminate the objective astigmatism </t>
    <phoneticPr fontId="1" type="noConversion"/>
  </si>
  <si>
    <t>To make beam tilt to 0 mrad, Rot Center Y should be adjusted by (*10000)</t>
    <phoneticPr fontId="1" type="noConversion"/>
  </si>
  <si>
    <t>At least two sets of data with different beam-image shift distances (4-8 um) should be collected before fitting the functions of adjusted values of obj stigmator X, obj stigmator Y, Rot center X and Rot center Y. The following examples were two data sets collected on continuous carbon sample in FEI Talos Arctica equipted with Gatan K2 summit camera at 200kV with pixel size of 1 A, total dose of 30e/A2, nano probe, dose rate of 9.7e/pix/sec and defocus of -2 um.</t>
    <phoneticPr fontId="1" type="noConversion"/>
  </si>
  <si>
    <t>The fitted functions</t>
    <phoneticPr fontId="1" type="noConversion"/>
  </si>
  <si>
    <t>The SerialEM script using the fitting functions</t>
    <phoneticPr fontId="1" type="noConversion"/>
  </si>
  <si>
    <t xml:space="preserve">The different beam-image shift angle, magnification, illumination condition can be set as much as we want to evaluate the fitted functions. The following examples was one dataset collected on continuous carbon sample in FEI Titan Krios equipted with Gatan K2 summit camera at 300kV with pixel size of 1.36 A, total dose of 50e/A2, dose rate of 10e/pix/sec and defocus of -2 um. The illumination condition was microprobe, C2 aperture of 70um, spot size of 7, illumination area of 1.65um. </t>
    <phoneticPr fontId="1" type="noConversion"/>
  </si>
  <si>
    <t>3) the fitted functions from step 4 can be modified by the results in this step.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</si>
</sst>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_ "/>
  </numFmts>
  <fonts count="20" x14ac:knownFonts="1">
    <font>
      <sz val="11"/>
      <color theme="1"/>
      <name val="宋体"/>
      <family val="2"/>
      <scheme val="minor"/>
    </font>
    <font>
      <sz val="9"/>
      <name val="宋体"/>
      <family val="3"/>
      <charset val="134"/>
      <scheme val="minor"/>
    </font>
    <font>
      <sz val="11"/>
      <color theme="1"/>
      <name val="Times New Roman"/>
      <family val="1"/>
    </font>
    <font>
      <sz val="11"/>
      <color rgb="FFFF0000"/>
      <name val="Times New Roman"/>
      <family val="1"/>
    </font>
    <font>
      <b/>
      <sz val="11"/>
      <color rgb="FFFF0000"/>
      <name val="Times New Roman"/>
      <family val="1"/>
    </font>
    <font>
      <b/>
      <sz val="11"/>
      <color theme="1"/>
      <name val="Times New Roman"/>
      <family val="1"/>
    </font>
    <font>
      <b/>
      <sz val="11"/>
      <name val="Times New Roman"/>
      <family val="1"/>
    </font>
    <font>
      <sz val="11"/>
      <color rgb="FF0070C0"/>
      <name val="Times New Roman"/>
      <family val="1"/>
    </font>
    <font>
      <b/>
      <sz val="11"/>
      <color rgb="FFFF9900"/>
      <name val="Times New Roman"/>
      <family val="1"/>
    </font>
    <font>
      <sz val="11"/>
      <color rgb="FFFF0000"/>
      <name val="宋体"/>
      <family val="2"/>
      <scheme val="minor"/>
    </font>
    <font>
      <sz val="11"/>
      <color rgb="FF006100"/>
      <name val="宋体"/>
      <family val="2"/>
      <charset val="134"/>
      <scheme val="minor"/>
    </font>
    <font>
      <sz val="11"/>
      <color rgb="FF9C0006"/>
      <name val="宋体"/>
      <family val="2"/>
      <charset val="134"/>
      <scheme val="minor"/>
    </font>
    <font>
      <sz val="11"/>
      <color rgb="FF9C5700"/>
      <name val="宋体"/>
      <family val="2"/>
      <charset val="134"/>
      <scheme val="minor"/>
    </font>
    <font>
      <b/>
      <sz val="11"/>
      <color rgb="FF3F3F3F"/>
      <name val="宋体"/>
      <family val="2"/>
      <charset val="134"/>
      <scheme val="minor"/>
    </font>
    <font>
      <sz val="11"/>
      <color theme="1"/>
      <name val="宋体"/>
      <family val="2"/>
      <charset val="134"/>
      <scheme val="minor"/>
    </font>
    <font>
      <sz val="11"/>
      <color rgb="FFFF0000"/>
      <name val="宋体"/>
      <family val="3"/>
      <charset val="134"/>
      <scheme val="minor"/>
    </font>
    <font>
      <sz val="11"/>
      <name val="宋体"/>
      <family val="2"/>
      <scheme val="minor"/>
    </font>
    <font>
      <b/>
      <sz val="11"/>
      <name val="宋体"/>
      <family val="3"/>
      <charset val="134"/>
      <scheme val="minor"/>
    </font>
    <font>
      <b/>
      <sz val="11"/>
      <color rgb="FFFF0000"/>
      <name val="宋体"/>
      <family val="3"/>
      <charset val="134"/>
      <scheme val="minor"/>
    </font>
    <font>
      <b/>
      <sz val="10"/>
      <color rgb="FF3F3F3F"/>
      <name val="宋体"/>
      <family val="2"/>
      <charset val="13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59999389629810485"/>
        <bgColor indexed="65"/>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0" fillId="2" borderId="0" applyNumberFormat="0" applyBorder="0" applyAlignment="0" applyProtection="0">
      <alignment vertical="center"/>
    </xf>
    <xf numFmtId="0" fontId="11" fillId="3" borderId="0" applyNumberFormat="0" applyBorder="0" applyAlignment="0" applyProtection="0">
      <alignment vertical="center"/>
    </xf>
    <xf numFmtId="0" fontId="12" fillId="4" borderId="0" applyNumberFormat="0" applyBorder="0" applyAlignment="0" applyProtection="0">
      <alignment vertical="center"/>
    </xf>
    <xf numFmtId="0" fontId="13" fillId="5" borderId="1" applyNumberFormat="0" applyAlignment="0" applyProtection="0">
      <alignment vertical="center"/>
    </xf>
    <xf numFmtId="0" fontId="14" fillId="6" borderId="0" applyNumberFormat="0" applyBorder="0" applyAlignment="0" applyProtection="0">
      <alignment vertical="center"/>
    </xf>
  </cellStyleXfs>
  <cellXfs count="51">
    <xf numFmtId="0" fontId="0" fillId="0" borderId="0" xfId="0"/>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9" fontId="0" fillId="0" borderId="0" xfId="0" applyNumberFormat="1"/>
    <xf numFmtId="22" fontId="0" fillId="0" borderId="0" xfId="0" applyNumberFormat="1"/>
    <xf numFmtId="0" fontId="9" fillId="0" borderId="0" xfId="0" applyFont="1"/>
    <xf numFmtId="0" fontId="10" fillId="2" borderId="0" xfId="1" applyAlignment="1"/>
    <xf numFmtId="0" fontId="12" fillId="4" borderId="0" xfId="3" applyAlignment="1">
      <alignment vertical="center"/>
    </xf>
    <xf numFmtId="0" fontId="11" fillId="3" borderId="0" xfId="2" applyAlignment="1"/>
    <xf numFmtId="0" fontId="13" fillId="5" borderId="1" xfId="4" applyAlignment="1"/>
    <xf numFmtId="0" fontId="12" fillId="4" borderId="1" xfId="3" applyBorder="1" applyAlignment="1"/>
    <xf numFmtId="0" fontId="11" fillId="3" borderId="0" xfId="2" applyAlignment="1">
      <alignment horizontal="center"/>
    </xf>
    <xf numFmtId="0" fontId="13" fillId="5" borderId="1" xfId="4" applyAlignment="1">
      <alignment horizontal="center"/>
    </xf>
    <xf numFmtId="0" fontId="12" fillId="4" borderId="1" xfId="3" applyBorder="1" applyAlignment="1">
      <alignment vertical="center"/>
    </xf>
    <xf numFmtId="0" fontId="13" fillId="5" borderId="1" xfId="4" applyAlignment="1">
      <alignment wrapText="1"/>
    </xf>
    <xf numFmtId="0" fontId="10" fillId="2" borderId="1" xfId="1" applyBorder="1" applyAlignment="1">
      <alignment vertical="center"/>
    </xf>
    <xf numFmtId="0" fontId="10" fillId="2" borderId="1" xfId="1" applyBorder="1" applyAlignment="1"/>
    <xf numFmtId="0" fontId="13" fillId="5" borderId="1" xfId="4" applyAlignment="1">
      <alignment horizontal="center" wrapText="1"/>
    </xf>
    <xf numFmtId="0" fontId="9" fillId="0" borderId="0" xfId="0" applyFont="1" applyAlignment="1">
      <alignment horizontal="center"/>
    </xf>
    <xf numFmtId="0" fontId="11" fillId="3" borderId="1" xfId="2" applyBorder="1" applyAlignment="1">
      <alignment horizontal="center" vertical="center"/>
    </xf>
    <xf numFmtId="0" fontId="15" fillId="0" borderId="0" xfId="0" applyFont="1"/>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2" fillId="4" borderId="1" xfId="3" applyBorder="1" applyAlignment="1">
      <alignment horizontal="center"/>
    </xf>
    <xf numFmtId="0" fontId="14" fillId="6" borderId="1" xfId="5" applyBorder="1" applyAlignment="1">
      <alignment horizontal="center"/>
    </xf>
    <xf numFmtId="0" fontId="18" fillId="4" borderId="1" xfId="3" applyFont="1" applyBorder="1" applyAlignment="1">
      <alignment horizontal="center"/>
    </xf>
    <xf numFmtId="0" fontId="18" fillId="6" borderId="1" xfId="5" applyFont="1" applyBorder="1" applyAlignment="1">
      <alignment horizontal="center"/>
    </xf>
    <xf numFmtId="0" fontId="13" fillId="5" borderId="1" xfId="4" applyAlignment="1">
      <alignment horizontal="center" vertical="center" wrapText="1"/>
    </xf>
    <xf numFmtId="0" fontId="19" fillId="5" borderId="1" xfId="4" applyFont="1" applyAlignment="1">
      <alignment horizontal="center" wrapText="1"/>
    </xf>
    <xf numFmtId="0" fontId="12" fillId="4" borderId="5" xfId="3" applyBorder="1" applyAlignment="1">
      <alignment horizontal="center"/>
    </xf>
    <xf numFmtId="0" fontId="13" fillId="5" borderId="1" xfId="4" applyAlignment="1">
      <alignment horizontal="center"/>
    </xf>
    <xf numFmtId="0" fontId="11" fillId="3" borderId="0" xfId="2" applyAlignment="1">
      <alignment horizontal="left" wrapText="1"/>
    </xf>
    <xf numFmtId="0" fontId="5" fillId="0" borderId="0" xfId="0" applyFont="1" applyAlignment="1">
      <alignment horizontal="center"/>
    </xf>
    <xf numFmtId="0" fontId="11" fillId="3" borderId="0" xfId="2" applyAlignment="1">
      <alignment horizontal="left"/>
    </xf>
    <xf numFmtId="0" fontId="10" fillId="2" borderId="2" xfId="1" applyBorder="1" applyAlignment="1">
      <alignment horizontal="center" vertical="center"/>
    </xf>
    <xf numFmtId="0" fontId="10" fillId="2" borderId="3" xfId="1" applyBorder="1" applyAlignment="1">
      <alignment horizontal="center" vertical="center"/>
    </xf>
    <xf numFmtId="0" fontId="10" fillId="2" borderId="4" xfId="1" applyBorder="1" applyAlignment="1">
      <alignment horizontal="center" vertical="center"/>
    </xf>
    <xf numFmtId="176" fontId="10" fillId="2" borderId="1" xfId="1" applyNumberFormat="1" applyBorder="1" applyAlignment="1">
      <alignment horizontal="center" vertical="center"/>
    </xf>
    <xf numFmtId="0" fontId="13" fillId="5" borderId="1" xfId="4" applyAlignment="1">
      <alignment horizontal="center" vertical="center"/>
    </xf>
    <xf numFmtId="0" fontId="13" fillId="5" borderId="1" xfId="4" applyAlignment="1">
      <alignment horizontal="center"/>
    </xf>
    <xf numFmtId="0" fontId="12" fillId="4" borderId="0" xfId="3" applyAlignment="1">
      <alignment horizontal="left" wrapText="1"/>
    </xf>
    <xf numFmtId="0" fontId="14" fillId="6" borderId="0" xfId="5" applyAlignment="1">
      <alignment horizontal="left" wrapText="1"/>
    </xf>
    <xf numFmtId="0" fontId="0" fillId="0" borderId="0" xfId="0" applyAlignment="1">
      <alignment horizontal="left" wrapText="1"/>
    </xf>
    <xf numFmtId="0" fontId="13" fillId="5" borderId="1" xfId="4" applyAlignment="1">
      <alignment horizontal="center" vertical="center" wrapText="1"/>
    </xf>
    <xf numFmtId="0" fontId="13" fillId="5" borderId="1" xfId="4" applyAlignment="1">
      <alignment horizontal="center" wrapText="1"/>
    </xf>
  </cellXfs>
  <cellStyles count="6">
    <cellStyle name="40% - 着色 1" xfId="5" builtinId="31"/>
    <cellStyle name="差" xfId="2" builtinId="27"/>
    <cellStyle name="常规" xfId="0" builtinId="0"/>
    <cellStyle name="好" xfId="1" builtinId="26"/>
    <cellStyle name="适中" xfId="3" builtinId="28"/>
    <cellStyle name="输出" xfId="4" builtinId="21"/>
  </cellStyles>
  <dxfs count="0"/>
  <tableStyles count="0" defaultTableStyle="TableStyleMedium2" defaultPivotStyle="PivotStyleMedium9"/>
  <colors>
    <mruColors>
      <color rgb="FFFF9900"/>
      <color rgb="FFD4F60A"/>
      <color rgb="FFEE95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851231831315203"/>
          <c:y val="4.6145827516241317E-3"/>
        </c:manualLayout>
      </c:layout>
      <c:overlay val="0"/>
    </c:title>
    <c:autoTitleDeleted val="0"/>
    <c:plotArea>
      <c:layout>
        <c:manualLayout>
          <c:layoutTarget val="inner"/>
          <c:xMode val="edge"/>
          <c:yMode val="edge"/>
          <c:x val="0.16577339597256224"/>
          <c:y val="0.12627389661398708"/>
          <c:w val="0.77586654609350303"/>
          <c:h val="0.68435658308668867"/>
        </c:manualLayout>
      </c:layout>
      <c:scatterChart>
        <c:scatterStyle val="lineMarker"/>
        <c:varyColors val="0"/>
        <c:ser>
          <c:idx val="0"/>
          <c:order val="0"/>
          <c:tx>
            <c:v>beam tilt_X</c:v>
          </c:tx>
          <c:spPr>
            <a:ln w="28575">
              <a:noFill/>
            </a:ln>
          </c:spPr>
          <c:trendline>
            <c:trendlineType val="linear"/>
            <c:dispRSqr val="0"/>
            <c:dispEq val="1"/>
            <c:trendlineLbl>
              <c:layout>
                <c:manualLayout>
                  <c:x val="9.3806681377449908E-2"/>
                  <c:y val="0.49961280252928991"/>
                </c:manualLayout>
              </c:layout>
              <c:tx>
                <c:rich>
                  <a:bodyPr/>
                  <a:lstStyle/>
                  <a:p>
                    <a:pPr>
                      <a:defRPr b="1"/>
                    </a:pPr>
                    <a:r>
                      <a:rPr lang="en-US" altLang="en-US" b="1" baseline="0">
                        <a:solidFill>
                          <a:srgbClr val="FF0000"/>
                        </a:solidFill>
                      </a:rPr>
                      <a:t>Beam tilt_X = </a:t>
                    </a:r>
                    <a:r>
                      <a:rPr lang="en-US" altLang="en-US" b="1" baseline="0">
                        <a:solidFill>
                          <a:srgbClr val="00B050"/>
                        </a:solidFill>
                      </a:rPr>
                      <a:t>17.932</a:t>
                    </a:r>
                    <a:r>
                      <a:rPr lang="en-US" altLang="en-US" b="1" baseline="0">
                        <a:solidFill>
                          <a:srgbClr val="FF0000"/>
                        </a:solidFill>
                      </a:rPr>
                      <a:t>*∆diffx + 0.0739</a:t>
                    </a:r>
                    <a:endParaRPr lang="en-US" altLang="en-US" b="1">
                      <a:solidFill>
                        <a:srgbClr val="FF0000"/>
                      </a:solidFill>
                    </a:endParaRPr>
                  </a:p>
                </c:rich>
              </c:tx>
              <c:numFmt formatCode="General" sourceLinked="0"/>
            </c:trendlineLbl>
          </c:trendline>
          <c:trendline>
            <c:trendlineType val="linear"/>
            <c:dispRSqr val="0"/>
            <c:dispEq val="0"/>
          </c:trendline>
          <c:trendline>
            <c:trendlineType val="linear"/>
            <c:dispRSqr val="0"/>
            <c:dispEq val="0"/>
          </c:trendline>
          <c:trendline>
            <c:trendlineType val="linear"/>
            <c:dispRSqr val="1"/>
            <c:dispEq val="1"/>
            <c:trendlineLbl>
              <c:layout>
                <c:manualLayout>
                  <c:x val="-0.255827139254652"/>
                  <c:y val="8.3569287003038215E-2"/>
                </c:manualLayout>
              </c:layout>
              <c:numFmt formatCode="General" sourceLinked="0"/>
              <c:txPr>
                <a:bodyPr/>
                <a:lstStyle/>
                <a:p>
                  <a:pPr>
                    <a:defRPr/>
                  </a:pPr>
                  <a:endParaRPr lang="zh-CN"/>
                </a:p>
              </c:txPr>
            </c:trendlineLbl>
          </c:trendline>
          <c:xVal>
            <c:numRef>
              <c:f>step_2_beam_tilt_slope_fitting!$P$8:$P$16</c:f>
              <c:numCache>
                <c:formatCode>General</c:formatCode>
                <c:ptCount val="9"/>
                <c:pt idx="0">
                  <c:v>0.10761899999999995</c:v>
                </c:pt>
                <c:pt idx="1">
                  <c:v>7.9206750000000103E-2</c:v>
                </c:pt>
                <c:pt idx="2">
                  <c:v>5.1911600000000092E-2</c:v>
                </c:pt>
                <c:pt idx="3">
                  <c:v>2.3512750000000048E-2</c:v>
                </c:pt>
                <c:pt idx="4">
                  <c:v>-4.3615999999999933E-3</c:v>
                </c:pt>
                <c:pt idx="5">
                  <c:v>-3.1674799999999961E-2</c:v>
                </c:pt>
                <c:pt idx="6">
                  <c:v>-5.978435E-2</c:v>
                </c:pt>
                <c:pt idx="7">
                  <c:v>-8.7695650000000028E-2</c:v>
                </c:pt>
                <c:pt idx="8">
                  <c:v>-0.11580614999999989</c:v>
                </c:pt>
              </c:numCache>
            </c:numRef>
          </c:xVal>
          <c:yVal>
            <c:numRef>
              <c:f>step_2_beam_tilt_slope_fitting!$O$8:$O$16</c:f>
              <c:numCache>
                <c:formatCode>General</c:formatCode>
                <c:ptCount val="9"/>
                <c:pt idx="0">
                  <c:v>2</c:v>
                </c:pt>
                <c:pt idx="1">
                  <c:v>1.5</c:v>
                </c:pt>
                <c:pt idx="2">
                  <c:v>1</c:v>
                </c:pt>
                <c:pt idx="3">
                  <c:v>0.5</c:v>
                </c:pt>
                <c:pt idx="4">
                  <c:v>0</c:v>
                </c:pt>
                <c:pt idx="5">
                  <c:v>-0.5</c:v>
                </c:pt>
                <c:pt idx="6">
                  <c:v>-1</c:v>
                </c:pt>
                <c:pt idx="7">
                  <c:v>-1.5</c:v>
                </c:pt>
                <c:pt idx="8">
                  <c:v>-2</c:v>
                </c:pt>
              </c:numCache>
            </c:numRef>
          </c:yVal>
          <c:smooth val="0"/>
          <c:extLst>
            <c:ext xmlns:c16="http://schemas.microsoft.com/office/drawing/2014/chart" uri="{C3380CC4-5D6E-409C-BE32-E72D297353CC}">
              <c16:uniqueId val="{00000002-2068-4168-9F18-87E7522D399B}"/>
            </c:ext>
          </c:extLst>
        </c:ser>
        <c:dLbls>
          <c:showLegendKey val="0"/>
          <c:showVal val="0"/>
          <c:showCatName val="0"/>
          <c:showSerName val="0"/>
          <c:showPercent val="0"/>
          <c:showBubbleSize val="0"/>
        </c:dLbls>
        <c:axId val="206357632"/>
        <c:axId val="206359552"/>
      </c:scatterChart>
      <c:valAx>
        <c:axId val="206357632"/>
        <c:scaling>
          <c:orientation val="minMax"/>
          <c:max val="0.2"/>
          <c:min val="-0.2"/>
        </c:scaling>
        <c:delete val="0"/>
        <c:axPos val="b"/>
        <c:title>
          <c:tx>
            <c:rich>
              <a:bodyPr/>
              <a:lstStyle/>
              <a:p>
                <a:pPr>
                  <a:defRPr/>
                </a:pPr>
                <a:r>
                  <a:rPr lang="zh-CN" altLang="en-US"/>
                  <a:t>∆</a:t>
                </a:r>
                <a:r>
                  <a:rPr lang="en-US" altLang="zh-CN"/>
                  <a:t>diffx (um)</a:t>
                </a:r>
                <a:endParaRPr lang="zh-CN" altLang="en-US"/>
              </a:p>
            </c:rich>
          </c:tx>
          <c:layout>
            <c:manualLayout>
              <c:xMode val="edge"/>
              <c:yMode val="edge"/>
              <c:x val="0.46311828668475263"/>
              <c:y val="0.89598108747044913"/>
            </c:manualLayout>
          </c:layout>
          <c:overlay val="0"/>
        </c:title>
        <c:numFmt formatCode="General" sourceLinked="1"/>
        <c:majorTickMark val="in"/>
        <c:minorTickMark val="none"/>
        <c:tickLblPos val="nextTo"/>
        <c:crossAx val="206359552"/>
        <c:crossesAt val="-3"/>
        <c:crossBetween val="midCat"/>
        <c:majorUnit val="0.1"/>
      </c:valAx>
      <c:valAx>
        <c:axId val="206359552"/>
        <c:scaling>
          <c:orientation val="minMax"/>
          <c:max val="3"/>
          <c:min val="-3"/>
        </c:scaling>
        <c:delete val="0"/>
        <c:axPos val="l"/>
        <c:title>
          <c:tx>
            <c:rich>
              <a:bodyPr rot="-5400000" vert="horz"/>
              <a:lstStyle/>
              <a:p>
                <a:pPr>
                  <a:defRPr/>
                </a:pPr>
                <a:r>
                  <a:rPr lang="en-US" altLang="zh-CN"/>
                  <a:t>Beam tilt angle_X (mrad)</a:t>
                </a:r>
                <a:endParaRPr lang="zh-CN" altLang="en-US"/>
              </a:p>
            </c:rich>
          </c:tx>
          <c:layout>
            <c:manualLayout>
              <c:xMode val="edge"/>
              <c:yMode val="edge"/>
              <c:x val="2.7170721306895462E-2"/>
              <c:y val="0.23779006347610804"/>
            </c:manualLayout>
          </c:layout>
          <c:overlay val="0"/>
        </c:title>
        <c:numFmt formatCode="General" sourceLinked="1"/>
        <c:majorTickMark val="in"/>
        <c:minorTickMark val="none"/>
        <c:tickLblPos val="nextTo"/>
        <c:crossAx val="206357632"/>
        <c:crossesAt val="-0.2"/>
        <c:crossBetween val="midCat"/>
        <c:majorUnit val="1"/>
      </c:valAx>
      <c:spPr>
        <a:ln w="12700">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obj_stigma_Y fitted by function</c:v>
          </c:tx>
          <c:spPr>
            <a:ln w="28575" cap="rnd">
              <a:noFill/>
              <a:round/>
            </a:ln>
            <a:effectLst/>
          </c:spPr>
          <c:marker>
            <c:symbol val="circle"/>
            <c:size val="5"/>
            <c:spPr>
              <a:solidFill>
                <a:schemeClr val="accent1"/>
              </a:solidFill>
              <a:ln w="9525">
                <a:solidFill>
                  <a:schemeClr val="accent1"/>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fitted_function'!$D$9:$D$14</c:f>
              <c:numCache>
                <c:formatCode>General</c:formatCode>
                <c:ptCount val="6"/>
                <c:pt idx="0">
                  <c:v>-39</c:v>
                </c:pt>
                <c:pt idx="1">
                  <c:v>-77</c:v>
                </c:pt>
                <c:pt idx="2">
                  <c:v>-115</c:v>
                </c:pt>
                <c:pt idx="3">
                  <c:v>-153</c:v>
                </c:pt>
                <c:pt idx="4">
                  <c:v>-191</c:v>
                </c:pt>
                <c:pt idx="5">
                  <c:v>-229</c:v>
                </c:pt>
              </c:numCache>
            </c:numRef>
          </c:yVal>
          <c:smooth val="0"/>
          <c:extLst>
            <c:ext xmlns:c16="http://schemas.microsoft.com/office/drawing/2014/chart" uri="{C3380CC4-5D6E-409C-BE32-E72D297353CC}">
              <c16:uniqueId val="{00000000-DEE3-4256-9D50-6B37D3F27008}"/>
            </c:ext>
          </c:extLst>
        </c:ser>
        <c:ser>
          <c:idx val="1"/>
          <c:order val="1"/>
          <c:tx>
            <c:v>obj_stigma_Y in real</c:v>
          </c:tx>
          <c:spPr>
            <a:ln w="25400" cap="rnd">
              <a:noFill/>
              <a:round/>
            </a:ln>
            <a:effectLst/>
          </c:spPr>
          <c:marker>
            <c:symbol val="circle"/>
            <c:size val="5"/>
            <c:spPr>
              <a:solidFill>
                <a:schemeClr val="accent2"/>
              </a:solidFill>
              <a:ln w="9525">
                <a:solidFill>
                  <a:schemeClr val="accent2"/>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fitted_function'!$L$9:$L$14</c:f>
              <c:numCache>
                <c:formatCode>General</c:formatCode>
                <c:ptCount val="6"/>
                <c:pt idx="0">
                  <c:v>-28</c:v>
                </c:pt>
                <c:pt idx="1">
                  <c:v>-59</c:v>
                </c:pt>
                <c:pt idx="2">
                  <c:v>-84</c:v>
                </c:pt>
                <c:pt idx="3">
                  <c:v>-99</c:v>
                </c:pt>
                <c:pt idx="4">
                  <c:v>-116</c:v>
                </c:pt>
                <c:pt idx="5">
                  <c:v>-132</c:v>
                </c:pt>
              </c:numCache>
            </c:numRef>
          </c:yVal>
          <c:smooth val="0"/>
          <c:extLst>
            <c:ext xmlns:c16="http://schemas.microsoft.com/office/drawing/2014/chart" uri="{C3380CC4-5D6E-409C-BE32-E72D297353CC}">
              <c16:uniqueId val="{00000001-DEE3-4256-9D50-6B37D3F27008}"/>
            </c:ext>
          </c:extLst>
        </c:ser>
        <c:dLbls>
          <c:showLegendKey val="0"/>
          <c:showVal val="0"/>
          <c:showCatName val="0"/>
          <c:showSerName val="0"/>
          <c:showPercent val="0"/>
          <c:showBubbleSize val="0"/>
        </c:dLbls>
        <c:axId val="546990184"/>
        <c:axId val="546990512"/>
      </c:scatterChart>
      <c:valAx>
        <c:axId val="54699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512"/>
        <c:crosses val="autoZero"/>
        <c:crossBetween val="midCat"/>
      </c:valAx>
      <c:valAx>
        <c:axId val="5469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coma_X fitted by function</c:v>
          </c:tx>
          <c:spPr>
            <a:ln w="28575" cap="rnd">
              <a:noFill/>
              <a:round/>
            </a:ln>
            <a:effectLst/>
          </c:spPr>
          <c:marker>
            <c:symbol val="circle"/>
            <c:size val="5"/>
            <c:spPr>
              <a:solidFill>
                <a:schemeClr val="accent1"/>
              </a:solidFill>
              <a:ln w="9525">
                <a:solidFill>
                  <a:schemeClr val="accent1"/>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fitted_function'!$E$9:$E$14</c:f>
              <c:numCache>
                <c:formatCode>General</c:formatCode>
                <c:ptCount val="6"/>
                <c:pt idx="0">
                  <c:v>-2</c:v>
                </c:pt>
                <c:pt idx="1">
                  <c:v>-7</c:v>
                </c:pt>
                <c:pt idx="2">
                  <c:v>-12</c:v>
                </c:pt>
                <c:pt idx="3">
                  <c:v>-17</c:v>
                </c:pt>
                <c:pt idx="4">
                  <c:v>-22</c:v>
                </c:pt>
                <c:pt idx="5">
                  <c:v>-27</c:v>
                </c:pt>
              </c:numCache>
            </c:numRef>
          </c:yVal>
          <c:smooth val="0"/>
          <c:extLst>
            <c:ext xmlns:c16="http://schemas.microsoft.com/office/drawing/2014/chart" uri="{C3380CC4-5D6E-409C-BE32-E72D297353CC}">
              <c16:uniqueId val="{00000000-597E-419D-AAF5-4ECAFF549F81}"/>
            </c:ext>
          </c:extLst>
        </c:ser>
        <c:ser>
          <c:idx val="1"/>
          <c:order val="1"/>
          <c:tx>
            <c:v>coma_X in real</c:v>
          </c:tx>
          <c:spPr>
            <a:ln w="25400" cap="rnd">
              <a:noFill/>
              <a:round/>
            </a:ln>
            <a:effectLst/>
          </c:spPr>
          <c:marker>
            <c:symbol val="circle"/>
            <c:size val="5"/>
            <c:spPr>
              <a:solidFill>
                <a:schemeClr val="accent2"/>
              </a:solidFill>
              <a:ln w="9525">
                <a:solidFill>
                  <a:schemeClr val="accent2"/>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fitted_function'!$M$9:$M$14</c:f>
              <c:numCache>
                <c:formatCode>General</c:formatCode>
                <c:ptCount val="6"/>
                <c:pt idx="0">
                  <c:v>-6</c:v>
                </c:pt>
                <c:pt idx="1">
                  <c:v>-11</c:v>
                </c:pt>
                <c:pt idx="2">
                  <c:v>-13</c:v>
                </c:pt>
                <c:pt idx="3">
                  <c:v>-16</c:v>
                </c:pt>
                <c:pt idx="4">
                  <c:v>-21</c:v>
                </c:pt>
                <c:pt idx="5">
                  <c:v>-26</c:v>
                </c:pt>
              </c:numCache>
            </c:numRef>
          </c:yVal>
          <c:smooth val="0"/>
          <c:extLst>
            <c:ext xmlns:c16="http://schemas.microsoft.com/office/drawing/2014/chart" uri="{C3380CC4-5D6E-409C-BE32-E72D297353CC}">
              <c16:uniqueId val="{00000001-597E-419D-AAF5-4ECAFF549F81}"/>
            </c:ext>
          </c:extLst>
        </c:ser>
        <c:dLbls>
          <c:showLegendKey val="0"/>
          <c:showVal val="0"/>
          <c:showCatName val="0"/>
          <c:showSerName val="0"/>
          <c:showPercent val="0"/>
          <c:showBubbleSize val="0"/>
        </c:dLbls>
        <c:axId val="546990184"/>
        <c:axId val="546990512"/>
      </c:scatterChart>
      <c:valAx>
        <c:axId val="54699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512"/>
        <c:crosses val="autoZero"/>
        <c:crossBetween val="midCat"/>
      </c:valAx>
      <c:valAx>
        <c:axId val="5469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coma_Y fitted by function</c:v>
          </c:tx>
          <c:spPr>
            <a:ln w="28575" cap="rnd">
              <a:noFill/>
              <a:round/>
            </a:ln>
            <a:effectLst/>
          </c:spPr>
          <c:marker>
            <c:symbol val="circle"/>
            <c:size val="5"/>
            <c:spPr>
              <a:solidFill>
                <a:schemeClr val="accent1"/>
              </a:solidFill>
              <a:ln w="9525">
                <a:solidFill>
                  <a:schemeClr val="accent1"/>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fitted_function'!$F$9:$F$14</c:f>
              <c:numCache>
                <c:formatCode>General</c:formatCode>
                <c:ptCount val="6"/>
                <c:pt idx="0">
                  <c:v>-21</c:v>
                </c:pt>
                <c:pt idx="1">
                  <c:v>-45</c:v>
                </c:pt>
                <c:pt idx="2">
                  <c:v>-70</c:v>
                </c:pt>
                <c:pt idx="3">
                  <c:v>-94</c:v>
                </c:pt>
                <c:pt idx="4">
                  <c:v>-119</c:v>
                </c:pt>
                <c:pt idx="5">
                  <c:v>-143</c:v>
                </c:pt>
              </c:numCache>
            </c:numRef>
          </c:yVal>
          <c:smooth val="0"/>
          <c:extLst>
            <c:ext xmlns:c16="http://schemas.microsoft.com/office/drawing/2014/chart" uri="{C3380CC4-5D6E-409C-BE32-E72D297353CC}">
              <c16:uniqueId val="{00000000-3A9B-4E08-8709-38F977BEAEA1}"/>
            </c:ext>
          </c:extLst>
        </c:ser>
        <c:ser>
          <c:idx val="1"/>
          <c:order val="1"/>
          <c:tx>
            <c:v>coma_Y in real</c:v>
          </c:tx>
          <c:spPr>
            <a:ln w="25400" cap="rnd">
              <a:noFill/>
              <a:round/>
            </a:ln>
            <a:effectLst/>
          </c:spPr>
          <c:marker>
            <c:symbol val="circle"/>
            <c:size val="5"/>
            <c:spPr>
              <a:solidFill>
                <a:schemeClr val="accent2"/>
              </a:solidFill>
              <a:ln w="9525">
                <a:solidFill>
                  <a:schemeClr val="accent2"/>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fitted_function'!$N$9:$N$14</c:f>
              <c:numCache>
                <c:formatCode>General</c:formatCode>
                <c:ptCount val="6"/>
                <c:pt idx="0">
                  <c:v>-24</c:v>
                </c:pt>
                <c:pt idx="1">
                  <c:v>-49</c:v>
                </c:pt>
                <c:pt idx="2">
                  <c:v>-78</c:v>
                </c:pt>
                <c:pt idx="3">
                  <c:v>-101</c:v>
                </c:pt>
                <c:pt idx="4">
                  <c:v>-124</c:v>
                </c:pt>
                <c:pt idx="5">
                  <c:v>-145</c:v>
                </c:pt>
              </c:numCache>
            </c:numRef>
          </c:yVal>
          <c:smooth val="0"/>
          <c:extLst>
            <c:ext xmlns:c16="http://schemas.microsoft.com/office/drawing/2014/chart" uri="{C3380CC4-5D6E-409C-BE32-E72D297353CC}">
              <c16:uniqueId val="{00000001-3A9B-4E08-8709-38F977BEAEA1}"/>
            </c:ext>
          </c:extLst>
        </c:ser>
        <c:dLbls>
          <c:showLegendKey val="0"/>
          <c:showVal val="0"/>
          <c:showCatName val="0"/>
          <c:showSerName val="0"/>
          <c:showPercent val="0"/>
          <c:showBubbleSize val="0"/>
        </c:dLbls>
        <c:axId val="546990184"/>
        <c:axId val="546990512"/>
      </c:scatterChart>
      <c:valAx>
        <c:axId val="54699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512"/>
        <c:crosses val="autoZero"/>
        <c:crossBetween val="midCat"/>
      </c:valAx>
      <c:valAx>
        <c:axId val="5469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715219271060505"/>
          <c:y val="1.5444045104118082E-2"/>
        </c:manualLayout>
      </c:layout>
      <c:overlay val="0"/>
    </c:title>
    <c:autoTitleDeleted val="0"/>
    <c:plotArea>
      <c:layout>
        <c:manualLayout>
          <c:layoutTarget val="inner"/>
          <c:xMode val="edge"/>
          <c:yMode val="edge"/>
          <c:x val="0.16046851733512932"/>
          <c:y val="0.13839376660989475"/>
          <c:w val="0.77546035364000554"/>
          <c:h val="0.65468960580554392"/>
        </c:manualLayout>
      </c:layout>
      <c:scatterChart>
        <c:scatterStyle val="lineMarker"/>
        <c:varyColors val="0"/>
        <c:ser>
          <c:idx val="0"/>
          <c:order val="0"/>
          <c:tx>
            <c:v>beam tilt_Y</c:v>
          </c:tx>
          <c:spPr>
            <a:ln w="28575">
              <a:noFill/>
            </a:ln>
          </c:spPr>
          <c:trendline>
            <c:trendlineType val="linear"/>
            <c:dispRSqr val="0"/>
            <c:dispEq val="1"/>
            <c:trendlineLbl>
              <c:layout>
                <c:manualLayout>
                  <c:x val="0.17385943391720662"/>
                  <c:y val="0.49831050115600756"/>
                </c:manualLayout>
              </c:layout>
              <c:tx>
                <c:rich>
                  <a:bodyPr/>
                  <a:lstStyle/>
                  <a:p>
                    <a:pPr>
                      <a:defRPr b="1"/>
                    </a:pPr>
                    <a:r>
                      <a:rPr lang="en-US" altLang="en-US" b="1" baseline="0">
                        <a:solidFill>
                          <a:srgbClr val="FF0000"/>
                        </a:solidFill>
                      </a:rPr>
                      <a:t>Beam tilt_Y = </a:t>
                    </a:r>
                    <a:r>
                      <a:rPr lang="en-US" altLang="en-US" b="1" baseline="0">
                        <a:solidFill>
                          <a:srgbClr val="00B050"/>
                        </a:solidFill>
                      </a:rPr>
                      <a:t>17.528</a:t>
                    </a:r>
                    <a:r>
                      <a:rPr lang="en-US" altLang="en-US" b="1" baseline="0">
                        <a:solidFill>
                          <a:srgbClr val="FF0000"/>
                        </a:solidFill>
                      </a:rPr>
                      <a:t>*∆dfify + 0.0645</a:t>
                    </a:r>
                    <a:endParaRPr lang="en-US" altLang="en-US" b="1">
                      <a:solidFill>
                        <a:srgbClr val="FF0000"/>
                      </a:solidFill>
                    </a:endParaRPr>
                  </a:p>
                </c:rich>
              </c:tx>
              <c:numFmt formatCode="General" sourceLinked="0"/>
            </c:trendlineLbl>
          </c:trendline>
          <c:trendline>
            <c:trendlineType val="linear"/>
            <c:dispRSqr val="0"/>
            <c:dispEq val="0"/>
          </c:trendline>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step_2_beam_tilt_slope_fitting!$R$8:$R$16</c:f>
              <c:numCache>
                <c:formatCode>General</c:formatCode>
                <c:ptCount val="9"/>
                <c:pt idx="0">
                  <c:v>0.11006419999999999</c:v>
                </c:pt>
                <c:pt idx="1">
                  <c:v>8.19893500000001E-2</c:v>
                </c:pt>
                <c:pt idx="2">
                  <c:v>5.3263200000000045E-2</c:v>
                </c:pt>
                <c:pt idx="3">
                  <c:v>2.507729999999992E-2</c:v>
                </c:pt>
                <c:pt idx="4">
                  <c:v>-3.7037500000001305E-3</c:v>
                </c:pt>
                <c:pt idx="5">
                  <c:v>-3.1669349999999936E-2</c:v>
                </c:pt>
                <c:pt idx="6">
                  <c:v>-6.0597300000000083E-2</c:v>
                </c:pt>
                <c:pt idx="7">
                  <c:v>-8.9275500000000008E-2</c:v>
                </c:pt>
                <c:pt idx="8">
                  <c:v>-0.11825244999999997</c:v>
                </c:pt>
              </c:numCache>
            </c:numRef>
          </c:xVal>
          <c:yVal>
            <c:numRef>
              <c:f>step_2_beam_tilt_slope_fitting!$Q$8:$Q$16</c:f>
              <c:numCache>
                <c:formatCode>General</c:formatCode>
                <c:ptCount val="9"/>
                <c:pt idx="0">
                  <c:v>2</c:v>
                </c:pt>
                <c:pt idx="1">
                  <c:v>1.5</c:v>
                </c:pt>
                <c:pt idx="2">
                  <c:v>1</c:v>
                </c:pt>
                <c:pt idx="3">
                  <c:v>0.5</c:v>
                </c:pt>
                <c:pt idx="4">
                  <c:v>0</c:v>
                </c:pt>
                <c:pt idx="5">
                  <c:v>-0.5</c:v>
                </c:pt>
                <c:pt idx="6">
                  <c:v>-1</c:v>
                </c:pt>
                <c:pt idx="7">
                  <c:v>-1.5</c:v>
                </c:pt>
                <c:pt idx="8">
                  <c:v>-2</c:v>
                </c:pt>
              </c:numCache>
            </c:numRef>
          </c:yVal>
          <c:smooth val="0"/>
          <c:extLst>
            <c:ext xmlns:c16="http://schemas.microsoft.com/office/drawing/2014/chart" uri="{C3380CC4-5D6E-409C-BE32-E72D297353CC}">
              <c16:uniqueId val="{00000002-01A5-4FFC-8150-727338A625D2}"/>
            </c:ext>
          </c:extLst>
        </c:ser>
        <c:dLbls>
          <c:showLegendKey val="0"/>
          <c:showVal val="0"/>
          <c:showCatName val="0"/>
          <c:showSerName val="0"/>
          <c:showPercent val="0"/>
          <c:showBubbleSize val="0"/>
        </c:dLbls>
        <c:axId val="206406400"/>
        <c:axId val="206408320"/>
      </c:scatterChart>
      <c:valAx>
        <c:axId val="206406400"/>
        <c:scaling>
          <c:orientation val="minMax"/>
          <c:max val="0.2"/>
          <c:min val="-0.2"/>
        </c:scaling>
        <c:delete val="0"/>
        <c:axPos val="b"/>
        <c:title>
          <c:tx>
            <c:rich>
              <a:bodyPr/>
              <a:lstStyle/>
              <a:p>
                <a:pPr>
                  <a:defRPr/>
                </a:pPr>
                <a:r>
                  <a:rPr lang="zh-CN" altLang="en-US"/>
                  <a:t>∆</a:t>
                </a:r>
                <a:r>
                  <a:rPr lang="en-US" altLang="zh-CN"/>
                  <a:t>diffy (um)</a:t>
                </a:r>
                <a:endParaRPr lang="zh-CN" altLang="en-US"/>
              </a:p>
            </c:rich>
          </c:tx>
          <c:layout>
            <c:manualLayout>
              <c:xMode val="edge"/>
              <c:yMode val="edge"/>
              <c:x val="0.4667312504304309"/>
              <c:y val="0.88112688108343828"/>
            </c:manualLayout>
          </c:layout>
          <c:overlay val="0"/>
        </c:title>
        <c:numFmt formatCode="General" sourceLinked="1"/>
        <c:majorTickMark val="in"/>
        <c:minorTickMark val="none"/>
        <c:tickLblPos val="nextTo"/>
        <c:crossAx val="206408320"/>
        <c:crossesAt val="-3"/>
        <c:crossBetween val="midCat"/>
        <c:majorUnit val="0.1"/>
      </c:valAx>
      <c:valAx>
        <c:axId val="206408320"/>
        <c:scaling>
          <c:orientation val="minMax"/>
          <c:max val="3"/>
          <c:min val="-3"/>
        </c:scaling>
        <c:delete val="0"/>
        <c:axPos val="l"/>
        <c:title>
          <c:tx>
            <c:rich>
              <a:bodyPr rot="-5400000" vert="horz"/>
              <a:lstStyle/>
              <a:p>
                <a:pPr>
                  <a:defRPr/>
                </a:pPr>
                <a:r>
                  <a:rPr lang="en-US" altLang="zh-CN"/>
                  <a:t>Beam tilt angle_Y (mrad)</a:t>
                </a:r>
                <a:endParaRPr lang="zh-CN" altLang="en-US"/>
              </a:p>
            </c:rich>
          </c:tx>
          <c:overlay val="0"/>
        </c:title>
        <c:numFmt formatCode="General" sourceLinked="1"/>
        <c:majorTickMark val="in"/>
        <c:minorTickMark val="none"/>
        <c:tickLblPos val="nextTo"/>
        <c:crossAx val="206406400"/>
        <c:crossesAt val="-0.2"/>
        <c:crossBetween val="midCat"/>
        <c:majorUnit val="1"/>
        <c:minorUnit val="0.1"/>
      </c:valAx>
      <c:spPr>
        <a:ln w="12700">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6209580052493444"/>
          <c:h val="0.8326195683872849"/>
        </c:manualLayout>
      </c:layout>
      <c:scatterChart>
        <c:scatterStyle val="lineMarker"/>
        <c:varyColors val="0"/>
        <c:ser>
          <c:idx val="0"/>
          <c:order val="0"/>
          <c:tx>
            <c:v>5um_stigmator_X</c:v>
          </c:tx>
          <c:spPr>
            <a:ln w="28575">
              <a:noFill/>
            </a:ln>
          </c:spP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step_4_stigma_coma_fitting!$D$9:$D$26</c:f>
              <c:numCache>
                <c:formatCode>General</c:formatCode>
                <c:ptCount val="18"/>
                <c:pt idx="0">
                  <c:v>-76</c:v>
                </c:pt>
                <c:pt idx="1">
                  <c:v>-38</c:v>
                </c:pt>
                <c:pt idx="2">
                  <c:v>14</c:v>
                </c:pt>
                <c:pt idx="3">
                  <c:v>54</c:v>
                </c:pt>
                <c:pt idx="4">
                  <c:v>65</c:v>
                </c:pt>
                <c:pt idx="5">
                  <c:v>83</c:v>
                </c:pt>
                <c:pt idx="6">
                  <c:v>61</c:v>
                </c:pt>
                <c:pt idx="7">
                  <c:v>42</c:v>
                </c:pt>
                <c:pt idx="8">
                  <c:v>33</c:v>
                </c:pt>
                <c:pt idx="9">
                  <c:v>5</c:v>
                </c:pt>
                <c:pt idx="10">
                  <c:v>7</c:v>
                </c:pt>
                <c:pt idx="11">
                  <c:v>0</c:v>
                </c:pt>
                <c:pt idx="12">
                  <c:v>1</c:v>
                </c:pt>
                <c:pt idx="13">
                  <c:v>-30</c:v>
                </c:pt>
                <c:pt idx="14">
                  <c:v>-36</c:v>
                </c:pt>
                <c:pt idx="15">
                  <c:v>-78</c:v>
                </c:pt>
                <c:pt idx="16">
                  <c:v>-108</c:v>
                </c:pt>
                <c:pt idx="17">
                  <c:v>-100</c:v>
                </c:pt>
              </c:numCache>
            </c:numRef>
          </c:yVal>
          <c:smooth val="0"/>
          <c:extLst>
            <c:ext xmlns:c16="http://schemas.microsoft.com/office/drawing/2014/chart" uri="{C3380CC4-5D6E-409C-BE32-E72D297353CC}">
              <c16:uniqueId val="{00000000-14A5-4364-AD85-DD6F34EA717A}"/>
            </c:ext>
          </c:extLst>
        </c:ser>
        <c:ser>
          <c:idx val="1"/>
          <c:order val="1"/>
          <c:tx>
            <c:v>5um_stigmator_Y</c:v>
          </c:tx>
          <c:spPr>
            <a:ln w="28575">
              <a:noFill/>
            </a:ln>
          </c:spP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step_4_stigma_coma_fitting!$E$9:$E$26</c:f>
              <c:numCache>
                <c:formatCode>General</c:formatCode>
                <c:ptCount val="18"/>
                <c:pt idx="0">
                  <c:v>-289</c:v>
                </c:pt>
                <c:pt idx="1">
                  <c:v>-142</c:v>
                </c:pt>
                <c:pt idx="2">
                  <c:v>30</c:v>
                </c:pt>
                <c:pt idx="3">
                  <c:v>209</c:v>
                </c:pt>
                <c:pt idx="4">
                  <c:v>377</c:v>
                </c:pt>
                <c:pt idx="5">
                  <c:v>483</c:v>
                </c:pt>
                <c:pt idx="6">
                  <c:v>533</c:v>
                </c:pt>
                <c:pt idx="7">
                  <c:v>504</c:v>
                </c:pt>
                <c:pt idx="8">
                  <c:v>395</c:v>
                </c:pt>
                <c:pt idx="9">
                  <c:v>242</c:v>
                </c:pt>
                <c:pt idx="10">
                  <c:v>67</c:v>
                </c:pt>
                <c:pt idx="11">
                  <c:v>-4</c:v>
                </c:pt>
                <c:pt idx="12">
                  <c:v>-256</c:v>
                </c:pt>
                <c:pt idx="13">
                  <c:v>-361</c:v>
                </c:pt>
                <c:pt idx="14">
                  <c:v>-434</c:v>
                </c:pt>
                <c:pt idx="15">
                  <c:v>-456</c:v>
                </c:pt>
                <c:pt idx="16">
                  <c:v>-436</c:v>
                </c:pt>
                <c:pt idx="17">
                  <c:v>-380</c:v>
                </c:pt>
              </c:numCache>
            </c:numRef>
          </c:yVal>
          <c:smooth val="0"/>
          <c:extLst>
            <c:ext xmlns:c16="http://schemas.microsoft.com/office/drawing/2014/chart" uri="{C3380CC4-5D6E-409C-BE32-E72D297353CC}">
              <c16:uniqueId val="{00000001-14A5-4364-AD85-DD6F34EA717A}"/>
            </c:ext>
          </c:extLst>
        </c:ser>
        <c:ser>
          <c:idx val="2"/>
          <c:order val="2"/>
          <c:tx>
            <c:v>5um_coma_X</c:v>
          </c:tx>
          <c:spPr>
            <a:ln w="28575">
              <a:noFill/>
            </a:ln>
          </c:spP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step_4_stigma_coma_fitting!$G$9:$G$26</c:f>
              <c:numCache>
                <c:formatCode>General</c:formatCode>
                <c:ptCount val="18"/>
                <c:pt idx="0">
                  <c:v>17</c:v>
                </c:pt>
                <c:pt idx="1">
                  <c:v>2</c:v>
                </c:pt>
                <c:pt idx="2">
                  <c:v>-13</c:v>
                </c:pt>
                <c:pt idx="3">
                  <c:v>-28</c:v>
                </c:pt>
                <c:pt idx="4">
                  <c:v>-42</c:v>
                </c:pt>
                <c:pt idx="5">
                  <c:v>-49</c:v>
                </c:pt>
                <c:pt idx="6">
                  <c:v>-44</c:v>
                </c:pt>
                <c:pt idx="7">
                  <c:v>-42</c:v>
                </c:pt>
                <c:pt idx="8">
                  <c:v>-32</c:v>
                </c:pt>
                <c:pt idx="9">
                  <c:v>-16</c:v>
                </c:pt>
                <c:pt idx="10">
                  <c:v>-1</c:v>
                </c:pt>
                <c:pt idx="11">
                  <c:v>14</c:v>
                </c:pt>
                <c:pt idx="12">
                  <c:v>29</c:v>
                </c:pt>
                <c:pt idx="13">
                  <c:v>42</c:v>
                </c:pt>
                <c:pt idx="14">
                  <c:v>48</c:v>
                </c:pt>
                <c:pt idx="15">
                  <c:v>50</c:v>
                </c:pt>
                <c:pt idx="16">
                  <c:v>43</c:v>
                </c:pt>
                <c:pt idx="17">
                  <c:v>31</c:v>
                </c:pt>
              </c:numCache>
            </c:numRef>
          </c:yVal>
          <c:smooth val="0"/>
          <c:extLst>
            <c:ext xmlns:c16="http://schemas.microsoft.com/office/drawing/2014/chart" uri="{C3380CC4-5D6E-409C-BE32-E72D297353CC}">
              <c16:uniqueId val="{00000002-14A5-4364-AD85-DD6F34EA717A}"/>
            </c:ext>
          </c:extLst>
        </c:ser>
        <c:ser>
          <c:idx val="3"/>
          <c:order val="3"/>
          <c:tx>
            <c:v>5um_coma_Y</c:v>
          </c:tx>
          <c:spPr>
            <a:ln w="28575">
              <a:noFill/>
            </a:ln>
          </c:spP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step_4_stigma_coma_fitting!$H$9:$H$26</c:f>
              <c:numCache>
                <c:formatCode>General</c:formatCode>
                <c:ptCount val="18"/>
                <c:pt idx="0">
                  <c:v>-46</c:v>
                </c:pt>
                <c:pt idx="1">
                  <c:v>-52</c:v>
                </c:pt>
                <c:pt idx="2">
                  <c:v>-50</c:v>
                </c:pt>
                <c:pt idx="3">
                  <c:v>-40</c:v>
                </c:pt>
                <c:pt idx="4">
                  <c:v>-29</c:v>
                </c:pt>
                <c:pt idx="5">
                  <c:v>-12</c:v>
                </c:pt>
                <c:pt idx="6">
                  <c:v>2</c:v>
                </c:pt>
                <c:pt idx="7">
                  <c:v>20</c:v>
                </c:pt>
                <c:pt idx="8">
                  <c:v>35</c:v>
                </c:pt>
                <c:pt idx="9">
                  <c:v>45</c:v>
                </c:pt>
                <c:pt idx="10">
                  <c:v>52</c:v>
                </c:pt>
                <c:pt idx="11">
                  <c:v>49</c:v>
                </c:pt>
                <c:pt idx="12">
                  <c:v>39</c:v>
                </c:pt>
                <c:pt idx="13">
                  <c:v>28</c:v>
                </c:pt>
                <c:pt idx="14">
                  <c:v>10</c:v>
                </c:pt>
                <c:pt idx="15">
                  <c:v>-4</c:v>
                </c:pt>
                <c:pt idx="16">
                  <c:v>-18</c:v>
                </c:pt>
                <c:pt idx="17">
                  <c:v>-34</c:v>
                </c:pt>
              </c:numCache>
            </c:numRef>
          </c:yVal>
          <c:smooth val="0"/>
          <c:extLst>
            <c:ext xmlns:c16="http://schemas.microsoft.com/office/drawing/2014/chart" uri="{C3380CC4-5D6E-409C-BE32-E72D297353CC}">
              <c16:uniqueId val="{00000003-14A5-4364-AD85-DD6F34EA717A}"/>
            </c:ext>
          </c:extLst>
        </c:ser>
        <c:dLbls>
          <c:showLegendKey val="0"/>
          <c:showVal val="0"/>
          <c:showCatName val="0"/>
          <c:showSerName val="0"/>
          <c:showPercent val="0"/>
          <c:showBubbleSize val="0"/>
        </c:dLbls>
        <c:axId val="131810432"/>
        <c:axId val="131811968"/>
      </c:scatterChart>
      <c:valAx>
        <c:axId val="131810432"/>
        <c:scaling>
          <c:orientation val="minMax"/>
          <c:max val="400"/>
          <c:min val="40"/>
        </c:scaling>
        <c:delete val="0"/>
        <c:axPos val="b"/>
        <c:numFmt formatCode="General" sourceLinked="1"/>
        <c:majorTickMark val="out"/>
        <c:minorTickMark val="none"/>
        <c:tickLblPos val="nextTo"/>
        <c:crossAx val="131811968"/>
        <c:crosses val="autoZero"/>
        <c:crossBetween val="midCat"/>
      </c:valAx>
      <c:valAx>
        <c:axId val="131811968"/>
        <c:scaling>
          <c:orientation val="minMax"/>
          <c:max val="1000"/>
          <c:min val="-800"/>
        </c:scaling>
        <c:delete val="0"/>
        <c:axPos val="l"/>
        <c:majorGridlines/>
        <c:numFmt formatCode="General" sourceLinked="1"/>
        <c:majorTickMark val="out"/>
        <c:minorTickMark val="none"/>
        <c:tickLblPos val="nextTo"/>
        <c:crossAx val="131810432"/>
        <c:crosses val="autoZero"/>
        <c:crossBetween val="midCat"/>
      </c:valAx>
    </c:plotArea>
    <c:legend>
      <c:legendPos val="r"/>
      <c:layout>
        <c:manualLayout>
          <c:xMode val="edge"/>
          <c:yMode val="edge"/>
          <c:x val="0.75111198600174978"/>
          <c:y val="1.7750801983085453E-2"/>
          <c:w val="0.24888801399825022"/>
          <c:h val="0.33486876640419949"/>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8154024496937882"/>
          <c:h val="0.8326195683872849"/>
        </c:manualLayout>
      </c:layout>
      <c:scatterChart>
        <c:scatterStyle val="lineMarker"/>
        <c:varyColors val="0"/>
        <c:ser>
          <c:idx val="0"/>
          <c:order val="0"/>
          <c:tx>
            <c:v>7um_stigmator_X</c:v>
          </c:tx>
          <c:spPr>
            <a:ln w="28575">
              <a:noFill/>
            </a:ln>
          </c:spPr>
          <c:xVal>
            <c:numRef>
              <c:f>step_4_stigma_coma_fitting!$L$9:$L$26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step_4_stigma_coma_fitting!$N$9:$N$26</c:f>
              <c:numCache>
                <c:formatCode>General</c:formatCode>
                <c:ptCount val="18"/>
                <c:pt idx="0">
                  <c:v>-110</c:v>
                </c:pt>
                <c:pt idx="1">
                  <c:v>-48</c:v>
                </c:pt>
                <c:pt idx="2">
                  <c:v>32</c:v>
                </c:pt>
                <c:pt idx="3">
                  <c:v>98</c:v>
                </c:pt>
                <c:pt idx="4">
                  <c:v>136</c:v>
                </c:pt>
                <c:pt idx="5">
                  <c:v>119</c:v>
                </c:pt>
                <c:pt idx="6">
                  <c:v>64</c:v>
                </c:pt>
                <c:pt idx="7">
                  <c:v>59</c:v>
                </c:pt>
                <c:pt idx="8">
                  <c:v>30</c:v>
                </c:pt>
                <c:pt idx="9">
                  <c:v>-1</c:v>
                </c:pt>
                <c:pt idx="10">
                  <c:v>3</c:v>
                </c:pt>
                <c:pt idx="11">
                  <c:v>17</c:v>
                </c:pt>
                <c:pt idx="12">
                  <c:v>34</c:v>
                </c:pt>
                <c:pt idx="13">
                  <c:v>2</c:v>
                </c:pt>
                <c:pt idx="14">
                  <c:v>-13</c:v>
                </c:pt>
                <c:pt idx="15">
                  <c:v>-50</c:v>
                </c:pt>
                <c:pt idx="16">
                  <c:v>-98</c:v>
                </c:pt>
                <c:pt idx="17">
                  <c:v>-118</c:v>
                </c:pt>
              </c:numCache>
            </c:numRef>
          </c:yVal>
          <c:smooth val="0"/>
          <c:extLst>
            <c:ext xmlns:c16="http://schemas.microsoft.com/office/drawing/2014/chart" uri="{C3380CC4-5D6E-409C-BE32-E72D297353CC}">
              <c16:uniqueId val="{00000000-CCCB-44B8-826E-379C53BDAE0A}"/>
            </c:ext>
          </c:extLst>
        </c:ser>
        <c:ser>
          <c:idx val="1"/>
          <c:order val="1"/>
          <c:tx>
            <c:v>7um_stigmator_Y</c:v>
          </c:tx>
          <c:spPr>
            <a:ln w="28575">
              <a:noFill/>
            </a:ln>
          </c:spPr>
          <c:xVal>
            <c:numRef>
              <c:f>step_4_stigma_coma_fitting!$L$9:$L$26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step_4_stigma_coma_fitting!$O$9:$O$26</c:f>
              <c:numCache>
                <c:formatCode>General</c:formatCode>
                <c:ptCount val="18"/>
                <c:pt idx="0">
                  <c:v>-416</c:v>
                </c:pt>
                <c:pt idx="1">
                  <c:v>-229</c:v>
                </c:pt>
                <c:pt idx="2">
                  <c:v>13</c:v>
                </c:pt>
                <c:pt idx="3">
                  <c:v>273</c:v>
                </c:pt>
                <c:pt idx="4">
                  <c:v>517</c:v>
                </c:pt>
                <c:pt idx="5">
                  <c:v>697</c:v>
                </c:pt>
                <c:pt idx="6">
                  <c:v>769</c:v>
                </c:pt>
                <c:pt idx="7">
                  <c:v>713</c:v>
                </c:pt>
                <c:pt idx="8">
                  <c:v>554</c:v>
                </c:pt>
                <c:pt idx="9">
                  <c:v>326</c:v>
                </c:pt>
                <c:pt idx="10">
                  <c:v>67</c:v>
                </c:pt>
                <c:pt idx="11">
                  <c:v>-181</c:v>
                </c:pt>
                <c:pt idx="12">
                  <c:v>-370</c:v>
                </c:pt>
                <c:pt idx="13">
                  <c:v>-508</c:v>
                </c:pt>
                <c:pt idx="14">
                  <c:v>-585</c:v>
                </c:pt>
                <c:pt idx="15">
                  <c:v>-605</c:v>
                </c:pt>
                <c:pt idx="16">
                  <c:v>-570</c:v>
                </c:pt>
                <c:pt idx="17">
                  <c:v>-497</c:v>
                </c:pt>
              </c:numCache>
            </c:numRef>
          </c:yVal>
          <c:smooth val="0"/>
          <c:extLst>
            <c:ext xmlns:c16="http://schemas.microsoft.com/office/drawing/2014/chart" uri="{C3380CC4-5D6E-409C-BE32-E72D297353CC}">
              <c16:uniqueId val="{00000001-CCCB-44B8-826E-379C53BDAE0A}"/>
            </c:ext>
          </c:extLst>
        </c:ser>
        <c:ser>
          <c:idx val="2"/>
          <c:order val="2"/>
          <c:tx>
            <c:v>7um_coma_X</c:v>
          </c:tx>
          <c:spPr>
            <a:ln w="28575">
              <a:noFill/>
            </a:ln>
          </c:spPr>
          <c:xVal>
            <c:numRef>
              <c:f>step_4_stigma_coma_fitting!$L$9:$L$26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step_4_stigma_coma_fitting!$Q$9:$Q$26</c:f>
              <c:numCache>
                <c:formatCode>General</c:formatCode>
                <c:ptCount val="18"/>
                <c:pt idx="0">
                  <c:v>23</c:v>
                </c:pt>
                <c:pt idx="1">
                  <c:v>2</c:v>
                </c:pt>
                <c:pt idx="2">
                  <c:v>-18</c:v>
                </c:pt>
                <c:pt idx="3">
                  <c:v>-37</c:v>
                </c:pt>
                <c:pt idx="4">
                  <c:v>-54</c:v>
                </c:pt>
                <c:pt idx="5">
                  <c:v>-68</c:v>
                </c:pt>
                <c:pt idx="6">
                  <c:v>-67</c:v>
                </c:pt>
                <c:pt idx="7">
                  <c:v>-58</c:v>
                </c:pt>
                <c:pt idx="8">
                  <c:v>-42</c:v>
                </c:pt>
                <c:pt idx="9">
                  <c:v>-21</c:v>
                </c:pt>
                <c:pt idx="10">
                  <c:v>-1</c:v>
                </c:pt>
                <c:pt idx="11">
                  <c:v>19</c:v>
                </c:pt>
                <c:pt idx="12">
                  <c:v>36</c:v>
                </c:pt>
                <c:pt idx="13">
                  <c:v>55</c:v>
                </c:pt>
                <c:pt idx="14">
                  <c:v>67</c:v>
                </c:pt>
                <c:pt idx="15">
                  <c:v>69</c:v>
                </c:pt>
                <c:pt idx="16">
                  <c:v>58</c:v>
                </c:pt>
                <c:pt idx="17">
                  <c:v>42</c:v>
                </c:pt>
              </c:numCache>
            </c:numRef>
          </c:yVal>
          <c:smooth val="0"/>
          <c:extLst>
            <c:ext xmlns:c16="http://schemas.microsoft.com/office/drawing/2014/chart" uri="{C3380CC4-5D6E-409C-BE32-E72D297353CC}">
              <c16:uniqueId val="{00000002-CCCB-44B8-826E-379C53BDAE0A}"/>
            </c:ext>
          </c:extLst>
        </c:ser>
        <c:ser>
          <c:idx val="3"/>
          <c:order val="3"/>
          <c:tx>
            <c:v>7um_coma_Y</c:v>
          </c:tx>
          <c:spPr>
            <a:ln w="28575">
              <a:noFill/>
            </a:ln>
          </c:spPr>
          <c:xVal>
            <c:numRef>
              <c:f>step_4_stigma_coma_fitting!$L$9:$L$26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step_4_stigma_coma_fitting!$R$9:$R$26</c:f>
              <c:numCache>
                <c:formatCode>General</c:formatCode>
                <c:ptCount val="18"/>
                <c:pt idx="0">
                  <c:v>-63</c:v>
                </c:pt>
                <c:pt idx="1">
                  <c:v>-72</c:v>
                </c:pt>
                <c:pt idx="2">
                  <c:v>-68</c:v>
                </c:pt>
                <c:pt idx="3">
                  <c:v>-53</c:v>
                </c:pt>
                <c:pt idx="4">
                  <c:v>-34</c:v>
                </c:pt>
                <c:pt idx="5">
                  <c:v>-17</c:v>
                </c:pt>
                <c:pt idx="6">
                  <c:v>-8</c:v>
                </c:pt>
                <c:pt idx="7">
                  <c:v>26</c:v>
                </c:pt>
                <c:pt idx="8">
                  <c:v>46</c:v>
                </c:pt>
                <c:pt idx="9">
                  <c:v>50</c:v>
                </c:pt>
                <c:pt idx="10">
                  <c:v>71</c:v>
                </c:pt>
                <c:pt idx="11">
                  <c:v>68</c:v>
                </c:pt>
                <c:pt idx="12">
                  <c:v>52</c:v>
                </c:pt>
                <c:pt idx="13">
                  <c:v>35</c:v>
                </c:pt>
                <c:pt idx="14">
                  <c:v>13</c:v>
                </c:pt>
                <c:pt idx="15">
                  <c:v>-8</c:v>
                </c:pt>
                <c:pt idx="16">
                  <c:v>-27</c:v>
                </c:pt>
                <c:pt idx="17">
                  <c:v>-45</c:v>
                </c:pt>
              </c:numCache>
            </c:numRef>
          </c:yVal>
          <c:smooth val="0"/>
          <c:extLst>
            <c:ext xmlns:c16="http://schemas.microsoft.com/office/drawing/2014/chart" uri="{C3380CC4-5D6E-409C-BE32-E72D297353CC}">
              <c16:uniqueId val="{00000003-CCCB-44B8-826E-379C53BDAE0A}"/>
            </c:ext>
          </c:extLst>
        </c:ser>
        <c:dLbls>
          <c:showLegendKey val="0"/>
          <c:showVal val="0"/>
          <c:showCatName val="0"/>
          <c:showSerName val="0"/>
          <c:showPercent val="0"/>
          <c:showBubbleSize val="0"/>
        </c:dLbls>
        <c:axId val="131838720"/>
        <c:axId val="131840256"/>
      </c:scatterChart>
      <c:valAx>
        <c:axId val="131838720"/>
        <c:scaling>
          <c:orientation val="minMax"/>
          <c:max val="400"/>
          <c:min val="40"/>
        </c:scaling>
        <c:delete val="0"/>
        <c:axPos val="b"/>
        <c:numFmt formatCode="General" sourceLinked="1"/>
        <c:majorTickMark val="out"/>
        <c:minorTickMark val="none"/>
        <c:tickLblPos val="nextTo"/>
        <c:crossAx val="131840256"/>
        <c:crosses val="autoZero"/>
        <c:crossBetween val="midCat"/>
      </c:valAx>
      <c:valAx>
        <c:axId val="131840256"/>
        <c:scaling>
          <c:orientation val="minMax"/>
        </c:scaling>
        <c:delete val="0"/>
        <c:axPos val="l"/>
        <c:majorGridlines/>
        <c:numFmt formatCode="General" sourceLinked="1"/>
        <c:majorTickMark val="out"/>
        <c:minorTickMark val="none"/>
        <c:tickLblPos val="nextTo"/>
        <c:crossAx val="131838720"/>
        <c:crosses val="autoZero"/>
        <c:crossBetween val="midCat"/>
      </c:valAx>
    </c:plotArea>
    <c:legend>
      <c:legendPos val="r"/>
      <c:layout>
        <c:manualLayout>
          <c:xMode val="edge"/>
          <c:yMode val="edge"/>
          <c:x val="0.75111198600174978"/>
          <c:y val="3.8619130941965648E-3"/>
          <c:w val="0.24888801399825022"/>
          <c:h val="0.33486876640419949"/>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71622865323653"/>
          <c:y val="3.1897926634768738E-2"/>
          <c:w val="0.85822749429048639"/>
          <c:h val="0.8568576774793103"/>
        </c:manualLayout>
      </c:layout>
      <c:scatterChart>
        <c:scatterStyle val="lineMarker"/>
        <c:varyColors val="0"/>
        <c:ser>
          <c:idx val="0"/>
          <c:order val="0"/>
          <c:tx>
            <c:v>5um_stigmator_x</c:v>
          </c:tx>
          <c:spPr>
            <a:ln w="28575" cap="rnd">
              <a:noFill/>
              <a:round/>
            </a:ln>
            <a:effectLst/>
          </c:spPr>
          <c:marker>
            <c:symbol val="circle"/>
            <c:size val="5"/>
            <c:spPr>
              <a:solidFill>
                <a:schemeClr val="accent1"/>
              </a:solidFill>
              <a:ln w="9525">
                <a:solidFill>
                  <a:schemeClr val="accent1"/>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step_4_stigma_coma_fitting!$D$9:$D$26</c:f>
              <c:numCache>
                <c:formatCode>General</c:formatCode>
                <c:ptCount val="18"/>
                <c:pt idx="0">
                  <c:v>-76</c:v>
                </c:pt>
                <c:pt idx="1">
                  <c:v>-38</c:v>
                </c:pt>
                <c:pt idx="2">
                  <c:v>14</c:v>
                </c:pt>
                <c:pt idx="3">
                  <c:v>54</c:v>
                </c:pt>
                <c:pt idx="4">
                  <c:v>65</c:v>
                </c:pt>
                <c:pt idx="5">
                  <c:v>83</c:v>
                </c:pt>
                <c:pt idx="6">
                  <c:v>61</c:v>
                </c:pt>
                <c:pt idx="7">
                  <c:v>42</c:v>
                </c:pt>
                <c:pt idx="8">
                  <c:v>33</c:v>
                </c:pt>
                <c:pt idx="9">
                  <c:v>5</c:v>
                </c:pt>
                <c:pt idx="10">
                  <c:v>7</c:v>
                </c:pt>
                <c:pt idx="11">
                  <c:v>0</c:v>
                </c:pt>
                <c:pt idx="12">
                  <c:v>1</c:v>
                </c:pt>
                <c:pt idx="13">
                  <c:v>-30</c:v>
                </c:pt>
                <c:pt idx="14">
                  <c:v>-36</c:v>
                </c:pt>
                <c:pt idx="15">
                  <c:v>-78</c:v>
                </c:pt>
                <c:pt idx="16">
                  <c:v>-108</c:v>
                </c:pt>
                <c:pt idx="17">
                  <c:v>-100</c:v>
                </c:pt>
              </c:numCache>
            </c:numRef>
          </c:yVal>
          <c:smooth val="0"/>
          <c:extLst>
            <c:ext xmlns:c16="http://schemas.microsoft.com/office/drawing/2014/chart" uri="{C3380CC4-5D6E-409C-BE32-E72D297353CC}">
              <c16:uniqueId val="{00000000-2657-44E2-92A0-3F78B8D70357}"/>
            </c:ext>
          </c:extLst>
        </c:ser>
        <c:ser>
          <c:idx val="1"/>
          <c:order val="1"/>
          <c:tx>
            <c:v>7um_stigmator_x</c:v>
          </c:tx>
          <c:spPr>
            <a:ln w="28575" cap="rnd">
              <a:noFill/>
              <a:round/>
            </a:ln>
            <a:effectLst/>
          </c:spPr>
          <c:marker>
            <c:symbol val="circle"/>
            <c:size val="5"/>
            <c:spPr>
              <a:solidFill>
                <a:schemeClr val="accent2"/>
              </a:solidFill>
              <a:ln w="9525">
                <a:solidFill>
                  <a:schemeClr val="accent2"/>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step_4_stigma_coma_fitting!$N$9:$N$26</c:f>
              <c:numCache>
                <c:formatCode>General</c:formatCode>
                <c:ptCount val="18"/>
                <c:pt idx="0">
                  <c:v>-110</c:v>
                </c:pt>
                <c:pt idx="1">
                  <c:v>-48</c:v>
                </c:pt>
                <c:pt idx="2">
                  <c:v>32</c:v>
                </c:pt>
                <c:pt idx="3">
                  <c:v>98</c:v>
                </c:pt>
                <c:pt idx="4">
                  <c:v>136</c:v>
                </c:pt>
                <c:pt idx="5">
                  <c:v>119</c:v>
                </c:pt>
                <c:pt idx="6">
                  <c:v>64</c:v>
                </c:pt>
                <c:pt idx="7">
                  <c:v>59</c:v>
                </c:pt>
                <c:pt idx="8">
                  <c:v>30</c:v>
                </c:pt>
                <c:pt idx="9">
                  <c:v>-1</c:v>
                </c:pt>
                <c:pt idx="10">
                  <c:v>3</c:v>
                </c:pt>
                <c:pt idx="11">
                  <c:v>17</c:v>
                </c:pt>
                <c:pt idx="12">
                  <c:v>34</c:v>
                </c:pt>
                <c:pt idx="13">
                  <c:v>2</c:v>
                </c:pt>
                <c:pt idx="14">
                  <c:v>-13</c:v>
                </c:pt>
                <c:pt idx="15">
                  <c:v>-50</c:v>
                </c:pt>
                <c:pt idx="16">
                  <c:v>-98</c:v>
                </c:pt>
                <c:pt idx="17">
                  <c:v>-118</c:v>
                </c:pt>
              </c:numCache>
            </c:numRef>
          </c:yVal>
          <c:smooth val="0"/>
          <c:extLst>
            <c:ext xmlns:c16="http://schemas.microsoft.com/office/drawing/2014/chart" uri="{C3380CC4-5D6E-409C-BE32-E72D297353CC}">
              <c16:uniqueId val="{00000001-2657-44E2-92A0-3F78B8D70357}"/>
            </c:ext>
          </c:extLst>
        </c:ser>
        <c:dLbls>
          <c:showLegendKey val="0"/>
          <c:showVal val="0"/>
          <c:showCatName val="0"/>
          <c:showSerName val="0"/>
          <c:showPercent val="0"/>
          <c:showBubbleSize val="0"/>
        </c:dLbls>
        <c:axId val="419793608"/>
        <c:axId val="419796560"/>
      </c:scatterChart>
      <c:valAx>
        <c:axId val="419793608"/>
        <c:scaling>
          <c:orientation val="minMax"/>
          <c:max val="400"/>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796560"/>
        <c:crosses val="autoZero"/>
        <c:crossBetween val="midCat"/>
      </c:valAx>
      <c:valAx>
        <c:axId val="41979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97936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5um_stigmator_y</c:v>
          </c:tx>
          <c:spPr>
            <a:ln w="28575" cap="rnd">
              <a:noFill/>
              <a:round/>
            </a:ln>
            <a:effectLst/>
          </c:spPr>
          <c:marker>
            <c:symbol val="circle"/>
            <c:size val="5"/>
            <c:spPr>
              <a:solidFill>
                <a:schemeClr val="accent1"/>
              </a:solidFill>
              <a:ln w="9525">
                <a:solidFill>
                  <a:schemeClr val="accent1"/>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step_4_stigma_coma_fitting!$E$9:$E$26</c:f>
              <c:numCache>
                <c:formatCode>General</c:formatCode>
                <c:ptCount val="18"/>
                <c:pt idx="0">
                  <c:v>-289</c:v>
                </c:pt>
                <c:pt idx="1">
                  <c:v>-142</c:v>
                </c:pt>
                <c:pt idx="2">
                  <c:v>30</c:v>
                </c:pt>
                <c:pt idx="3">
                  <c:v>209</c:v>
                </c:pt>
                <c:pt idx="4">
                  <c:v>377</c:v>
                </c:pt>
                <c:pt idx="5">
                  <c:v>483</c:v>
                </c:pt>
                <c:pt idx="6">
                  <c:v>533</c:v>
                </c:pt>
                <c:pt idx="7">
                  <c:v>504</c:v>
                </c:pt>
                <c:pt idx="8">
                  <c:v>395</c:v>
                </c:pt>
                <c:pt idx="9">
                  <c:v>242</c:v>
                </c:pt>
                <c:pt idx="10">
                  <c:v>67</c:v>
                </c:pt>
                <c:pt idx="11">
                  <c:v>-4</c:v>
                </c:pt>
                <c:pt idx="12">
                  <c:v>-256</c:v>
                </c:pt>
                <c:pt idx="13">
                  <c:v>-361</c:v>
                </c:pt>
                <c:pt idx="14">
                  <c:v>-434</c:v>
                </c:pt>
                <c:pt idx="15">
                  <c:v>-456</c:v>
                </c:pt>
                <c:pt idx="16">
                  <c:v>-436</c:v>
                </c:pt>
                <c:pt idx="17">
                  <c:v>-380</c:v>
                </c:pt>
              </c:numCache>
            </c:numRef>
          </c:yVal>
          <c:smooth val="0"/>
          <c:extLst>
            <c:ext xmlns:c16="http://schemas.microsoft.com/office/drawing/2014/chart" uri="{C3380CC4-5D6E-409C-BE32-E72D297353CC}">
              <c16:uniqueId val="{00000000-C392-4CB1-93DA-C07CCF7906B0}"/>
            </c:ext>
          </c:extLst>
        </c:ser>
        <c:ser>
          <c:idx val="1"/>
          <c:order val="1"/>
          <c:tx>
            <c:v>7um_stigmator_y</c:v>
          </c:tx>
          <c:spPr>
            <a:ln w="28575" cap="rnd">
              <a:noFill/>
              <a:round/>
            </a:ln>
            <a:effectLst/>
          </c:spPr>
          <c:marker>
            <c:symbol val="circle"/>
            <c:size val="5"/>
            <c:spPr>
              <a:solidFill>
                <a:schemeClr val="accent2"/>
              </a:solidFill>
              <a:ln w="9525">
                <a:solidFill>
                  <a:schemeClr val="accent2"/>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step_4_stigma_coma_fitting!$O$9:$O$26</c:f>
              <c:numCache>
                <c:formatCode>General</c:formatCode>
                <c:ptCount val="18"/>
                <c:pt idx="0">
                  <c:v>-416</c:v>
                </c:pt>
                <c:pt idx="1">
                  <c:v>-229</c:v>
                </c:pt>
                <c:pt idx="2">
                  <c:v>13</c:v>
                </c:pt>
                <c:pt idx="3">
                  <c:v>273</c:v>
                </c:pt>
                <c:pt idx="4">
                  <c:v>517</c:v>
                </c:pt>
                <c:pt idx="5">
                  <c:v>697</c:v>
                </c:pt>
                <c:pt idx="6">
                  <c:v>769</c:v>
                </c:pt>
                <c:pt idx="7">
                  <c:v>713</c:v>
                </c:pt>
                <c:pt idx="8">
                  <c:v>554</c:v>
                </c:pt>
                <c:pt idx="9">
                  <c:v>326</c:v>
                </c:pt>
                <c:pt idx="10">
                  <c:v>67</c:v>
                </c:pt>
                <c:pt idx="11">
                  <c:v>-181</c:v>
                </c:pt>
                <c:pt idx="12">
                  <c:v>-370</c:v>
                </c:pt>
                <c:pt idx="13">
                  <c:v>-508</c:v>
                </c:pt>
                <c:pt idx="14">
                  <c:v>-585</c:v>
                </c:pt>
                <c:pt idx="15">
                  <c:v>-605</c:v>
                </c:pt>
                <c:pt idx="16">
                  <c:v>-570</c:v>
                </c:pt>
                <c:pt idx="17">
                  <c:v>-497</c:v>
                </c:pt>
              </c:numCache>
            </c:numRef>
          </c:yVal>
          <c:smooth val="0"/>
          <c:extLst>
            <c:ext xmlns:c16="http://schemas.microsoft.com/office/drawing/2014/chart" uri="{C3380CC4-5D6E-409C-BE32-E72D297353CC}">
              <c16:uniqueId val="{00000001-C392-4CB1-93DA-C07CCF7906B0}"/>
            </c:ext>
          </c:extLst>
        </c:ser>
        <c:dLbls>
          <c:showLegendKey val="0"/>
          <c:showVal val="0"/>
          <c:showCatName val="0"/>
          <c:showSerName val="0"/>
          <c:showPercent val="0"/>
          <c:showBubbleSize val="0"/>
        </c:dLbls>
        <c:axId val="594618912"/>
        <c:axId val="594620224"/>
      </c:scatterChart>
      <c:valAx>
        <c:axId val="594618912"/>
        <c:scaling>
          <c:orientation val="minMax"/>
          <c:max val="400"/>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620224"/>
        <c:crosses val="autoZero"/>
        <c:crossBetween val="midCat"/>
      </c:valAx>
      <c:valAx>
        <c:axId val="5946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6189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5um_coma_x</c:v>
          </c:tx>
          <c:spPr>
            <a:ln w="28575" cap="rnd">
              <a:noFill/>
              <a:round/>
            </a:ln>
            <a:effectLst/>
          </c:spPr>
          <c:marker>
            <c:symbol val="circle"/>
            <c:size val="5"/>
            <c:spPr>
              <a:solidFill>
                <a:schemeClr val="accent1"/>
              </a:solidFill>
              <a:ln w="9525">
                <a:solidFill>
                  <a:schemeClr val="accent1"/>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step_4_stigma_coma_fitting!$G$9:$G$26</c:f>
              <c:numCache>
                <c:formatCode>General</c:formatCode>
                <c:ptCount val="18"/>
                <c:pt idx="0">
                  <c:v>17</c:v>
                </c:pt>
                <c:pt idx="1">
                  <c:v>2</c:v>
                </c:pt>
                <c:pt idx="2">
                  <c:v>-13</c:v>
                </c:pt>
                <c:pt idx="3">
                  <c:v>-28</c:v>
                </c:pt>
                <c:pt idx="4">
                  <c:v>-42</c:v>
                </c:pt>
                <c:pt idx="5">
                  <c:v>-49</c:v>
                </c:pt>
                <c:pt idx="6">
                  <c:v>-44</c:v>
                </c:pt>
                <c:pt idx="7">
                  <c:v>-42</c:v>
                </c:pt>
                <c:pt idx="8">
                  <c:v>-32</c:v>
                </c:pt>
                <c:pt idx="9">
                  <c:v>-16</c:v>
                </c:pt>
                <c:pt idx="10">
                  <c:v>-1</c:v>
                </c:pt>
                <c:pt idx="11">
                  <c:v>14</c:v>
                </c:pt>
                <c:pt idx="12">
                  <c:v>29</c:v>
                </c:pt>
                <c:pt idx="13">
                  <c:v>42</c:v>
                </c:pt>
                <c:pt idx="14">
                  <c:v>48</c:v>
                </c:pt>
                <c:pt idx="15">
                  <c:v>50</c:v>
                </c:pt>
                <c:pt idx="16">
                  <c:v>43</c:v>
                </c:pt>
                <c:pt idx="17">
                  <c:v>31</c:v>
                </c:pt>
              </c:numCache>
            </c:numRef>
          </c:yVal>
          <c:smooth val="0"/>
          <c:extLst>
            <c:ext xmlns:c16="http://schemas.microsoft.com/office/drawing/2014/chart" uri="{C3380CC4-5D6E-409C-BE32-E72D297353CC}">
              <c16:uniqueId val="{00000000-75A5-4A75-897E-A1F7A7A9001C}"/>
            </c:ext>
          </c:extLst>
        </c:ser>
        <c:ser>
          <c:idx val="1"/>
          <c:order val="1"/>
          <c:tx>
            <c:v>7um_coma_x</c:v>
          </c:tx>
          <c:spPr>
            <a:ln w="28575" cap="rnd">
              <a:noFill/>
              <a:round/>
            </a:ln>
            <a:effectLst/>
          </c:spPr>
          <c:marker>
            <c:symbol val="circle"/>
            <c:size val="5"/>
            <c:spPr>
              <a:solidFill>
                <a:schemeClr val="accent2"/>
              </a:solidFill>
              <a:ln w="9525">
                <a:solidFill>
                  <a:schemeClr val="accent2"/>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step_4_stigma_coma_fitting!$Q$9:$Q$26</c:f>
              <c:numCache>
                <c:formatCode>General</c:formatCode>
                <c:ptCount val="18"/>
                <c:pt idx="0">
                  <c:v>23</c:v>
                </c:pt>
                <c:pt idx="1">
                  <c:v>2</c:v>
                </c:pt>
                <c:pt idx="2">
                  <c:v>-18</c:v>
                </c:pt>
                <c:pt idx="3">
                  <c:v>-37</c:v>
                </c:pt>
                <c:pt idx="4">
                  <c:v>-54</c:v>
                </c:pt>
                <c:pt idx="5">
                  <c:v>-68</c:v>
                </c:pt>
                <c:pt idx="6">
                  <c:v>-67</c:v>
                </c:pt>
                <c:pt idx="7">
                  <c:v>-58</c:v>
                </c:pt>
                <c:pt idx="8">
                  <c:v>-42</c:v>
                </c:pt>
                <c:pt idx="9">
                  <c:v>-21</c:v>
                </c:pt>
                <c:pt idx="10">
                  <c:v>-1</c:v>
                </c:pt>
                <c:pt idx="11">
                  <c:v>19</c:v>
                </c:pt>
                <c:pt idx="12">
                  <c:v>36</c:v>
                </c:pt>
                <c:pt idx="13">
                  <c:v>55</c:v>
                </c:pt>
                <c:pt idx="14">
                  <c:v>67</c:v>
                </c:pt>
                <c:pt idx="15">
                  <c:v>69</c:v>
                </c:pt>
                <c:pt idx="16">
                  <c:v>58</c:v>
                </c:pt>
                <c:pt idx="17">
                  <c:v>42</c:v>
                </c:pt>
              </c:numCache>
            </c:numRef>
          </c:yVal>
          <c:smooth val="0"/>
          <c:extLst>
            <c:ext xmlns:c16="http://schemas.microsoft.com/office/drawing/2014/chart" uri="{C3380CC4-5D6E-409C-BE32-E72D297353CC}">
              <c16:uniqueId val="{00000001-75A5-4A75-897E-A1F7A7A9001C}"/>
            </c:ext>
          </c:extLst>
        </c:ser>
        <c:dLbls>
          <c:showLegendKey val="0"/>
          <c:showVal val="0"/>
          <c:showCatName val="0"/>
          <c:showSerName val="0"/>
          <c:showPercent val="0"/>
          <c:showBubbleSize val="0"/>
        </c:dLbls>
        <c:axId val="594158704"/>
        <c:axId val="594159360"/>
      </c:scatterChart>
      <c:valAx>
        <c:axId val="594158704"/>
        <c:scaling>
          <c:orientation val="minMax"/>
          <c:max val="400"/>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159360"/>
        <c:crosses val="autoZero"/>
        <c:crossBetween val="midCat"/>
      </c:valAx>
      <c:valAx>
        <c:axId val="5941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158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5um_coma_Y</c:v>
          </c:tx>
          <c:spPr>
            <a:ln w="28575" cap="rnd">
              <a:noFill/>
              <a:round/>
            </a:ln>
            <a:effectLst/>
          </c:spPr>
          <c:marker>
            <c:symbol val="circle"/>
            <c:size val="5"/>
            <c:spPr>
              <a:solidFill>
                <a:schemeClr val="accent1"/>
              </a:solidFill>
              <a:ln w="9525">
                <a:solidFill>
                  <a:schemeClr val="accent1"/>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step_4_stigma_coma_fitting!$H$9:$H$26</c:f>
              <c:numCache>
                <c:formatCode>General</c:formatCode>
                <c:ptCount val="18"/>
                <c:pt idx="0">
                  <c:v>-46</c:v>
                </c:pt>
                <c:pt idx="1">
                  <c:v>-52</c:v>
                </c:pt>
                <c:pt idx="2">
                  <c:v>-50</c:v>
                </c:pt>
                <c:pt idx="3">
                  <c:v>-40</c:v>
                </c:pt>
                <c:pt idx="4">
                  <c:v>-29</c:v>
                </c:pt>
                <c:pt idx="5">
                  <c:v>-12</c:v>
                </c:pt>
                <c:pt idx="6">
                  <c:v>2</c:v>
                </c:pt>
                <c:pt idx="7">
                  <c:v>20</c:v>
                </c:pt>
                <c:pt idx="8">
                  <c:v>35</c:v>
                </c:pt>
                <c:pt idx="9">
                  <c:v>45</c:v>
                </c:pt>
                <c:pt idx="10">
                  <c:v>52</c:v>
                </c:pt>
                <c:pt idx="11">
                  <c:v>49</c:v>
                </c:pt>
                <c:pt idx="12">
                  <c:v>39</c:v>
                </c:pt>
                <c:pt idx="13">
                  <c:v>28</c:v>
                </c:pt>
                <c:pt idx="14">
                  <c:v>10</c:v>
                </c:pt>
                <c:pt idx="15">
                  <c:v>-4</c:v>
                </c:pt>
                <c:pt idx="16">
                  <c:v>-18</c:v>
                </c:pt>
                <c:pt idx="17">
                  <c:v>-34</c:v>
                </c:pt>
              </c:numCache>
            </c:numRef>
          </c:yVal>
          <c:smooth val="0"/>
          <c:extLst>
            <c:ext xmlns:c16="http://schemas.microsoft.com/office/drawing/2014/chart" uri="{C3380CC4-5D6E-409C-BE32-E72D297353CC}">
              <c16:uniqueId val="{00000000-C9DD-44E3-BF8B-06F5BB5CBD68}"/>
            </c:ext>
          </c:extLst>
        </c:ser>
        <c:ser>
          <c:idx val="1"/>
          <c:order val="1"/>
          <c:tx>
            <c:v>7um_coma_Y</c:v>
          </c:tx>
          <c:spPr>
            <a:ln w="28575" cap="rnd">
              <a:noFill/>
              <a:round/>
            </a:ln>
            <a:effectLst/>
          </c:spPr>
          <c:marker>
            <c:symbol val="circle"/>
            <c:size val="5"/>
            <c:spPr>
              <a:solidFill>
                <a:schemeClr val="accent2"/>
              </a:solidFill>
              <a:ln w="9525">
                <a:solidFill>
                  <a:schemeClr val="accent2"/>
                </a:solidFill>
              </a:ln>
              <a:effectLst/>
            </c:spPr>
          </c:marker>
          <c:xVal>
            <c:numRef>
              <c:f>step_4_stigma_coma_fitting!$B$9:$B$26</c:f>
              <c:numCache>
                <c:formatCode>General</c:formatCode>
                <c:ptCount val="18"/>
                <c:pt idx="0">
                  <c:v>50</c:v>
                </c:pt>
                <c:pt idx="1">
                  <c:v>70</c:v>
                </c:pt>
                <c:pt idx="2">
                  <c:v>90</c:v>
                </c:pt>
                <c:pt idx="3">
                  <c:v>110</c:v>
                </c:pt>
                <c:pt idx="4">
                  <c:v>130</c:v>
                </c:pt>
                <c:pt idx="5">
                  <c:v>150</c:v>
                </c:pt>
                <c:pt idx="6">
                  <c:v>170</c:v>
                </c:pt>
                <c:pt idx="7">
                  <c:v>190</c:v>
                </c:pt>
                <c:pt idx="8">
                  <c:v>210</c:v>
                </c:pt>
                <c:pt idx="9">
                  <c:v>230</c:v>
                </c:pt>
                <c:pt idx="10">
                  <c:v>250</c:v>
                </c:pt>
                <c:pt idx="11">
                  <c:v>270</c:v>
                </c:pt>
                <c:pt idx="12">
                  <c:v>290</c:v>
                </c:pt>
                <c:pt idx="13">
                  <c:v>310</c:v>
                </c:pt>
                <c:pt idx="14">
                  <c:v>330</c:v>
                </c:pt>
                <c:pt idx="15">
                  <c:v>350</c:v>
                </c:pt>
                <c:pt idx="16">
                  <c:v>370</c:v>
                </c:pt>
                <c:pt idx="17">
                  <c:v>390</c:v>
                </c:pt>
              </c:numCache>
            </c:numRef>
          </c:xVal>
          <c:yVal>
            <c:numRef>
              <c:f>step_4_stigma_coma_fitting!$R$9:$R$26</c:f>
              <c:numCache>
                <c:formatCode>General</c:formatCode>
                <c:ptCount val="18"/>
                <c:pt idx="0">
                  <c:v>-63</c:v>
                </c:pt>
                <c:pt idx="1">
                  <c:v>-72</c:v>
                </c:pt>
                <c:pt idx="2">
                  <c:v>-68</c:v>
                </c:pt>
                <c:pt idx="3">
                  <c:v>-53</c:v>
                </c:pt>
                <c:pt idx="4">
                  <c:v>-34</c:v>
                </c:pt>
                <c:pt idx="5">
                  <c:v>-17</c:v>
                </c:pt>
                <c:pt idx="6">
                  <c:v>-8</c:v>
                </c:pt>
                <c:pt idx="7">
                  <c:v>26</c:v>
                </c:pt>
                <c:pt idx="8">
                  <c:v>46</c:v>
                </c:pt>
                <c:pt idx="9">
                  <c:v>50</c:v>
                </c:pt>
                <c:pt idx="10">
                  <c:v>71</c:v>
                </c:pt>
                <c:pt idx="11">
                  <c:v>68</c:v>
                </c:pt>
                <c:pt idx="12">
                  <c:v>52</c:v>
                </c:pt>
                <c:pt idx="13">
                  <c:v>35</c:v>
                </c:pt>
                <c:pt idx="14">
                  <c:v>13</c:v>
                </c:pt>
                <c:pt idx="15">
                  <c:v>-8</c:v>
                </c:pt>
                <c:pt idx="16">
                  <c:v>-27</c:v>
                </c:pt>
                <c:pt idx="17">
                  <c:v>-45</c:v>
                </c:pt>
              </c:numCache>
            </c:numRef>
          </c:yVal>
          <c:smooth val="0"/>
          <c:extLst>
            <c:ext xmlns:c16="http://schemas.microsoft.com/office/drawing/2014/chart" uri="{C3380CC4-5D6E-409C-BE32-E72D297353CC}">
              <c16:uniqueId val="{00000001-C9DD-44E3-BF8B-06F5BB5CBD68}"/>
            </c:ext>
          </c:extLst>
        </c:ser>
        <c:dLbls>
          <c:showLegendKey val="0"/>
          <c:showVal val="0"/>
          <c:showCatName val="0"/>
          <c:showSerName val="0"/>
          <c:showPercent val="0"/>
          <c:showBubbleSize val="0"/>
        </c:dLbls>
        <c:axId val="548223672"/>
        <c:axId val="548218096"/>
      </c:scatterChart>
      <c:valAx>
        <c:axId val="548223672"/>
        <c:scaling>
          <c:orientation val="minMax"/>
          <c:max val="400"/>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8218096"/>
        <c:crosses val="autoZero"/>
        <c:crossBetween val="midCat"/>
      </c:valAx>
      <c:valAx>
        <c:axId val="54821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8223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obj_stigma_X fitted by function</c:v>
          </c:tx>
          <c:spPr>
            <a:ln w="28575" cap="rnd">
              <a:noFill/>
              <a:round/>
            </a:ln>
            <a:effectLst/>
          </c:spPr>
          <c:marker>
            <c:symbol val="circle"/>
            <c:size val="5"/>
            <c:spPr>
              <a:solidFill>
                <a:schemeClr val="accent1"/>
              </a:solidFill>
              <a:ln w="9525">
                <a:solidFill>
                  <a:schemeClr val="accent1"/>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fitted_function'!$C$9:$C$14</c:f>
              <c:numCache>
                <c:formatCode>General</c:formatCode>
                <c:ptCount val="6"/>
                <c:pt idx="0">
                  <c:v>12</c:v>
                </c:pt>
                <c:pt idx="1">
                  <c:v>49</c:v>
                </c:pt>
                <c:pt idx="2">
                  <c:v>86</c:v>
                </c:pt>
                <c:pt idx="3">
                  <c:v>123</c:v>
                </c:pt>
                <c:pt idx="4">
                  <c:v>160</c:v>
                </c:pt>
                <c:pt idx="5">
                  <c:v>197</c:v>
                </c:pt>
              </c:numCache>
            </c:numRef>
          </c:yVal>
          <c:smooth val="0"/>
          <c:extLst>
            <c:ext xmlns:c16="http://schemas.microsoft.com/office/drawing/2014/chart" uri="{C3380CC4-5D6E-409C-BE32-E72D297353CC}">
              <c16:uniqueId val="{00000000-1783-44B6-8395-FEE6A59C799D}"/>
            </c:ext>
          </c:extLst>
        </c:ser>
        <c:ser>
          <c:idx val="1"/>
          <c:order val="1"/>
          <c:tx>
            <c:v>obj_stigma_X in real</c:v>
          </c:tx>
          <c:spPr>
            <a:ln w="25400" cap="rnd">
              <a:noFill/>
              <a:round/>
            </a:ln>
            <a:effectLst/>
          </c:spPr>
          <c:marker>
            <c:symbol val="circle"/>
            <c:size val="5"/>
            <c:spPr>
              <a:solidFill>
                <a:schemeClr val="accent2"/>
              </a:solidFill>
              <a:ln w="9525">
                <a:solidFill>
                  <a:schemeClr val="accent2"/>
                </a:solidFill>
              </a:ln>
              <a:effectLst/>
            </c:spPr>
          </c:marker>
          <c:xVal>
            <c:numRef>
              <c:f>'step_5_test_the fitted_function'!$B$9:$B$14</c:f>
              <c:numCache>
                <c:formatCode>General</c:formatCode>
                <c:ptCount val="6"/>
                <c:pt idx="0">
                  <c:v>2</c:v>
                </c:pt>
                <c:pt idx="1">
                  <c:v>4</c:v>
                </c:pt>
                <c:pt idx="2">
                  <c:v>6</c:v>
                </c:pt>
                <c:pt idx="3">
                  <c:v>8</c:v>
                </c:pt>
                <c:pt idx="4">
                  <c:v>10</c:v>
                </c:pt>
                <c:pt idx="5">
                  <c:v>12</c:v>
                </c:pt>
              </c:numCache>
            </c:numRef>
          </c:xVal>
          <c:yVal>
            <c:numRef>
              <c:f>'step_5_test_the fitted_function'!$K$9:$K$14</c:f>
              <c:numCache>
                <c:formatCode>General</c:formatCode>
                <c:ptCount val="6"/>
                <c:pt idx="0">
                  <c:v>17</c:v>
                </c:pt>
                <c:pt idx="1">
                  <c:v>42</c:v>
                </c:pt>
                <c:pt idx="2">
                  <c:v>62</c:v>
                </c:pt>
                <c:pt idx="3">
                  <c:v>86</c:v>
                </c:pt>
                <c:pt idx="4">
                  <c:v>114</c:v>
                </c:pt>
                <c:pt idx="5">
                  <c:v>152</c:v>
                </c:pt>
              </c:numCache>
            </c:numRef>
          </c:yVal>
          <c:smooth val="0"/>
          <c:extLst>
            <c:ext xmlns:c16="http://schemas.microsoft.com/office/drawing/2014/chart" uri="{C3380CC4-5D6E-409C-BE32-E72D297353CC}">
              <c16:uniqueId val="{00000001-1783-44B6-8395-FEE6A59C799D}"/>
            </c:ext>
          </c:extLst>
        </c:ser>
        <c:dLbls>
          <c:showLegendKey val="0"/>
          <c:showVal val="0"/>
          <c:showCatName val="0"/>
          <c:showSerName val="0"/>
          <c:showPercent val="0"/>
          <c:showBubbleSize val="0"/>
        </c:dLbls>
        <c:axId val="546990184"/>
        <c:axId val="546990512"/>
      </c:scatterChart>
      <c:valAx>
        <c:axId val="54699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512"/>
        <c:crosses val="autoZero"/>
        <c:crossBetween val="midCat"/>
      </c:valAx>
      <c:valAx>
        <c:axId val="5469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6990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5.xml"/><Relationship Id="rId7"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28575</xdr:rowOff>
    </xdr:from>
    <xdr:to>
      <xdr:col>3</xdr:col>
      <xdr:colOff>664659</xdr:colOff>
      <xdr:row>47</xdr:row>
      <xdr:rowOff>66675</xdr:rowOff>
    </xdr:to>
    <xdr:pic>
      <xdr:nvPicPr>
        <xdr:cNvPr id="3" name="图片 2">
          <a:extLst>
            <a:ext uri="{FF2B5EF4-FFF2-40B4-BE49-F238E27FC236}">
              <a16:creationId xmlns:a16="http://schemas.microsoft.com/office/drawing/2014/main" id="{0131E1E8-2FFE-4D3B-A911-DAFC949317D2}"/>
            </a:ext>
          </a:extLst>
        </xdr:cNvPr>
        <xdr:cNvPicPr>
          <a:picLocks noChangeAspect="1"/>
        </xdr:cNvPicPr>
      </xdr:nvPicPr>
      <xdr:blipFill>
        <a:blip xmlns:r="http://schemas.openxmlformats.org/officeDocument/2006/relationships" r:embed="rId1"/>
        <a:stretch>
          <a:fillRect/>
        </a:stretch>
      </xdr:blipFill>
      <xdr:spPr>
        <a:xfrm>
          <a:off x="0" y="3276600"/>
          <a:ext cx="3665034" cy="518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479847</xdr:colOff>
      <xdr:row>16</xdr:row>
      <xdr:rowOff>92498</xdr:rowOff>
    </xdr:from>
    <xdr:to>
      <xdr:col>18</xdr:col>
      <xdr:colOff>451272</xdr:colOff>
      <xdr:row>32</xdr:row>
      <xdr:rowOff>42968</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571500</xdr:colOff>
      <xdr:row>32</xdr:row>
      <xdr:rowOff>147532</xdr:rowOff>
    </xdr:from>
    <xdr:to>
      <xdr:col>18</xdr:col>
      <xdr:colOff>550334</xdr:colOff>
      <xdr:row>48</xdr:row>
      <xdr:rowOff>138007</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68581</xdr:colOff>
      <xdr:row>26</xdr:row>
      <xdr:rowOff>99059</xdr:rowOff>
    </xdr:from>
    <xdr:to>
      <xdr:col>5</xdr:col>
      <xdr:colOff>180976</xdr:colOff>
      <xdr:row>54</xdr:row>
      <xdr:rowOff>47625</xdr:rowOff>
    </xdr:to>
    <xdr:graphicFrame macro="">
      <xdr:nvGraphicFramePr>
        <xdr:cNvPr id="2" name="图表 1">
          <a:extLst>
            <a:ext uri="{FF2B5EF4-FFF2-40B4-BE49-F238E27FC236}">
              <a16:creationId xmlns:a16="http://schemas.microsoft.com/office/drawing/2014/main" id="{2FF7139A-951C-494B-BCD5-EABCEC78D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605790</xdr:colOff>
      <xdr:row>26</xdr:row>
      <xdr:rowOff>41909</xdr:rowOff>
    </xdr:from>
    <xdr:to>
      <xdr:col>19</xdr:col>
      <xdr:colOff>200025</xdr:colOff>
      <xdr:row>53</xdr:row>
      <xdr:rowOff>161925</xdr:rowOff>
    </xdr:to>
    <xdr:graphicFrame macro="">
      <xdr:nvGraphicFramePr>
        <xdr:cNvPr id="3" name="图表 2">
          <a:extLst>
            <a:ext uri="{FF2B5EF4-FFF2-40B4-BE49-F238E27FC236}">
              <a16:creationId xmlns:a16="http://schemas.microsoft.com/office/drawing/2014/main" id="{B52E6475-4A24-4475-AA92-C81CA19F6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238124</xdr:colOff>
      <xdr:row>26</xdr:row>
      <xdr:rowOff>104775</xdr:rowOff>
    </xdr:from>
    <xdr:to>
      <xdr:col>9</xdr:col>
      <xdr:colOff>57149</xdr:colOff>
      <xdr:row>49</xdr:row>
      <xdr:rowOff>142875</xdr:rowOff>
    </xdr:to>
    <xdr:graphicFrame macro="">
      <xdr:nvGraphicFramePr>
        <xdr:cNvPr id="4" name="图表 3">
          <a:extLst>
            <a:ext uri="{FF2B5EF4-FFF2-40B4-BE49-F238E27FC236}">
              <a16:creationId xmlns:a16="http://schemas.microsoft.com/office/drawing/2014/main" id="{9C6E2A04-7D02-4D61-B069-A92E96B48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123825</xdr:colOff>
      <xdr:row>26</xdr:row>
      <xdr:rowOff>114300</xdr:rowOff>
    </xdr:from>
    <xdr:to>
      <xdr:col>13</xdr:col>
      <xdr:colOff>142875</xdr:colOff>
      <xdr:row>49</xdr:row>
      <xdr:rowOff>152400</xdr:rowOff>
    </xdr:to>
    <xdr:graphicFrame macro="">
      <xdr:nvGraphicFramePr>
        <xdr:cNvPr id="5" name="图表 4">
          <a:extLst>
            <a:ext uri="{FF2B5EF4-FFF2-40B4-BE49-F238E27FC236}">
              <a16:creationId xmlns:a16="http://schemas.microsoft.com/office/drawing/2014/main" id="{71CCB6A6-780C-4FC7-AF1D-7102CE12D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257175</xdr:colOff>
      <xdr:row>26</xdr:row>
      <xdr:rowOff>38100</xdr:rowOff>
    </xdr:from>
    <xdr:to>
      <xdr:col>23</xdr:col>
      <xdr:colOff>742950</xdr:colOff>
      <xdr:row>49</xdr:row>
      <xdr:rowOff>95250</xdr:rowOff>
    </xdr:to>
    <xdr:graphicFrame macro="">
      <xdr:nvGraphicFramePr>
        <xdr:cNvPr id="6" name="图表 5">
          <a:extLst>
            <a:ext uri="{FF2B5EF4-FFF2-40B4-BE49-F238E27FC236}">
              <a16:creationId xmlns:a16="http://schemas.microsoft.com/office/drawing/2014/main" id="{B881CC65-E197-41ED-B6B8-9025D30D6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819150</xdr:colOff>
      <xdr:row>26</xdr:row>
      <xdr:rowOff>38100</xdr:rowOff>
    </xdr:from>
    <xdr:to>
      <xdr:col>28</xdr:col>
      <xdr:colOff>266700</xdr:colOff>
      <xdr:row>49</xdr:row>
      <xdr:rowOff>76200</xdr:rowOff>
    </xdr:to>
    <xdr:graphicFrame macro="">
      <xdr:nvGraphicFramePr>
        <xdr:cNvPr id="7" name="图表 6">
          <a:extLst>
            <a:ext uri="{FF2B5EF4-FFF2-40B4-BE49-F238E27FC236}">
              <a16:creationId xmlns:a16="http://schemas.microsoft.com/office/drawing/2014/main" id="{0C820050-C0D7-47FE-A5DF-3F026DED1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114300</xdr:colOff>
      <xdr:row>64</xdr:row>
      <xdr:rowOff>123825</xdr:rowOff>
    </xdr:from>
    <xdr:to>
      <xdr:col>4</xdr:col>
      <xdr:colOff>337569</xdr:colOff>
      <xdr:row>67</xdr:row>
      <xdr:rowOff>140133</xdr:rowOff>
    </xdr:to>
    <mc:AlternateContent xmlns:mc="http://schemas.openxmlformats.org/markup-compatibility/2006" xmlns:a14="http://schemas.microsoft.com/office/drawing/2010/main">
      <mc:Choice Requires="a14">
        <xdr:sp macro="" textlink="">
          <xdr:nvSpPr>
            <xdr:cNvPr id="10" name="文本框 1">
              <a:extLst>
                <a:ext uri="{FF2B5EF4-FFF2-40B4-BE49-F238E27FC236}">
                  <a16:creationId xmlns:a16="http://schemas.microsoft.com/office/drawing/2014/main" id="{96A61223-3D28-4252-B00B-CDF93C0EC056}"/>
                </a:ext>
              </a:extLst>
            </xdr:cNvPr>
            <xdr:cNvSpPr txBox="1"/>
          </xdr:nvSpPr>
          <xdr:spPr>
            <a:xfrm>
              <a:off x="114300" y="13620750"/>
              <a:ext cx="4118994" cy="530658"/>
            </a:xfrm>
            <a:prstGeom prst="rect">
              <a:avLst/>
            </a:prstGeom>
            <a:solidFill>
              <a:schemeClr val="bg1"/>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14:m>
                <m:oMath xmlns:m="http://schemas.openxmlformats.org/officeDocument/2006/math">
                  <m:r>
                    <a:rPr lang="zh-CN" altLang="en-US" sz="1400" i="1">
                      <a:latin typeface="Cambria Math" panose="02040503050406030204" pitchFamily="18" charset="0"/>
                    </a:rPr>
                    <m:t>𝛼</m:t>
                  </m:r>
                </m:oMath>
              </a14:m>
              <a:r>
                <a:rPr lang="en-US" altLang="zh-CN" sz="1400"/>
                <a:t> is the beam-image shift angle (degree)</a:t>
              </a:r>
            </a:p>
            <a:p>
              <a14:m>
                <m:oMath xmlns:m="http://schemas.openxmlformats.org/officeDocument/2006/math">
                  <m:r>
                    <a:rPr lang="en-US" altLang="zh-CN" sz="1400" b="0" i="1">
                      <a:latin typeface="Cambria Math" panose="02040503050406030204" pitchFamily="18" charset="0"/>
                    </a:rPr>
                    <m:t>𝑅</m:t>
                  </m:r>
                  <m:r>
                    <a:rPr lang="en-US" altLang="zh-CN" sz="1400" b="0" i="1">
                      <a:latin typeface="Cambria Math" panose="02040503050406030204" pitchFamily="18" charset="0"/>
                    </a:rPr>
                    <m:t> </m:t>
                  </m:r>
                  <m:r>
                    <a:rPr lang="en-US" altLang="zh-CN" sz="1400" b="0" i="1">
                      <a:latin typeface="Cambria Math" panose="02040503050406030204" pitchFamily="18" charset="0"/>
                    </a:rPr>
                    <m:t>𝑖𝑠</m:t>
                  </m:r>
                  <m:r>
                    <a:rPr lang="en-US" altLang="zh-CN" sz="1400" b="0" i="1">
                      <a:latin typeface="Cambria Math" panose="02040503050406030204" pitchFamily="18" charset="0"/>
                    </a:rPr>
                    <m:t> </m:t>
                  </m:r>
                  <m:r>
                    <a:rPr lang="en-US" altLang="zh-CN" sz="1400" b="0" i="1">
                      <a:latin typeface="Cambria Math" panose="02040503050406030204" pitchFamily="18" charset="0"/>
                    </a:rPr>
                    <m:t>𝑡h𝑒</m:t>
                  </m:r>
                  <m:r>
                    <a:rPr lang="en-US" altLang="zh-CN" sz="1400" b="0" i="1">
                      <a:latin typeface="Cambria Math" panose="02040503050406030204" pitchFamily="18" charset="0"/>
                    </a:rPr>
                    <m:t> </m:t>
                  </m:r>
                </m:oMath>
              </a14:m>
              <a:r>
                <a:rPr lang="en-US" altLang="zh-CN" sz="1400"/>
                <a:t>beam-image shift distance (um)</a:t>
              </a:r>
            </a:p>
          </xdr:txBody>
        </xdr:sp>
      </mc:Choice>
      <mc:Fallback xmlns="">
        <xdr:sp macro="" textlink="">
          <xdr:nvSpPr>
            <xdr:cNvPr id="10" name="文本框 1">
              <a:extLst>
                <a:ext uri="{FF2B5EF4-FFF2-40B4-BE49-F238E27FC236}">
                  <a16:creationId xmlns:a16="http://schemas.microsoft.com/office/drawing/2014/main" id="{96A61223-3D28-4252-B00B-CDF93C0EC056}"/>
                </a:ext>
              </a:extLst>
            </xdr:cNvPr>
            <xdr:cNvSpPr txBox="1"/>
          </xdr:nvSpPr>
          <xdr:spPr>
            <a:xfrm>
              <a:off x="114300" y="13620750"/>
              <a:ext cx="4118994" cy="530658"/>
            </a:xfrm>
            <a:prstGeom prst="rect">
              <a:avLst/>
            </a:prstGeom>
            <a:solidFill>
              <a:schemeClr val="bg1"/>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zh-CN" altLang="en-US" sz="1400" i="0">
                  <a:latin typeface="Cambria Math" panose="02040503050406030204" pitchFamily="18" charset="0"/>
                </a:rPr>
                <a:t>𝛼</a:t>
              </a:r>
              <a:r>
                <a:rPr lang="en-US" altLang="zh-CN" sz="1400"/>
                <a:t> is the beam-image shift angle (degree)</a:t>
              </a:r>
            </a:p>
            <a:p>
              <a:r>
                <a:rPr lang="en-US" altLang="zh-CN" sz="1400" b="0" i="0">
                  <a:latin typeface="Cambria Math" panose="02040503050406030204" pitchFamily="18" charset="0"/>
                </a:rPr>
                <a:t>𝑅 𝑖𝑠 𝑡ℎ𝑒 </a:t>
              </a:r>
              <a:r>
                <a:rPr lang="en-US" altLang="zh-CN" sz="1400"/>
                <a:t>beam-image shift distance (um)</a:t>
              </a:r>
            </a:p>
          </xdr:txBody>
        </xdr:sp>
      </mc:Fallback>
    </mc:AlternateContent>
    <xdr:clientData/>
  </xdr:twoCellAnchor>
  <xdr:twoCellAnchor>
    <xdr:from>
      <xdr:col>0</xdr:col>
      <xdr:colOff>114300</xdr:colOff>
      <xdr:row>71</xdr:row>
      <xdr:rowOff>28575</xdr:rowOff>
    </xdr:from>
    <xdr:to>
      <xdr:col>5</xdr:col>
      <xdr:colOff>605930</xdr:colOff>
      <xdr:row>74</xdr:row>
      <xdr:rowOff>160556</xdr:rowOff>
    </xdr:to>
    <mc:AlternateContent xmlns:mc="http://schemas.openxmlformats.org/markup-compatibility/2006" xmlns:a14="http://schemas.microsoft.com/office/drawing/2010/main">
      <mc:Choice Requires="a14">
        <xdr:sp macro="" textlink="">
          <xdr:nvSpPr>
            <xdr:cNvPr id="12" name="文本框 7">
              <a:extLst>
                <a:ext uri="{FF2B5EF4-FFF2-40B4-BE49-F238E27FC236}">
                  <a16:creationId xmlns:a16="http://schemas.microsoft.com/office/drawing/2014/main" id="{1D10670F-0F88-4F40-9205-91429FF04D85}"/>
                </a:ext>
              </a:extLst>
            </xdr:cNvPr>
            <xdr:cNvSpPr txBox="1"/>
          </xdr:nvSpPr>
          <xdr:spPr>
            <a:xfrm>
              <a:off x="114300" y="14725650"/>
              <a:ext cx="5654180" cy="64633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ltLang="zh-CN" sz="1400" b="0"/>
                <a:t>Obj_</a:t>
              </a:r>
              <a14:m>
                <m:oMath xmlns:m="http://schemas.openxmlformats.org/officeDocument/2006/math">
                  <m:r>
                    <a:rPr lang="en-US" altLang="zh-CN" sz="1400" b="0" i="1">
                      <a:latin typeface="Cambria Math" panose="02040503050406030204" pitchFamily="18" charset="0"/>
                    </a:rPr>
                    <m:t>𝑆𝑖𝑔𝑚𝑎𝑋</m:t>
                  </m:r>
                  <m:r>
                    <a:rPr lang="en-US" altLang="zh-CN" sz="1400" i="1">
                      <a:latin typeface="Cambria Math" panose="02040503050406030204" pitchFamily="18" charset="0"/>
                    </a:rPr>
                    <m:t>=</m:t>
                  </m:r>
                  <m:r>
                    <a:rPr lang="en-US" altLang="zh-CN" sz="1400" b="0" i="1">
                      <a:latin typeface="Cambria Math" panose="02040503050406030204" pitchFamily="18" charset="0"/>
                    </a:rPr>
                    <m:t>𝐴𝑥</m:t>
                  </m:r>
                  <m:func>
                    <m:funcPr>
                      <m:ctrlPr>
                        <a:rPr lang="en-US" altLang="zh-CN" sz="1400" b="0" i="1">
                          <a:latin typeface="Cambria Math" panose="02040503050406030204" pitchFamily="18" charset="0"/>
                        </a:rPr>
                      </m:ctrlPr>
                    </m:funcPr>
                    <m:fName>
                      <m:r>
                        <m:rPr>
                          <m:sty m:val="p"/>
                        </m:rPr>
                        <a:rPr lang="en-US" altLang="zh-CN" sz="1400" b="0" i="0">
                          <a:latin typeface="Cambria Math" panose="02040503050406030204" pitchFamily="18" charset="0"/>
                        </a:rPr>
                        <m:t>sin</m:t>
                      </m:r>
                    </m:fName>
                    <m:e>
                      <m:d>
                        <m:dPr>
                          <m:ctrlPr>
                            <a:rPr lang="en-US" altLang="zh-CN" sz="1400" b="0" i="1">
                              <a:latin typeface="Cambria Math" panose="02040503050406030204" pitchFamily="18" charset="0"/>
                            </a:rPr>
                          </m:ctrlPr>
                        </m:dPr>
                        <m:e>
                          <m:r>
                            <a:rPr lang="zh-CN" altLang="en-US" sz="1400" b="0" i="1">
                              <a:latin typeface="Cambria Math" panose="02040503050406030204" pitchFamily="18" charset="0"/>
                            </a:rPr>
                            <m:t>𝛼</m:t>
                          </m:r>
                          <m:r>
                            <a:rPr lang="en-US" altLang="zh-CN" sz="1400" b="0" i="1">
                              <a:latin typeface="Cambria Math" panose="02040503050406030204" pitchFamily="18" charset="0"/>
                            </a:rPr>
                            <m:t>+100.497</m:t>
                          </m:r>
                        </m:e>
                      </m:d>
                    </m:e>
                  </m:func>
                  <m:r>
                    <a:rPr lang="en-US" altLang="zh-CN" sz="1400" b="0" i="1">
                      <a:latin typeface="Cambria Math" panose="02040503050406030204" pitchFamily="18" charset="0"/>
                    </a:rPr>
                    <m:t>+</m:t>
                  </m:r>
                  <m:r>
                    <a:rPr lang="en-US" altLang="zh-CN" sz="1400" b="0" i="1">
                      <a:latin typeface="Cambria Math" panose="02040503050406030204" pitchFamily="18" charset="0"/>
                    </a:rPr>
                    <m:t>𝐵𝑥</m:t>
                  </m:r>
                  <m:func>
                    <m:funcPr>
                      <m:ctrlPr>
                        <a:rPr lang="en-US" altLang="zh-CN" sz="1400" b="0" i="1">
                          <a:latin typeface="Cambria Math" panose="02040503050406030204" pitchFamily="18" charset="0"/>
                        </a:rPr>
                      </m:ctrlPr>
                    </m:funcPr>
                    <m:fName>
                      <m:r>
                        <m:rPr>
                          <m:sty m:val="p"/>
                        </m:rPr>
                        <a:rPr lang="en-US" altLang="zh-CN" sz="1400" b="0" i="0">
                          <a:latin typeface="Cambria Math" panose="02040503050406030204" pitchFamily="18" charset="0"/>
                        </a:rPr>
                        <m:t>sin</m:t>
                      </m:r>
                    </m:fName>
                    <m:e>
                      <m:d>
                        <m:dPr>
                          <m:ctrlPr>
                            <a:rPr lang="en-US" altLang="zh-CN" sz="1400" b="0" i="1">
                              <a:latin typeface="Cambria Math" panose="02040503050406030204" pitchFamily="18" charset="0"/>
                            </a:rPr>
                          </m:ctrlPr>
                        </m:dPr>
                        <m:e>
                          <m:r>
                            <a:rPr lang="en-US" altLang="zh-CN" sz="1400" b="0" i="1">
                              <a:latin typeface="Cambria Math" panose="02040503050406030204" pitchFamily="18" charset="0"/>
                            </a:rPr>
                            <m:t>2</m:t>
                          </m:r>
                          <m:r>
                            <a:rPr lang="zh-CN" altLang="en-US" sz="1400" b="0" i="1">
                              <a:latin typeface="Cambria Math" panose="02040503050406030204" pitchFamily="18" charset="0"/>
                            </a:rPr>
                            <m:t>𝛼</m:t>
                          </m:r>
                          <m:r>
                            <a:rPr lang="en-US" altLang="zh-CN" sz="1400" b="0" i="1">
                              <a:latin typeface="Cambria Math" panose="02040503050406030204" pitchFamily="18" charset="0"/>
                            </a:rPr>
                            <m:t>+35.409</m:t>
                          </m:r>
                        </m:e>
                      </m:d>
                    </m:e>
                  </m:func>
                  <m:r>
                    <a:rPr lang="en-US" altLang="zh-CN" sz="1400" b="0" i="1">
                      <a:latin typeface="Cambria Math" panose="02040503050406030204" pitchFamily="18" charset="0"/>
                    </a:rPr>
                    <m:t>−0.724</m:t>
                  </m:r>
                </m:oMath>
              </a14:m>
              <a:endParaRPr lang="en-US" altLang="zh-CN" sz="1400" b="0"/>
            </a:p>
            <a:p>
              <a:r>
                <a:rPr lang="en-US" altLang="zh-CN" sz="1400"/>
                <a:t>where </a:t>
              </a:r>
              <a14:m>
                <m:oMath xmlns:m="http://schemas.openxmlformats.org/officeDocument/2006/math">
                  <m:r>
                    <a:rPr lang="en-US" altLang="zh-CN" sz="1400" b="0" i="1">
                      <a:solidFill>
                        <a:schemeClr val="tx1"/>
                      </a:solidFill>
                      <a:effectLst/>
                      <a:latin typeface="Cambria Math" panose="02040503050406030204" pitchFamily="18" charset="0"/>
                    </a:rPr>
                    <m:t>𝐴𝑥</m:t>
                  </m:r>
                </m:oMath>
              </a14:m>
              <a:r>
                <a:rPr lang="en-US" altLang="zh-CN" sz="1400"/>
                <a:t> = -2.954</a:t>
              </a:r>
              <a:r>
                <a:rPr lang="en-US" altLang="zh-CN" sz="1400" baseline="0"/>
                <a:t> </a:t>
              </a:r>
              <a:r>
                <a:rPr lang="en-US" altLang="zh-CN" sz="1400" i="1" baseline="0"/>
                <a:t>R</a:t>
              </a:r>
              <a:r>
                <a:rPr lang="en-US" altLang="zh-CN" sz="1400" baseline="0"/>
                <a:t> - 59.432</a:t>
              </a:r>
            </a:p>
            <a:p>
              <a:r>
                <a:rPr lang="en-US" altLang="zh-CN" sz="1400" b="0">
                  <a:solidFill>
                    <a:schemeClr val="tx1"/>
                  </a:solidFill>
                  <a:effectLst/>
                </a:rPr>
                <a:t>            </a:t>
              </a:r>
              <a14:m>
                <m:oMath xmlns:m="http://schemas.openxmlformats.org/officeDocument/2006/math">
                  <m:r>
                    <a:rPr lang="en-US" altLang="zh-CN" sz="1400" b="0" i="1">
                      <a:solidFill>
                        <a:schemeClr val="tx1"/>
                      </a:solidFill>
                      <a:effectLst/>
                      <a:latin typeface="Cambria Math" panose="02040503050406030204" pitchFamily="18" charset="0"/>
                    </a:rPr>
                    <m:t>𝐵𝑥</m:t>
                  </m:r>
                </m:oMath>
              </a14:m>
              <a:r>
                <a:rPr lang="en-US" altLang="zh-CN" sz="1400" baseline="0"/>
                <a:t> = -13.909 </a:t>
              </a:r>
              <a:r>
                <a:rPr lang="en-US" altLang="zh-CN" sz="1400" i="1" baseline="0"/>
                <a:t>R</a:t>
              </a:r>
              <a:r>
                <a:rPr lang="en-US" altLang="zh-CN" sz="1400" baseline="0"/>
                <a:t> + 36.75</a:t>
              </a:r>
              <a:endParaRPr lang="zh-CN" altLang="en-US" sz="1400"/>
            </a:p>
          </xdr:txBody>
        </xdr:sp>
      </mc:Choice>
      <mc:Fallback xmlns="">
        <xdr:sp macro="" textlink="">
          <xdr:nvSpPr>
            <xdr:cNvPr id="12" name="文本框 7">
              <a:extLst>
                <a:ext uri="{FF2B5EF4-FFF2-40B4-BE49-F238E27FC236}">
                  <a16:creationId xmlns:a16="http://schemas.microsoft.com/office/drawing/2014/main" id="{1D10670F-0F88-4F40-9205-91429FF04D85}"/>
                </a:ext>
              </a:extLst>
            </xdr:cNvPr>
            <xdr:cNvSpPr txBox="1"/>
          </xdr:nvSpPr>
          <xdr:spPr>
            <a:xfrm>
              <a:off x="114300" y="14725650"/>
              <a:ext cx="5654180" cy="64633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ltLang="zh-CN" sz="1400" b="0"/>
                <a:t>Obj_</a:t>
              </a:r>
              <a:r>
                <a:rPr lang="en-US" altLang="zh-CN" sz="1400" b="0" i="0">
                  <a:latin typeface="Cambria Math" panose="02040503050406030204" pitchFamily="18" charset="0"/>
                </a:rPr>
                <a:t>𝑆𝑖𝑔𝑚𝑎𝑋</a:t>
              </a:r>
              <a:r>
                <a:rPr lang="en-US" altLang="zh-CN" sz="1400" i="0">
                  <a:latin typeface="Cambria Math" panose="02040503050406030204" pitchFamily="18" charset="0"/>
                </a:rPr>
                <a:t>=</a:t>
              </a:r>
              <a:r>
                <a:rPr lang="en-US" altLang="zh-CN" sz="1400" b="0" i="0">
                  <a:latin typeface="Cambria Math" panose="02040503050406030204" pitchFamily="18" charset="0"/>
                </a:rPr>
                <a:t>𝐴𝑥 sin⁡(</a:t>
              </a:r>
              <a:r>
                <a:rPr lang="zh-CN" altLang="en-US" sz="1400" b="0" i="0">
                  <a:latin typeface="Cambria Math" panose="02040503050406030204" pitchFamily="18" charset="0"/>
                </a:rPr>
                <a:t>𝛼</a:t>
              </a:r>
              <a:r>
                <a:rPr lang="en-US" altLang="zh-CN" sz="1400" b="0" i="0">
                  <a:latin typeface="Cambria Math" panose="02040503050406030204" pitchFamily="18" charset="0"/>
                </a:rPr>
                <a:t>+100.497)+𝐵𝑥 sin⁡(2</a:t>
              </a:r>
              <a:r>
                <a:rPr lang="zh-CN" altLang="en-US" sz="1400" b="0" i="0">
                  <a:latin typeface="Cambria Math" panose="02040503050406030204" pitchFamily="18" charset="0"/>
                </a:rPr>
                <a:t>𝛼</a:t>
              </a:r>
              <a:r>
                <a:rPr lang="en-US" altLang="zh-CN" sz="1400" b="0" i="0">
                  <a:latin typeface="Cambria Math" panose="02040503050406030204" pitchFamily="18" charset="0"/>
                </a:rPr>
                <a:t>+35.409)−0.724</a:t>
              </a:r>
              <a:endParaRPr lang="en-US" altLang="zh-CN" sz="1400" b="0"/>
            </a:p>
            <a:p>
              <a:r>
                <a:rPr lang="en-US" altLang="zh-CN" sz="1400"/>
                <a:t>where </a:t>
              </a:r>
              <a:r>
                <a:rPr lang="en-US" altLang="zh-CN" sz="1400" b="0" i="0">
                  <a:solidFill>
                    <a:schemeClr val="tx1"/>
                  </a:solidFill>
                  <a:effectLst/>
                  <a:latin typeface="Cambria Math" panose="02040503050406030204" pitchFamily="18" charset="0"/>
                </a:rPr>
                <a:t>𝐴𝑥</a:t>
              </a:r>
              <a:r>
                <a:rPr lang="en-US" altLang="zh-CN" sz="1400"/>
                <a:t> = -2.954</a:t>
              </a:r>
              <a:r>
                <a:rPr lang="en-US" altLang="zh-CN" sz="1400" baseline="0"/>
                <a:t> </a:t>
              </a:r>
              <a:r>
                <a:rPr lang="en-US" altLang="zh-CN" sz="1400" i="1" baseline="0"/>
                <a:t>R</a:t>
              </a:r>
              <a:r>
                <a:rPr lang="en-US" altLang="zh-CN" sz="1400" baseline="0"/>
                <a:t> - 59.432</a:t>
              </a:r>
            </a:p>
            <a:p>
              <a:r>
                <a:rPr lang="en-US" altLang="zh-CN" sz="1400" b="0">
                  <a:solidFill>
                    <a:schemeClr val="tx1"/>
                  </a:solidFill>
                  <a:effectLst/>
                </a:rPr>
                <a:t>            </a:t>
              </a:r>
              <a:r>
                <a:rPr lang="en-US" altLang="zh-CN" sz="1400" b="0" i="0">
                  <a:solidFill>
                    <a:schemeClr val="tx1"/>
                  </a:solidFill>
                  <a:effectLst/>
                  <a:latin typeface="Cambria Math" panose="02040503050406030204" pitchFamily="18" charset="0"/>
                </a:rPr>
                <a:t>𝐵𝑥</a:t>
              </a:r>
              <a:r>
                <a:rPr lang="en-US" altLang="zh-CN" sz="1400" baseline="0"/>
                <a:t> = -13.909 </a:t>
              </a:r>
              <a:r>
                <a:rPr lang="en-US" altLang="zh-CN" sz="1400" i="1" baseline="0"/>
                <a:t>R</a:t>
              </a:r>
              <a:r>
                <a:rPr lang="en-US" altLang="zh-CN" sz="1400" baseline="0"/>
                <a:t> + 36.75</a:t>
              </a:r>
              <a:endParaRPr lang="zh-CN" altLang="en-US" sz="1400"/>
            </a:p>
          </xdr:txBody>
        </xdr:sp>
      </mc:Fallback>
    </mc:AlternateContent>
    <xdr:clientData/>
  </xdr:twoCellAnchor>
  <xdr:twoCellAnchor>
    <xdr:from>
      <xdr:col>0</xdr:col>
      <xdr:colOff>152400</xdr:colOff>
      <xdr:row>77</xdr:row>
      <xdr:rowOff>152400</xdr:rowOff>
    </xdr:from>
    <xdr:to>
      <xdr:col>5</xdr:col>
      <xdr:colOff>644030</xdr:colOff>
      <xdr:row>80</xdr:row>
      <xdr:rowOff>68937</xdr:rowOff>
    </xdr:to>
    <mc:AlternateContent xmlns:mc="http://schemas.openxmlformats.org/markup-compatibility/2006" xmlns:a14="http://schemas.microsoft.com/office/drawing/2010/main">
      <mc:Choice Requires="a14">
        <xdr:sp macro="" textlink="">
          <xdr:nvSpPr>
            <xdr:cNvPr id="14" name="文本框 7">
              <a:extLst>
                <a:ext uri="{FF2B5EF4-FFF2-40B4-BE49-F238E27FC236}">
                  <a16:creationId xmlns:a16="http://schemas.microsoft.com/office/drawing/2014/main" id="{5224B030-4C40-4F13-9CAD-3DAC3D19501E}"/>
                </a:ext>
              </a:extLst>
            </xdr:cNvPr>
            <xdr:cNvSpPr txBox="1"/>
          </xdr:nvSpPr>
          <xdr:spPr>
            <a:xfrm>
              <a:off x="152400" y="15878175"/>
              <a:ext cx="5654180" cy="43088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ltLang="zh-CN" sz="1400" b="0"/>
                <a:t>Obj_</a:t>
              </a:r>
              <a14:m>
                <m:oMath xmlns:m="http://schemas.openxmlformats.org/officeDocument/2006/math">
                  <m:r>
                    <a:rPr lang="en-US" altLang="zh-CN" sz="1400" b="0" i="1">
                      <a:latin typeface="Cambria Math" panose="02040503050406030204" pitchFamily="18" charset="0"/>
                    </a:rPr>
                    <m:t>𝑆𝑖𝑔𝑚</m:t>
                  </m:r>
                  <m:r>
                    <m:rPr>
                      <m:sty m:val="p"/>
                    </m:rPr>
                    <a:rPr lang="en-US" altLang="zh-CN" sz="1400" i="1">
                      <a:latin typeface="Cambria Math" panose="02040503050406030204" pitchFamily="18" charset="0"/>
                    </a:rPr>
                    <m:t>a</m:t>
                  </m:r>
                  <m:r>
                    <a:rPr lang="en-US" altLang="zh-CN" sz="1400" b="0" i="1">
                      <a:latin typeface="Cambria Math" panose="02040503050406030204" pitchFamily="18" charset="0"/>
                    </a:rPr>
                    <m:t>𝑌</m:t>
                  </m:r>
                  <m:r>
                    <a:rPr lang="en-US" altLang="zh-CN" sz="1400" i="1">
                      <a:latin typeface="Cambria Math" panose="02040503050406030204" pitchFamily="18" charset="0"/>
                    </a:rPr>
                    <m:t>=</m:t>
                  </m:r>
                  <m:r>
                    <a:rPr lang="en-US" altLang="zh-CN" sz="1400" b="0" i="1">
                      <a:latin typeface="Cambria Math" panose="02040503050406030204" pitchFamily="18" charset="0"/>
                    </a:rPr>
                    <m:t>𝐴𝑥</m:t>
                  </m:r>
                  <m:func>
                    <m:funcPr>
                      <m:ctrlPr>
                        <a:rPr lang="en-US" altLang="zh-CN" sz="1400" b="0" i="1">
                          <a:latin typeface="Cambria Math" panose="02040503050406030204" pitchFamily="18" charset="0"/>
                        </a:rPr>
                      </m:ctrlPr>
                    </m:funcPr>
                    <m:fName>
                      <m:r>
                        <m:rPr>
                          <m:sty m:val="p"/>
                        </m:rPr>
                        <a:rPr lang="en-US" altLang="zh-CN" sz="1400" b="0" i="0">
                          <a:latin typeface="Cambria Math" panose="02040503050406030204" pitchFamily="18" charset="0"/>
                        </a:rPr>
                        <m:t>sin</m:t>
                      </m:r>
                    </m:fName>
                    <m:e>
                      <m:d>
                        <m:dPr>
                          <m:ctrlPr>
                            <a:rPr lang="en-US" altLang="zh-CN" sz="1400" b="0" i="1">
                              <a:latin typeface="Cambria Math" panose="02040503050406030204" pitchFamily="18" charset="0"/>
                            </a:rPr>
                          </m:ctrlPr>
                        </m:dPr>
                        <m:e>
                          <m:r>
                            <a:rPr lang="zh-CN" altLang="en-US" sz="1400" b="0" i="1">
                              <a:latin typeface="Cambria Math" panose="02040503050406030204" pitchFamily="18" charset="0"/>
                            </a:rPr>
                            <m:t>𝛼</m:t>
                          </m:r>
                          <m:r>
                            <a:rPr lang="en-US" altLang="zh-CN" sz="1400" b="0" i="1">
                              <a:latin typeface="Cambria Math" panose="02040503050406030204" pitchFamily="18" charset="0"/>
                            </a:rPr>
                            <m:t>−84.297</m:t>
                          </m:r>
                        </m:e>
                      </m:d>
                    </m:e>
                  </m:func>
                  <m:r>
                    <a:rPr lang="en-US" altLang="zh-CN" sz="1400" b="0" i="1">
                      <a:latin typeface="Cambria Math" panose="02040503050406030204" pitchFamily="18" charset="0"/>
                    </a:rPr>
                    <m:t>+</m:t>
                  </m:r>
                </m:oMath>
              </a14:m>
              <a:r>
                <a:rPr lang="en-US" altLang="zh-CN" sz="1400"/>
                <a:t>5.215</a:t>
              </a:r>
            </a:p>
            <a:p>
              <a:r>
                <a:rPr lang="en-US" altLang="zh-CN" sz="1400"/>
                <a:t>where </a:t>
              </a:r>
              <a14:m>
                <m:oMath xmlns:m="http://schemas.openxmlformats.org/officeDocument/2006/math">
                  <m:r>
                    <a:rPr lang="en-US" altLang="zh-CN" sz="1400" b="0" i="1">
                      <a:solidFill>
                        <a:schemeClr val="tx1"/>
                      </a:solidFill>
                      <a:effectLst/>
                      <a:latin typeface="Cambria Math" panose="02040503050406030204" pitchFamily="18" charset="0"/>
                    </a:rPr>
                    <m:t>𝐴𝑦</m:t>
                  </m:r>
                </m:oMath>
              </a14:m>
              <a:r>
                <a:rPr lang="en-US" altLang="zh-CN" sz="1400"/>
                <a:t> = 94.462</a:t>
              </a:r>
              <a:r>
                <a:rPr lang="en-US" altLang="zh-CN" sz="1400" baseline="0"/>
                <a:t> </a:t>
              </a:r>
              <a:r>
                <a:rPr lang="en-US" altLang="zh-CN" sz="1400" i="1" baseline="0"/>
                <a:t>R</a:t>
              </a:r>
              <a:r>
                <a:rPr lang="en-US" altLang="zh-CN" sz="1400" baseline="0"/>
                <a:t> + 20.211</a:t>
              </a:r>
            </a:p>
          </xdr:txBody>
        </xdr:sp>
      </mc:Choice>
      <mc:Fallback xmlns="">
        <xdr:sp macro="" textlink="">
          <xdr:nvSpPr>
            <xdr:cNvPr id="14" name="文本框 7">
              <a:extLst>
                <a:ext uri="{FF2B5EF4-FFF2-40B4-BE49-F238E27FC236}">
                  <a16:creationId xmlns:a16="http://schemas.microsoft.com/office/drawing/2014/main" id="{5224B030-4C40-4F13-9CAD-3DAC3D19501E}"/>
                </a:ext>
              </a:extLst>
            </xdr:cNvPr>
            <xdr:cNvSpPr txBox="1"/>
          </xdr:nvSpPr>
          <xdr:spPr>
            <a:xfrm>
              <a:off x="152400" y="15878175"/>
              <a:ext cx="5654180" cy="43088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ltLang="zh-CN" sz="1400" b="0"/>
                <a:t>Obj_</a:t>
              </a:r>
              <a:r>
                <a:rPr lang="en-US" altLang="zh-CN" sz="1400" b="0" i="0">
                  <a:latin typeface="Cambria Math" panose="02040503050406030204" pitchFamily="18" charset="0"/>
                </a:rPr>
                <a:t>𝑆𝑖𝑔𝑚</a:t>
              </a:r>
              <a:r>
                <a:rPr lang="en-US" altLang="zh-CN" sz="1400" i="0">
                  <a:latin typeface="Cambria Math" panose="02040503050406030204" pitchFamily="18" charset="0"/>
                </a:rPr>
                <a:t>a</a:t>
              </a:r>
              <a:r>
                <a:rPr lang="en-US" altLang="zh-CN" sz="1400" b="0" i="0">
                  <a:latin typeface="Cambria Math" panose="02040503050406030204" pitchFamily="18" charset="0"/>
                </a:rPr>
                <a:t>𝑌</a:t>
              </a:r>
              <a:r>
                <a:rPr lang="en-US" altLang="zh-CN" sz="1400" i="0">
                  <a:latin typeface="Cambria Math" panose="02040503050406030204" pitchFamily="18" charset="0"/>
                </a:rPr>
                <a:t>=</a:t>
              </a:r>
              <a:r>
                <a:rPr lang="en-US" altLang="zh-CN" sz="1400" b="0" i="0">
                  <a:latin typeface="Cambria Math" panose="02040503050406030204" pitchFamily="18" charset="0"/>
                </a:rPr>
                <a:t>𝐴𝑥 sin⁡(</a:t>
              </a:r>
              <a:r>
                <a:rPr lang="zh-CN" altLang="en-US" sz="1400" b="0" i="0">
                  <a:latin typeface="Cambria Math" panose="02040503050406030204" pitchFamily="18" charset="0"/>
                </a:rPr>
                <a:t>𝛼</a:t>
              </a:r>
              <a:r>
                <a:rPr lang="en-US" altLang="zh-CN" sz="1400" b="0" i="0">
                  <a:latin typeface="Cambria Math" panose="02040503050406030204" pitchFamily="18" charset="0"/>
                </a:rPr>
                <a:t>−84.297)+</a:t>
              </a:r>
              <a:r>
                <a:rPr lang="en-US" altLang="zh-CN" sz="1400"/>
                <a:t>5.215</a:t>
              </a:r>
            </a:p>
            <a:p>
              <a:r>
                <a:rPr lang="en-US" altLang="zh-CN" sz="1400"/>
                <a:t>where </a:t>
              </a:r>
              <a:r>
                <a:rPr lang="en-US" altLang="zh-CN" sz="1400" b="0" i="0">
                  <a:solidFill>
                    <a:schemeClr val="tx1"/>
                  </a:solidFill>
                  <a:effectLst/>
                  <a:latin typeface="Cambria Math" panose="02040503050406030204" pitchFamily="18" charset="0"/>
                </a:rPr>
                <a:t>𝐴𝑦</a:t>
              </a:r>
              <a:r>
                <a:rPr lang="en-US" altLang="zh-CN" sz="1400"/>
                <a:t> = 94.462</a:t>
              </a:r>
              <a:r>
                <a:rPr lang="en-US" altLang="zh-CN" sz="1400" baseline="0"/>
                <a:t> </a:t>
              </a:r>
              <a:r>
                <a:rPr lang="en-US" altLang="zh-CN" sz="1400" i="1" baseline="0"/>
                <a:t>R</a:t>
              </a:r>
              <a:r>
                <a:rPr lang="en-US" altLang="zh-CN" sz="1400" baseline="0"/>
                <a:t> + 20.211</a:t>
              </a:r>
            </a:p>
          </xdr:txBody>
        </xdr:sp>
      </mc:Fallback>
    </mc:AlternateContent>
    <xdr:clientData/>
  </xdr:twoCellAnchor>
  <xdr:twoCellAnchor editAs="oneCell">
    <xdr:from>
      <xdr:col>6</xdr:col>
      <xdr:colOff>161925</xdr:colOff>
      <xdr:row>61</xdr:row>
      <xdr:rowOff>57150</xdr:rowOff>
    </xdr:from>
    <xdr:to>
      <xdr:col>12</xdr:col>
      <xdr:colOff>351751</xdr:colOff>
      <xdr:row>85</xdr:row>
      <xdr:rowOff>85207</xdr:rowOff>
    </xdr:to>
    <xdr:pic>
      <xdr:nvPicPr>
        <xdr:cNvPr id="15" name="图片 14">
          <a:extLst>
            <a:ext uri="{FF2B5EF4-FFF2-40B4-BE49-F238E27FC236}">
              <a16:creationId xmlns:a16="http://schemas.microsoft.com/office/drawing/2014/main" id="{98E2E56A-34FE-434F-93A9-E937C5E0B387}"/>
            </a:ext>
          </a:extLst>
        </xdr:cNvPr>
        <xdr:cNvPicPr>
          <a:picLocks noChangeAspect="1"/>
        </xdr:cNvPicPr>
      </xdr:nvPicPr>
      <xdr:blipFill>
        <a:blip xmlns:r="http://schemas.openxmlformats.org/officeDocument/2006/relationships" r:embed="rId7"/>
        <a:stretch>
          <a:fillRect/>
        </a:stretch>
      </xdr:blipFill>
      <xdr:spPr>
        <a:xfrm>
          <a:off x="6010275" y="13039725"/>
          <a:ext cx="5390476" cy="4142857"/>
        </a:xfrm>
        <a:prstGeom prst="rect">
          <a:avLst/>
        </a:prstGeom>
      </xdr:spPr>
    </xdr:pic>
    <xdr:clientData/>
  </xdr:twoCellAnchor>
  <xdr:twoCellAnchor>
    <xdr:from>
      <xdr:col>0</xdr:col>
      <xdr:colOff>133350</xdr:colOff>
      <xdr:row>91</xdr:row>
      <xdr:rowOff>123825</xdr:rowOff>
    </xdr:from>
    <xdr:to>
      <xdr:col>5</xdr:col>
      <xdr:colOff>624980</xdr:colOff>
      <xdr:row>94</xdr:row>
      <xdr:rowOff>40362</xdr:rowOff>
    </xdr:to>
    <mc:AlternateContent xmlns:mc="http://schemas.openxmlformats.org/markup-compatibility/2006" xmlns:a14="http://schemas.microsoft.com/office/drawing/2010/main">
      <mc:Choice Requires="a14">
        <xdr:sp macro="" textlink="">
          <xdr:nvSpPr>
            <xdr:cNvPr id="16" name="文本框 7">
              <a:extLst>
                <a:ext uri="{FF2B5EF4-FFF2-40B4-BE49-F238E27FC236}">
                  <a16:creationId xmlns:a16="http://schemas.microsoft.com/office/drawing/2014/main" id="{FA1852A1-4DB9-4144-AA16-7BA7AC85742C}"/>
                </a:ext>
              </a:extLst>
            </xdr:cNvPr>
            <xdr:cNvSpPr txBox="1"/>
          </xdr:nvSpPr>
          <xdr:spPr>
            <a:xfrm>
              <a:off x="133350" y="18249900"/>
              <a:ext cx="5654180" cy="43088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14:m>
                <m:oMath xmlns:m="http://schemas.openxmlformats.org/officeDocument/2006/math">
                  <m:r>
                    <a:rPr lang="en-US" altLang="zh-CN" sz="1400" b="0" i="1">
                      <a:latin typeface="Cambria Math" panose="02040503050406030204" pitchFamily="18" charset="0"/>
                    </a:rPr>
                    <m:t>𝑐𝑜𝑚𝑎𝑋</m:t>
                  </m:r>
                  <m:r>
                    <a:rPr lang="en-US" altLang="zh-CN" sz="1400" i="1">
                      <a:latin typeface="Cambria Math" panose="02040503050406030204" pitchFamily="18" charset="0"/>
                    </a:rPr>
                    <m:t>=</m:t>
                  </m:r>
                  <m:r>
                    <a:rPr lang="en-US" altLang="zh-CN" sz="1400" b="0" i="1">
                      <a:latin typeface="Cambria Math" panose="02040503050406030204" pitchFamily="18" charset="0"/>
                    </a:rPr>
                    <m:t>𝐵𝑥</m:t>
                  </m:r>
                  <m:func>
                    <m:funcPr>
                      <m:ctrlPr>
                        <a:rPr lang="en-US" altLang="zh-CN" sz="1400" b="0" i="1">
                          <a:latin typeface="Cambria Math" panose="02040503050406030204" pitchFamily="18" charset="0"/>
                        </a:rPr>
                      </m:ctrlPr>
                    </m:funcPr>
                    <m:fName>
                      <m:r>
                        <m:rPr>
                          <m:sty m:val="p"/>
                        </m:rPr>
                        <a:rPr lang="en-US" altLang="zh-CN" sz="1400" b="0" i="0">
                          <a:latin typeface="Cambria Math" panose="02040503050406030204" pitchFamily="18" charset="0"/>
                        </a:rPr>
                        <m:t>sin</m:t>
                      </m:r>
                    </m:fName>
                    <m:e>
                      <m:d>
                        <m:dPr>
                          <m:ctrlPr>
                            <a:rPr lang="en-US" altLang="zh-CN" sz="1400" b="0" i="1">
                              <a:latin typeface="Cambria Math" panose="02040503050406030204" pitchFamily="18" charset="0"/>
                            </a:rPr>
                          </m:ctrlPr>
                        </m:dPr>
                        <m:e>
                          <m:r>
                            <a:rPr lang="zh-CN" altLang="en-US" sz="1400" b="0" i="1">
                              <a:latin typeface="Cambria Math" panose="02040503050406030204" pitchFamily="18" charset="0"/>
                            </a:rPr>
                            <m:t>𝛼</m:t>
                          </m:r>
                          <m:r>
                            <a:rPr lang="en-US" altLang="zh-CN" sz="1400" b="0" i="1">
                              <a:latin typeface="Cambria Math" panose="02040503050406030204" pitchFamily="18" charset="0"/>
                            </a:rPr>
                            <m:t>−251.795</m:t>
                          </m:r>
                        </m:e>
                      </m:d>
                    </m:e>
                  </m:func>
                </m:oMath>
              </a14:m>
              <a:r>
                <a:rPr lang="en-US" altLang="zh-CN" sz="1400"/>
                <a:t> + 0.468</a:t>
              </a:r>
            </a:p>
            <a:p>
              <a:r>
                <a:rPr lang="en-US" altLang="zh-CN" sz="1400"/>
                <a:t>where </a:t>
              </a:r>
              <a14:m>
                <m:oMath xmlns:m="http://schemas.openxmlformats.org/officeDocument/2006/math">
                  <m:r>
                    <a:rPr lang="en-US" altLang="zh-CN" sz="1400" b="0" i="1">
                      <a:latin typeface="Cambria Math" panose="02040503050406030204" pitchFamily="18" charset="0"/>
                    </a:rPr>
                    <m:t>𝐵𝑥</m:t>
                  </m:r>
                </m:oMath>
              </a14:m>
              <a:r>
                <a:rPr lang="en-US" altLang="zh-CN" sz="1400"/>
                <a:t> = 8.811</a:t>
              </a:r>
              <a:r>
                <a:rPr lang="en-US" altLang="zh-CN" sz="1400" baseline="0"/>
                <a:t> </a:t>
              </a:r>
              <a:r>
                <a:rPr lang="en-US" altLang="zh-CN" sz="1400" i="1" baseline="0"/>
                <a:t>R</a:t>
              </a:r>
              <a:r>
                <a:rPr lang="en-US" altLang="zh-CN" sz="1400" baseline="0"/>
                <a:t> + 4.006</a:t>
              </a:r>
            </a:p>
          </xdr:txBody>
        </xdr:sp>
      </mc:Choice>
      <mc:Fallback xmlns="">
        <xdr:sp macro="" textlink="">
          <xdr:nvSpPr>
            <xdr:cNvPr id="16" name="文本框 7">
              <a:extLst>
                <a:ext uri="{FF2B5EF4-FFF2-40B4-BE49-F238E27FC236}">
                  <a16:creationId xmlns:a16="http://schemas.microsoft.com/office/drawing/2014/main" id="{FA1852A1-4DB9-4144-AA16-7BA7AC85742C}"/>
                </a:ext>
              </a:extLst>
            </xdr:cNvPr>
            <xdr:cNvSpPr txBox="1"/>
          </xdr:nvSpPr>
          <xdr:spPr>
            <a:xfrm>
              <a:off x="133350" y="18249900"/>
              <a:ext cx="5654180" cy="43088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ltLang="zh-CN" sz="1400" b="0" i="0">
                  <a:latin typeface="Cambria Math" panose="02040503050406030204" pitchFamily="18" charset="0"/>
                </a:rPr>
                <a:t>𝑐𝑜𝑚𝑎𝑋</a:t>
              </a:r>
              <a:r>
                <a:rPr lang="en-US" altLang="zh-CN" sz="1400" i="0">
                  <a:latin typeface="Cambria Math" panose="02040503050406030204" pitchFamily="18" charset="0"/>
                </a:rPr>
                <a:t>=</a:t>
              </a:r>
              <a:r>
                <a:rPr lang="en-US" altLang="zh-CN" sz="1400" b="0" i="0">
                  <a:latin typeface="Cambria Math" panose="02040503050406030204" pitchFamily="18" charset="0"/>
                </a:rPr>
                <a:t>𝐵𝑥 sin⁡(</a:t>
              </a:r>
              <a:r>
                <a:rPr lang="zh-CN" altLang="en-US" sz="1400" b="0" i="0">
                  <a:latin typeface="Cambria Math" panose="02040503050406030204" pitchFamily="18" charset="0"/>
                </a:rPr>
                <a:t>𝛼</a:t>
              </a:r>
              <a:r>
                <a:rPr lang="en-US" altLang="zh-CN" sz="1400" b="0" i="0">
                  <a:latin typeface="Cambria Math" panose="02040503050406030204" pitchFamily="18" charset="0"/>
                </a:rPr>
                <a:t>−251.795)</a:t>
              </a:r>
              <a:r>
                <a:rPr lang="en-US" altLang="zh-CN" sz="1400"/>
                <a:t> + 0.468</a:t>
              </a:r>
            </a:p>
            <a:p>
              <a:r>
                <a:rPr lang="en-US" altLang="zh-CN" sz="1400"/>
                <a:t>where </a:t>
              </a:r>
              <a:r>
                <a:rPr lang="en-US" altLang="zh-CN" sz="1400" b="0" i="0">
                  <a:latin typeface="Cambria Math" panose="02040503050406030204" pitchFamily="18" charset="0"/>
                </a:rPr>
                <a:t>𝐵𝑥</a:t>
              </a:r>
              <a:r>
                <a:rPr lang="en-US" altLang="zh-CN" sz="1400"/>
                <a:t> = 8.811</a:t>
              </a:r>
              <a:r>
                <a:rPr lang="en-US" altLang="zh-CN" sz="1400" baseline="0"/>
                <a:t> </a:t>
              </a:r>
              <a:r>
                <a:rPr lang="en-US" altLang="zh-CN" sz="1400" i="1" baseline="0"/>
                <a:t>R</a:t>
              </a:r>
              <a:r>
                <a:rPr lang="en-US" altLang="zh-CN" sz="1400" baseline="0"/>
                <a:t> + 4.006</a:t>
              </a:r>
            </a:p>
          </xdr:txBody>
        </xdr:sp>
      </mc:Fallback>
    </mc:AlternateContent>
    <xdr:clientData/>
  </xdr:twoCellAnchor>
  <xdr:twoCellAnchor>
    <xdr:from>
      <xdr:col>0</xdr:col>
      <xdr:colOff>152400</xdr:colOff>
      <xdr:row>86</xdr:row>
      <xdr:rowOff>133350</xdr:rowOff>
    </xdr:from>
    <xdr:to>
      <xdr:col>4</xdr:col>
      <xdr:colOff>375669</xdr:colOff>
      <xdr:row>89</xdr:row>
      <xdr:rowOff>149658</xdr:rowOff>
    </xdr:to>
    <mc:AlternateContent xmlns:mc="http://schemas.openxmlformats.org/markup-compatibility/2006" xmlns:a14="http://schemas.microsoft.com/office/drawing/2010/main">
      <mc:Choice Requires="a14">
        <xdr:sp macro="" textlink="">
          <xdr:nvSpPr>
            <xdr:cNvPr id="17" name="文本框 1">
              <a:extLst>
                <a:ext uri="{FF2B5EF4-FFF2-40B4-BE49-F238E27FC236}">
                  <a16:creationId xmlns:a16="http://schemas.microsoft.com/office/drawing/2014/main" id="{A4D9DAF9-934A-48A9-AC5A-E26BADCABC07}"/>
                </a:ext>
              </a:extLst>
            </xdr:cNvPr>
            <xdr:cNvSpPr txBox="1"/>
          </xdr:nvSpPr>
          <xdr:spPr>
            <a:xfrm>
              <a:off x="152400" y="17402175"/>
              <a:ext cx="4118994" cy="530658"/>
            </a:xfrm>
            <a:prstGeom prst="rect">
              <a:avLst/>
            </a:prstGeom>
            <a:solidFill>
              <a:schemeClr val="bg1"/>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14:m>
                <m:oMath xmlns:m="http://schemas.openxmlformats.org/officeDocument/2006/math">
                  <m:r>
                    <a:rPr lang="zh-CN" altLang="en-US" sz="1400" i="1">
                      <a:latin typeface="Cambria Math" panose="02040503050406030204" pitchFamily="18" charset="0"/>
                    </a:rPr>
                    <m:t>𝛼</m:t>
                  </m:r>
                </m:oMath>
              </a14:m>
              <a:r>
                <a:rPr lang="en-US" altLang="zh-CN" sz="1400"/>
                <a:t> is the beam-image shift angle (degree)</a:t>
              </a:r>
            </a:p>
            <a:p>
              <a14:m>
                <m:oMath xmlns:m="http://schemas.openxmlformats.org/officeDocument/2006/math">
                  <m:r>
                    <a:rPr lang="en-US" altLang="zh-CN" sz="1400" b="0" i="1">
                      <a:latin typeface="Cambria Math" panose="02040503050406030204" pitchFamily="18" charset="0"/>
                    </a:rPr>
                    <m:t>𝑅</m:t>
                  </m:r>
                  <m:r>
                    <a:rPr lang="en-US" altLang="zh-CN" sz="1400" b="0" i="1">
                      <a:latin typeface="Cambria Math" panose="02040503050406030204" pitchFamily="18" charset="0"/>
                    </a:rPr>
                    <m:t> </m:t>
                  </m:r>
                  <m:r>
                    <a:rPr lang="en-US" altLang="zh-CN" sz="1400" b="0" i="1">
                      <a:latin typeface="Cambria Math" panose="02040503050406030204" pitchFamily="18" charset="0"/>
                    </a:rPr>
                    <m:t>𝑖𝑠</m:t>
                  </m:r>
                  <m:r>
                    <a:rPr lang="en-US" altLang="zh-CN" sz="1400" b="0" i="1">
                      <a:latin typeface="Cambria Math" panose="02040503050406030204" pitchFamily="18" charset="0"/>
                    </a:rPr>
                    <m:t> </m:t>
                  </m:r>
                  <m:r>
                    <a:rPr lang="en-US" altLang="zh-CN" sz="1400" b="0" i="1">
                      <a:latin typeface="Cambria Math" panose="02040503050406030204" pitchFamily="18" charset="0"/>
                    </a:rPr>
                    <m:t>𝑡h𝑒</m:t>
                  </m:r>
                  <m:r>
                    <a:rPr lang="en-US" altLang="zh-CN" sz="1400" b="0" i="1">
                      <a:latin typeface="Cambria Math" panose="02040503050406030204" pitchFamily="18" charset="0"/>
                    </a:rPr>
                    <m:t> </m:t>
                  </m:r>
                </m:oMath>
              </a14:m>
              <a:r>
                <a:rPr lang="en-US" altLang="zh-CN" sz="1400"/>
                <a:t>beam-image shift distance (um)</a:t>
              </a:r>
            </a:p>
          </xdr:txBody>
        </xdr:sp>
      </mc:Choice>
      <mc:Fallback xmlns="">
        <xdr:sp macro="" textlink="">
          <xdr:nvSpPr>
            <xdr:cNvPr id="17" name="文本框 1">
              <a:extLst>
                <a:ext uri="{FF2B5EF4-FFF2-40B4-BE49-F238E27FC236}">
                  <a16:creationId xmlns:a16="http://schemas.microsoft.com/office/drawing/2014/main" id="{A4D9DAF9-934A-48A9-AC5A-E26BADCABC07}"/>
                </a:ext>
              </a:extLst>
            </xdr:cNvPr>
            <xdr:cNvSpPr txBox="1"/>
          </xdr:nvSpPr>
          <xdr:spPr>
            <a:xfrm>
              <a:off x="152400" y="17402175"/>
              <a:ext cx="4118994" cy="530658"/>
            </a:xfrm>
            <a:prstGeom prst="rect">
              <a:avLst/>
            </a:prstGeom>
            <a:solidFill>
              <a:schemeClr val="bg1"/>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zh-CN" altLang="en-US" sz="1400" i="0">
                  <a:latin typeface="Cambria Math" panose="02040503050406030204" pitchFamily="18" charset="0"/>
                </a:rPr>
                <a:t>𝛼</a:t>
              </a:r>
              <a:r>
                <a:rPr lang="en-US" altLang="zh-CN" sz="1400"/>
                <a:t> is the beam-image shift angle (degree)</a:t>
              </a:r>
            </a:p>
            <a:p>
              <a:r>
                <a:rPr lang="en-US" altLang="zh-CN" sz="1400" b="0" i="0">
                  <a:latin typeface="Cambria Math" panose="02040503050406030204" pitchFamily="18" charset="0"/>
                </a:rPr>
                <a:t>𝑅 𝑖𝑠 𝑡ℎ𝑒 </a:t>
              </a:r>
              <a:r>
                <a:rPr lang="en-US" altLang="zh-CN" sz="1400"/>
                <a:t>beam-image shift distance (um)</a:t>
              </a:r>
            </a:p>
          </xdr:txBody>
        </xdr:sp>
      </mc:Fallback>
    </mc:AlternateContent>
    <xdr:clientData/>
  </xdr:twoCellAnchor>
  <xdr:twoCellAnchor>
    <xdr:from>
      <xdr:col>0</xdr:col>
      <xdr:colOff>152400</xdr:colOff>
      <xdr:row>95</xdr:row>
      <xdr:rowOff>152400</xdr:rowOff>
    </xdr:from>
    <xdr:to>
      <xdr:col>5</xdr:col>
      <xdr:colOff>644030</xdr:colOff>
      <xdr:row>98</xdr:row>
      <xdr:rowOff>68937</xdr:rowOff>
    </xdr:to>
    <mc:AlternateContent xmlns:mc="http://schemas.openxmlformats.org/markup-compatibility/2006" xmlns:a14="http://schemas.microsoft.com/office/drawing/2010/main">
      <mc:Choice Requires="a14">
        <xdr:sp macro="" textlink="">
          <xdr:nvSpPr>
            <xdr:cNvPr id="18" name="文本框 7">
              <a:extLst>
                <a:ext uri="{FF2B5EF4-FFF2-40B4-BE49-F238E27FC236}">
                  <a16:creationId xmlns:a16="http://schemas.microsoft.com/office/drawing/2014/main" id="{DE57FFF1-DAA6-44DD-B7C6-29DF1F4A282E}"/>
                </a:ext>
              </a:extLst>
            </xdr:cNvPr>
            <xdr:cNvSpPr txBox="1"/>
          </xdr:nvSpPr>
          <xdr:spPr>
            <a:xfrm>
              <a:off x="152400" y="18964275"/>
              <a:ext cx="5654180" cy="43088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14:m>
                <m:oMath xmlns:m="http://schemas.openxmlformats.org/officeDocument/2006/math">
                  <m:r>
                    <a:rPr lang="en-US" altLang="zh-CN" sz="1400" b="0" i="1">
                      <a:latin typeface="Cambria Math" panose="02040503050406030204" pitchFamily="18" charset="0"/>
                    </a:rPr>
                    <m:t>𝑐𝑜𝑚𝑎𝑌</m:t>
                  </m:r>
                  <m:r>
                    <a:rPr lang="en-US" altLang="zh-CN" sz="1400" i="1">
                      <a:latin typeface="Cambria Math" panose="02040503050406030204" pitchFamily="18" charset="0"/>
                    </a:rPr>
                    <m:t>=</m:t>
                  </m:r>
                  <m:r>
                    <a:rPr lang="en-US" altLang="zh-CN" sz="1400" b="0" i="1">
                      <a:latin typeface="Cambria Math" panose="02040503050406030204" pitchFamily="18" charset="0"/>
                    </a:rPr>
                    <m:t>𝐵𝑦</m:t>
                  </m:r>
                  <m:func>
                    <m:funcPr>
                      <m:ctrlPr>
                        <a:rPr lang="en-US" altLang="zh-CN" sz="1400" b="0" i="1">
                          <a:latin typeface="Cambria Math" panose="02040503050406030204" pitchFamily="18" charset="0"/>
                        </a:rPr>
                      </m:ctrlPr>
                    </m:funcPr>
                    <m:fName>
                      <m:r>
                        <m:rPr>
                          <m:sty m:val="p"/>
                        </m:rPr>
                        <a:rPr lang="en-US" altLang="zh-CN" sz="1400" b="0" i="0">
                          <a:latin typeface="Cambria Math" panose="02040503050406030204" pitchFamily="18" charset="0"/>
                        </a:rPr>
                        <m:t>sin</m:t>
                      </m:r>
                    </m:fName>
                    <m:e>
                      <m:d>
                        <m:dPr>
                          <m:ctrlPr>
                            <a:rPr lang="en-US" altLang="zh-CN" sz="1400" b="0" i="1">
                              <a:latin typeface="Cambria Math" panose="02040503050406030204" pitchFamily="18" charset="0"/>
                            </a:rPr>
                          </m:ctrlPr>
                        </m:dPr>
                        <m:e>
                          <m:r>
                            <a:rPr lang="zh-CN" altLang="en-US" sz="1400" b="0" i="1">
                              <a:latin typeface="Cambria Math" panose="02040503050406030204" pitchFamily="18" charset="0"/>
                            </a:rPr>
                            <m:t>𝛼</m:t>
                          </m:r>
                          <m:r>
                            <a:rPr lang="en-US" altLang="zh-CN" sz="1400" b="0" i="1">
                              <a:latin typeface="Cambria Math" panose="02040503050406030204" pitchFamily="18" charset="0"/>
                            </a:rPr>
                            <m:t>−165.57</m:t>
                          </m:r>
                        </m:e>
                      </m:d>
                    </m:e>
                  </m:func>
                </m:oMath>
              </a14:m>
              <a:r>
                <a:rPr lang="en-US" altLang="zh-CN" sz="1400"/>
                <a:t> - 1.048</a:t>
              </a:r>
            </a:p>
            <a:p>
              <a:r>
                <a:rPr lang="en-US" altLang="zh-CN" sz="1400"/>
                <a:t>where </a:t>
              </a:r>
              <a14:m>
                <m:oMath xmlns:m="http://schemas.openxmlformats.org/officeDocument/2006/math">
                  <m:r>
                    <a:rPr lang="en-US" altLang="zh-CN" sz="1400" b="0" i="1">
                      <a:latin typeface="Cambria Math" panose="02040503050406030204" pitchFamily="18" charset="0"/>
                    </a:rPr>
                    <m:t>𝐵𝑦</m:t>
                  </m:r>
                </m:oMath>
              </a14:m>
              <a:r>
                <a:rPr lang="en-US" altLang="zh-CN" sz="1400"/>
                <a:t> = 8.116</a:t>
              </a:r>
              <a:r>
                <a:rPr lang="en-US" altLang="zh-CN" sz="1400" baseline="0"/>
                <a:t> </a:t>
              </a:r>
              <a:r>
                <a:rPr lang="en-US" altLang="zh-CN" sz="1400" i="1" baseline="0"/>
                <a:t>R</a:t>
              </a:r>
              <a:r>
                <a:rPr lang="en-US" altLang="zh-CN" sz="1400" baseline="0"/>
                <a:t> + 9.514</a:t>
              </a:r>
            </a:p>
          </xdr:txBody>
        </xdr:sp>
      </mc:Choice>
      <mc:Fallback xmlns="">
        <xdr:sp macro="" textlink="">
          <xdr:nvSpPr>
            <xdr:cNvPr id="18" name="文本框 7">
              <a:extLst>
                <a:ext uri="{FF2B5EF4-FFF2-40B4-BE49-F238E27FC236}">
                  <a16:creationId xmlns:a16="http://schemas.microsoft.com/office/drawing/2014/main" id="{DE57FFF1-DAA6-44DD-B7C6-29DF1F4A282E}"/>
                </a:ext>
              </a:extLst>
            </xdr:cNvPr>
            <xdr:cNvSpPr txBox="1"/>
          </xdr:nvSpPr>
          <xdr:spPr>
            <a:xfrm>
              <a:off x="152400" y="18964275"/>
              <a:ext cx="5654180" cy="43088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altLang="zh-CN" sz="1400" b="0" i="0">
                  <a:latin typeface="Cambria Math" panose="02040503050406030204" pitchFamily="18" charset="0"/>
                </a:rPr>
                <a:t>𝑐𝑜𝑚𝑎𝑌</a:t>
              </a:r>
              <a:r>
                <a:rPr lang="en-US" altLang="zh-CN" sz="1400" i="0">
                  <a:latin typeface="Cambria Math" panose="02040503050406030204" pitchFamily="18" charset="0"/>
                </a:rPr>
                <a:t>=</a:t>
              </a:r>
              <a:r>
                <a:rPr lang="en-US" altLang="zh-CN" sz="1400" b="0" i="0">
                  <a:latin typeface="Cambria Math" panose="02040503050406030204" pitchFamily="18" charset="0"/>
                </a:rPr>
                <a:t>𝐵𝑦 sin⁡(</a:t>
              </a:r>
              <a:r>
                <a:rPr lang="zh-CN" altLang="en-US" sz="1400" b="0" i="0">
                  <a:latin typeface="Cambria Math" panose="02040503050406030204" pitchFamily="18" charset="0"/>
                </a:rPr>
                <a:t>𝛼</a:t>
              </a:r>
              <a:r>
                <a:rPr lang="en-US" altLang="zh-CN" sz="1400" b="0" i="0">
                  <a:latin typeface="Cambria Math" panose="02040503050406030204" pitchFamily="18" charset="0"/>
                </a:rPr>
                <a:t>−165.57)</a:t>
              </a:r>
              <a:r>
                <a:rPr lang="en-US" altLang="zh-CN" sz="1400"/>
                <a:t> - 1.048</a:t>
              </a:r>
            </a:p>
            <a:p>
              <a:r>
                <a:rPr lang="en-US" altLang="zh-CN" sz="1400"/>
                <a:t>where </a:t>
              </a:r>
              <a:r>
                <a:rPr lang="en-US" altLang="zh-CN" sz="1400" b="0" i="0">
                  <a:latin typeface="Cambria Math" panose="02040503050406030204" pitchFamily="18" charset="0"/>
                </a:rPr>
                <a:t>𝐵𝑦</a:t>
              </a:r>
              <a:r>
                <a:rPr lang="en-US" altLang="zh-CN" sz="1400"/>
                <a:t> = 8.116</a:t>
              </a:r>
              <a:r>
                <a:rPr lang="en-US" altLang="zh-CN" sz="1400" baseline="0"/>
                <a:t> </a:t>
              </a:r>
              <a:r>
                <a:rPr lang="en-US" altLang="zh-CN" sz="1400" i="1" baseline="0"/>
                <a:t>R</a:t>
              </a:r>
              <a:r>
                <a:rPr lang="en-US" altLang="zh-CN" sz="1400" baseline="0"/>
                <a:t> + 9.514</a:t>
              </a:r>
            </a:p>
          </xdr:txBody>
        </xdr:sp>
      </mc:Fallback>
    </mc:AlternateContent>
    <xdr:clientData/>
  </xdr:twoCellAnchor>
  <xdr:twoCellAnchor editAs="oneCell">
    <xdr:from>
      <xdr:col>0</xdr:col>
      <xdr:colOff>342900</xdr:colOff>
      <xdr:row>99</xdr:row>
      <xdr:rowOff>161925</xdr:rowOff>
    </xdr:from>
    <xdr:to>
      <xdr:col>3</xdr:col>
      <xdr:colOff>571148</xdr:colOff>
      <xdr:row>104</xdr:row>
      <xdr:rowOff>38008</xdr:rowOff>
    </xdr:to>
    <xdr:pic>
      <xdr:nvPicPr>
        <xdr:cNvPr id="19" name="图片 18">
          <a:extLst>
            <a:ext uri="{FF2B5EF4-FFF2-40B4-BE49-F238E27FC236}">
              <a16:creationId xmlns:a16="http://schemas.microsoft.com/office/drawing/2014/main" id="{95DF11A2-269A-471C-8518-28FDE5CB1663}"/>
            </a:ext>
          </a:extLst>
        </xdr:cNvPr>
        <xdr:cNvPicPr>
          <a:picLocks noChangeAspect="1"/>
        </xdr:cNvPicPr>
      </xdr:nvPicPr>
      <xdr:blipFill>
        <a:blip xmlns:r="http://schemas.openxmlformats.org/officeDocument/2006/relationships" r:embed="rId8"/>
        <a:stretch>
          <a:fillRect/>
        </a:stretch>
      </xdr:blipFill>
      <xdr:spPr>
        <a:xfrm>
          <a:off x="342900" y="19659600"/>
          <a:ext cx="2819048" cy="733333"/>
        </a:xfrm>
        <a:prstGeom prst="rect">
          <a:avLst/>
        </a:prstGeom>
      </xdr:spPr>
    </xdr:pic>
    <xdr:clientData/>
  </xdr:twoCellAnchor>
  <xdr:twoCellAnchor>
    <xdr:from>
      <xdr:col>3</xdr:col>
      <xdr:colOff>704850</xdr:colOff>
      <xdr:row>101</xdr:row>
      <xdr:rowOff>19050</xdr:rowOff>
    </xdr:from>
    <xdr:to>
      <xdr:col>5</xdr:col>
      <xdr:colOff>95250</xdr:colOff>
      <xdr:row>103</xdr:row>
      <xdr:rowOff>38100</xdr:rowOff>
    </xdr:to>
    <xdr:sp macro="" textlink="">
      <xdr:nvSpPr>
        <xdr:cNvPr id="20" name="文本框 19">
          <a:extLst>
            <a:ext uri="{FF2B5EF4-FFF2-40B4-BE49-F238E27FC236}">
              <a16:creationId xmlns:a16="http://schemas.microsoft.com/office/drawing/2014/main" id="{AF5B7FE5-7FE2-47D7-AAAD-B1B7EF5CF187}"/>
            </a:ext>
          </a:extLst>
        </xdr:cNvPr>
        <xdr:cNvSpPr txBox="1"/>
      </xdr:nvSpPr>
      <xdr:spPr>
        <a:xfrm>
          <a:off x="3295650" y="19859625"/>
          <a:ext cx="19621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600"/>
            <a:t>measured in step 1</a:t>
          </a:r>
          <a:endParaRPr lang="zh-CN" altLang="en-US" sz="1600"/>
        </a:p>
      </xdr:txBody>
    </xdr:sp>
    <xdr:clientData/>
  </xdr:twoCellAnchor>
  <xdr:twoCellAnchor editAs="oneCell">
    <xdr:from>
      <xdr:col>6</xdr:col>
      <xdr:colOff>0</xdr:colOff>
      <xdr:row>86</xdr:row>
      <xdr:rowOff>76200</xdr:rowOff>
    </xdr:from>
    <xdr:to>
      <xdr:col>12</xdr:col>
      <xdr:colOff>659475</xdr:colOff>
      <xdr:row>108</xdr:row>
      <xdr:rowOff>28575</xdr:rowOff>
    </xdr:to>
    <xdr:pic>
      <xdr:nvPicPr>
        <xdr:cNvPr id="22" name="图片 21">
          <a:extLst>
            <a:ext uri="{FF2B5EF4-FFF2-40B4-BE49-F238E27FC236}">
              <a16:creationId xmlns:a16="http://schemas.microsoft.com/office/drawing/2014/main" id="{10A116D9-5FEE-419F-97CF-9FCD199E42A3}"/>
            </a:ext>
          </a:extLst>
        </xdr:cNvPr>
        <xdr:cNvPicPr>
          <a:picLocks noChangeAspect="1"/>
        </xdr:cNvPicPr>
      </xdr:nvPicPr>
      <xdr:blipFill>
        <a:blip xmlns:r="http://schemas.openxmlformats.org/officeDocument/2006/relationships" r:embed="rId9"/>
        <a:stretch>
          <a:fillRect/>
        </a:stretch>
      </xdr:blipFill>
      <xdr:spPr>
        <a:xfrm>
          <a:off x="5848350" y="17345025"/>
          <a:ext cx="5860125" cy="37242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15</xdr:row>
      <xdr:rowOff>123825</xdr:rowOff>
    </xdr:from>
    <xdr:to>
      <xdr:col>4</xdr:col>
      <xdr:colOff>152400</xdr:colOff>
      <xdr:row>31</xdr:row>
      <xdr:rowOff>123825</xdr:rowOff>
    </xdr:to>
    <xdr:graphicFrame macro="">
      <xdr:nvGraphicFramePr>
        <xdr:cNvPr id="2" name="图表 1">
          <a:extLst>
            <a:ext uri="{FF2B5EF4-FFF2-40B4-BE49-F238E27FC236}">
              <a16:creationId xmlns:a16="http://schemas.microsoft.com/office/drawing/2014/main" id="{6CB78D49-A266-4E20-9EA0-D64B294B3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123825</xdr:rowOff>
    </xdr:from>
    <xdr:to>
      <xdr:col>7</xdr:col>
      <xdr:colOff>295275</xdr:colOff>
      <xdr:row>31</xdr:row>
      <xdr:rowOff>123825</xdr:rowOff>
    </xdr:to>
    <xdr:graphicFrame macro="">
      <xdr:nvGraphicFramePr>
        <xdr:cNvPr id="4" name="图表 3">
          <a:extLst>
            <a:ext uri="{FF2B5EF4-FFF2-40B4-BE49-F238E27FC236}">
              <a16:creationId xmlns:a16="http://schemas.microsoft.com/office/drawing/2014/main" id="{0A2BE6DB-736D-4196-AC74-A5166124F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342900</xdr:colOff>
      <xdr:row>15</xdr:row>
      <xdr:rowOff>76200</xdr:rowOff>
    </xdr:from>
    <xdr:to>
      <xdr:col>10</xdr:col>
      <xdr:colOff>285750</xdr:colOff>
      <xdr:row>31</xdr:row>
      <xdr:rowOff>76200</xdr:rowOff>
    </xdr:to>
    <xdr:graphicFrame macro="">
      <xdr:nvGraphicFramePr>
        <xdr:cNvPr id="5" name="图表 4">
          <a:extLst>
            <a:ext uri="{FF2B5EF4-FFF2-40B4-BE49-F238E27FC236}">
              <a16:creationId xmlns:a16="http://schemas.microsoft.com/office/drawing/2014/main" id="{F5243FC0-F837-4ABF-ADE1-5822DB060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447675</xdr:colOff>
      <xdr:row>15</xdr:row>
      <xdr:rowOff>47625</xdr:rowOff>
    </xdr:from>
    <xdr:to>
      <xdr:col>16</xdr:col>
      <xdr:colOff>180975</xdr:colOff>
      <xdr:row>31</xdr:row>
      <xdr:rowOff>47625</xdr:rowOff>
    </xdr:to>
    <xdr:graphicFrame macro="">
      <xdr:nvGraphicFramePr>
        <xdr:cNvPr id="6" name="图表 5">
          <a:extLst>
            <a:ext uri="{FF2B5EF4-FFF2-40B4-BE49-F238E27FC236}">
              <a16:creationId xmlns:a16="http://schemas.microsoft.com/office/drawing/2014/main" id="{6168E569-3674-47C5-BE21-80ECDD834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fv" connectionId="2" xr16:uid="{00000000-0016-0000-00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fu"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7"/>
  <sheetViews>
    <sheetView tabSelected="1" workbookViewId="0">
      <selection activeCell="G26" sqref="G26"/>
    </sheetView>
  </sheetViews>
  <sheetFormatPr defaultRowHeight="13.5" x14ac:dyDescent="0.15"/>
  <cols>
    <col min="1" max="2" width="13.75" customWidth="1"/>
    <col min="3" max="3" width="11.875" customWidth="1"/>
    <col min="5" max="5" width="16.5" customWidth="1"/>
    <col min="6" max="6" width="14.625" customWidth="1"/>
    <col min="7" max="7" width="12.625" customWidth="1"/>
  </cols>
  <sheetData>
    <row r="1" spans="1:10" x14ac:dyDescent="0.15">
      <c r="A1" s="13" t="s">
        <v>29</v>
      </c>
      <c r="B1" s="13"/>
      <c r="C1" s="13"/>
      <c r="D1" s="13"/>
    </row>
    <row r="3" spans="1:10" ht="27" customHeight="1" x14ac:dyDescent="0.15">
      <c r="A3" s="37" t="s">
        <v>33</v>
      </c>
      <c r="B3" s="37"/>
      <c r="C3" s="37"/>
      <c r="D3" s="37"/>
      <c r="E3" s="37"/>
      <c r="F3" s="37"/>
      <c r="G3" s="37"/>
      <c r="H3" s="37"/>
      <c r="I3" s="37"/>
      <c r="J3" s="37"/>
    </row>
    <row r="4" spans="1:10" ht="26.25" customHeight="1" x14ac:dyDescent="0.15">
      <c r="A4" s="37" t="s">
        <v>36</v>
      </c>
      <c r="B4" s="37"/>
      <c r="C4" s="37"/>
      <c r="D4" s="37"/>
      <c r="E4" s="37"/>
      <c r="F4" s="37"/>
      <c r="G4" s="37"/>
      <c r="H4" s="37"/>
      <c r="I4" s="37"/>
      <c r="J4" s="37"/>
    </row>
    <row r="5" spans="1:10" x14ac:dyDescent="0.15">
      <c r="A5" s="14" t="s">
        <v>13</v>
      </c>
      <c r="B5" s="14" t="s">
        <v>14</v>
      </c>
      <c r="C5" s="14" t="s">
        <v>15</v>
      </c>
      <c r="D5" s="14" t="s">
        <v>16</v>
      </c>
      <c r="E5" s="14"/>
      <c r="F5" s="14" t="s">
        <v>17</v>
      </c>
      <c r="G5" s="14" t="s">
        <v>18</v>
      </c>
    </row>
    <row r="6" spans="1:10" x14ac:dyDescent="0.15">
      <c r="A6" s="14">
        <v>0</v>
      </c>
      <c r="B6" s="15">
        <v>7.1000000000000004E-3</v>
      </c>
      <c r="C6" s="14">
        <v>0</v>
      </c>
      <c r="D6" s="15">
        <v>5.16E-2</v>
      </c>
      <c r="E6" s="14"/>
      <c r="F6" s="14"/>
      <c r="G6" s="14"/>
    </row>
    <row r="7" spans="1:10" x14ac:dyDescent="0.15">
      <c r="A7" s="14">
        <v>5</v>
      </c>
      <c r="B7" s="15">
        <v>2.63E-2</v>
      </c>
      <c r="C7" s="14">
        <v>5</v>
      </c>
      <c r="D7" s="15">
        <v>7.2800000000000004E-2</v>
      </c>
      <c r="E7" s="14"/>
      <c r="F7" s="14">
        <f>(B7-B$6)/A7</f>
        <v>3.8400000000000005E-3</v>
      </c>
      <c r="G7" s="14">
        <f>(D7-D$6)/C7</f>
        <v>4.2400000000000007E-3</v>
      </c>
    </row>
    <row r="8" spans="1:10" x14ac:dyDescent="0.15">
      <c r="A8" s="14">
        <v>4</v>
      </c>
      <c r="B8" s="15">
        <v>2.2499999999999999E-2</v>
      </c>
      <c r="C8" s="14">
        <v>4</v>
      </c>
      <c r="D8" s="15">
        <v>6.8500000000000005E-2</v>
      </c>
      <c r="E8" s="14"/>
      <c r="F8" s="14">
        <f t="shared" ref="F8:F16" si="0">(B8-B$6)/A8</f>
        <v>3.8499999999999997E-3</v>
      </c>
      <c r="G8" s="14">
        <f t="shared" ref="G8:G16" si="1">(D8-D$6)/C8</f>
        <v>4.2250000000000013E-3</v>
      </c>
    </row>
    <row r="9" spans="1:10" x14ac:dyDescent="0.15">
      <c r="A9" s="14">
        <v>3</v>
      </c>
      <c r="B9" s="15">
        <v>1.8599999999999998E-2</v>
      </c>
      <c r="C9" s="14">
        <v>3</v>
      </c>
      <c r="D9" s="15">
        <v>6.4299999999999996E-2</v>
      </c>
      <c r="E9" s="14"/>
      <c r="F9" s="14">
        <f t="shared" si="0"/>
        <v>3.8333333333333327E-3</v>
      </c>
      <c r="G9" s="14">
        <f t="shared" si="1"/>
        <v>4.233333333333332E-3</v>
      </c>
    </row>
    <row r="10" spans="1:10" x14ac:dyDescent="0.15">
      <c r="A10" s="14">
        <v>2</v>
      </c>
      <c r="B10" s="15">
        <v>1.4800000000000001E-2</v>
      </c>
      <c r="C10" s="14">
        <v>2</v>
      </c>
      <c r="D10" s="15">
        <v>6.0100000000000001E-2</v>
      </c>
      <c r="E10" s="14"/>
      <c r="F10" s="14">
        <f t="shared" si="0"/>
        <v>3.8500000000000001E-3</v>
      </c>
      <c r="G10" s="14">
        <f t="shared" si="1"/>
        <v>4.2500000000000003E-3</v>
      </c>
    </row>
    <row r="11" spans="1:10" x14ac:dyDescent="0.15">
      <c r="A11" s="14">
        <v>1</v>
      </c>
      <c r="B11" s="15">
        <v>1.0999999999999999E-2</v>
      </c>
      <c r="C11" s="14">
        <v>1</v>
      </c>
      <c r="D11" s="15">
        <v>5.5899999999999998E-2</v>
      </c>
      <c r="E11" s="14"/>
      <c r="F11" s="14">
        <f t="shared" si="0"/>
        <v>3.899999999999999E-3</v>
      </c>
      <c r="G11" s="14">
        <f t="shared" si="1"/>
        <v>4.2999999999999983E-3</v>
      </c>
    </row>
    <row r="12" spans="1:10" x14ac:dyDescent="0.15">
      <c r="A12" s="14">
        <v>0</v>
      </c>
      <c r="B12" s="15">
        <v>7.1000000000000004E-3</v>
      </c>
      <c r="C12" s="14">
        <v>0</v>
      </c>
      <c r="D12" s="15">
        <v>5.16E-2</v>
      </c>
      <c r="E12" s="14"/>
      <c r="F12" s="14"/>
      <c r="G12" s="14"/>
    </row>
    <row r="13" spans="1:10" x14ac:dyDescent="0.15">
      <c r="A13" s="14">
        <v>-1</v>
      </c>
      <c r="B13" s="15">
        <v>3.3E-3</v>
      </c>
      <c r="C13" s="14">
        <v>-1</v>
      </c>
      <c r="D13" s="15">
        <v>4.7399999999999998E-2</v>
      </c>
      <c r="E13" s="14"/>
      <c r="F13" s="14">
        <f t="shared" si="0"/>
        <v>3.8000000000000004E-3</v>
      </c>
      <c r="G13" s="14">
        <f t="shared" si="1"/>
        <v>4.2000000000000023E-3</v>
      </c>
    </row>
    <row r="14" spans="1:10" x14ac:dyDescent="0.15">
      <c r="A14" s="14">
        <v>-2</v>
      </c>
      <c r="B14" s="15">
        <v>-5.9999999999999995E-4</v>
      </c>
      <c r="C14" s="14">
        <v>-2</v>
      </c>
      <c r="D14" s="15">
        <v>4.3200000000000002E-2</v>
      </c>
      <c r="E14" s="14"/>
      <c r="F14" s="14">
        <f t="shared" si="0"/>
        <v>3.8500000000000001E-3</v>
      </c>
      <c r="G14" s="14">
        <f t="shared" si="1"/>
        <v>4.1999999999999989E-3</v>
      </c>
    </row>
    <row r="15" spans="1:10" x14ac:dyDescent="0.15">
      <c r="A15" s="14">
        <v>-3</v>
      </c>
      <c r="B15" s="15">
        <v>-4.4000000000000003E-3</v>
      </c>
      <c r="C15" s="14">
        <v>-3</v>
      </c>
      <c r="D15" s="15">
        <v>3.9E-2</v>
      </c>
      <c r="E15" s="14"/>
      <c r="F15" s="14">
        <f t="shared" si="0"/>
        <v>3.8333333333333331E-3</v>
      </c>
      <c r="G15" s="14">
        <f t="shared" si="1"/>
        <v>4.1999999999999997E-3</v>
      </c>
    </row>
    <row r="16" spans="1:10" x14ac:dyDescent="0.15">
      <c r="A16" s="14">
        <v>-4</v>
      </c>
      <c r="B16" s="15">
        <v>-8.2000000000000007E-3</v>
      </c>
      <c r="C16" s="14">
        <v>-4</v>
      </c>
      <c r="D16" s="15">
        <v>3.4700000000000002E-2</v>
      </c>
      <c r="E16" s="14"/>
      <c r="F16" s="14">
        <f t="shared" si="0"/>
        <v>3.8250000000000003E-3</v>
      </c>
      <c r="G16" s="14">
        <f t="shared" si="1"/>
        <v>4.2249999999999996E-3</v>
      </c>
    </row>
    <row r="17" spans="5:7" x14ac:dyDescent="0.15">
      <c r="E17" s="14" t="s">
        <v>19</v>
      </c>
      <c r="F17" s="11">
        <f>AVERAGE(F7:F11,F13:F16)</f>
        <v>3.8424074074074072E-3</v>
      </c>
      <c r="G17" s="11">
        <f>AVERAGE(G7:G11,G13:G16)</f>
        <v>4.2303703703703704E-3</v>
      </c>
    </row>
  </sheetData>
  <mergeCells count="2">
    <mergeCell ref="A3:J3"/>
    <mergeCell ref="A4:J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
  <sheetViews>
    <sheetView zoomScale="90" zoomScaleNormal="90" workbookViewId="0">
      <selection activeCell="K7" sqref="K7"/>
    </sheetView>
  </sheetViews>
  <sheetFormatPr defaultRowHeight="15" x14ac:dyDescent="0.25"/>
  <cols>
    <col min="2" max="2" width="9" style="2"/>
    <col min="3" max="3" width="11.875" style="2" customWidth="1"/>
    <col min="4" max="5" width="9" style="2"/>
    <col min="6" max="6" width="13" style="2" customWidth="1"/>
    <col min="7" max="7" width="13.125" style="2" customWidth="1"/>
    <col min="8" max="8" width="13.375" style="2" customWidth="1"/>
    <col min="9" max="9" width="12.5" style="2" customWidth="1"/>
    <col min="10" max="11" width="10.5" style="3" bestFit="1" customWidth="1"/>
    <col min="12" max="14" width="9" style="2"/>
    <col min="15" max="15" width="13" style="2" customWidth="1"/>
    <col min="16" max="16" width="9" style="2"/>
    <col min="17" max="17" width="15.625" style="2" customWidth="1"/>
    <col min="18" max="18" width="9" style="2"/>
    <col min="19" max="20" width="9" style="1"/>
  </cols>
  <sheetData>
    <row r="1" spans="2:20" x14ac:dyDescent="0.25">
      <c r="B1" s="39" t="s">
        <v>69</v>
      </c>
      <c r="C1" s="39"/>
      <c r="D1" s="39"/>
      <c r="E1" s="39"/>
      <c r="F1" s="39"/>
      <c r="G1" s="39"/>
      <c r="H1" s="39"/>
      <c r="I1" s="39"/>
      <c r="J1" s="39"/>
      <c r="K1" s="39"/>
      <c r="L1" s="39"/>
      <c r="M1" s="39"/>
    </row>
    <row r="2" spans="2:20" ht="13.5" x14ac:dyDescent="0.15">
      <c r="B2"/>
      <c r="C2"/>
      <c r="D2"/>
      <c r="E2"/>
      <c r="F2"/>
      <c r="G2"/>
      <c r="H2"/>
      <c r="I2"/>
      <c r="J2"/>
      <c r="K2"/>
      <c r="L2"/>
      <c r="M2"/>
      <c r="N2"/>
      <c r="O2"/>
      <c r="P2"/>
      <c r="Q2"/>
      <c r="R2"/>
      <c r="S2"/>
      <c r="T2"/>
    </row>
    <row r="3" spans="2:20" ht="35.25" customHeight="1" x14ac:dyDescent="0.25">
      <c r="B3" s="37" t="s">
        <v>38</v>
      </c>
      <c r="C3" s="37"/>
      <c r="D3" s="37"/>
      <c r="E3" s="37"/>
      <c r="F3" s="37"/>
      <c r="G3" s="37"/>
      <c r="H3" s="37"/>
      <c r="I3" s="37"/>
      <c r="J3" s="37"/>
      <c r="K3" s="37"/>
      <c r="L3" s="37"/>
      <c r="M3" s="37"/>
      <c r="N3" s="13"/>
      <c r="O3" s="16"/>
    </row>
    <row r="4" spans="2:20" ht="20.25" customHeight="1" x14ac:dyDescent="0.15">
      <c r="B4" s="37" t="s">
        <v>39</v>
      </c>
      <c r="C4" s="37"/>
      <c r="D4" s="37"/>
      <c r="E4" s="37"/>
      <c r="F4" s="37"/>
      <c r="G4" s="37"/>
      <c r="H4" s="37"/>
      <c r="I4" s="37"/>
      <c r="J4" s="37"/>
      <c r="K4" s="37"/>
      <c r="L4" s="37"/>
      <c r="M4" s="37"/>
      <c r="N4" s="37"/>
      <c r="O4" s="37"/>
      <c r="P4"/>
      <c r="Q4"/>
      <c r="R4"/>
      <c r="S4"/>
      <c r="T4"/>
    </row>
    <row r="5" spans="2:20" ht="13.5" x14ac:dyDescent="0.15">
      <c r="B5" s="13" t="s">
        <v>20</v>
      </c>
      <c r="C5" s="13"/>
      <c r="D5" s="13"/>
      <c r="E5" s="13"/>
      <c r="F5" s="13"/>
      <c r="G5" s="13"/>
      <c r="H5" s="13"/>
      <c r="I5" s="13"/>
      <c r="J5" s="13"/>
      <c r="K5" s="13"/>
      <c r="L5" s="13"/>
      <c r="M5" s="13"/>
      <c r="N5" s="13"/>
      <c r="O5" s="13"/>
      <c r="P5" s="13"/>
      <c r="Q5"/>
      <c r="R5"/>
      <c r="S5"/>
      <c r="T5"/>
    </row>
    <row r="6" spans="2:20" x14ac:dyDescent="0.25">
      <c r="B6" s="2" t="s">
        <v>6</v>
      </c>
      <c r="C6" s="2" t="s">
        <v>1</v>
      </c>
      <c r="D6" s="2" t="s">
        <v>37</v>
      </c>
      <c r="E6" s="2" t="s">
        <v>0</v>
      </c>
      <c r="F6" s="2" t="s">
        <v>2</v>
      </c>
      <c r="G6" s="2" t="s">
        <v>3</v>
      </c>
      <c r="H6" s="2" t="s">
        <v>4</v>
      </c>
      <c r="I6" s="2" t="s">
        <v>5</v>
      </c>
      <c r="J6" s="6" t="s">
        <v>9</v>
      </c>
      <c r="K6" s="6" t="s">
        <v>7</v>
      </c>
      <c r="L6" s="2" t="s">
        <v>10</v>
      </c>
      <c r="M6" s="2" t="s">
        <v>11</v>
      </c>
      <c r="O6" s="38" t="s">
        <v>12</v>
      </c>
      <c r="P6" s="38"/>
      <c r="Q6" s="38"/>
      <c r="R6" s="38"/>
    </row>
    <row r="7" spans="2:20" x14ac:dyDescent="0.25">
      <c r="B7" s="5">
        <v>1</v>
      </c>
      <c r="C7" s="4">
        <v>5</v>
      </c>
      <c r="D7" s="4">
        <v>0.5</v>
      </c>
      <c r="E7" s="4">
        <v>4</v>
      </c>
      <c r="F7" s="7">
        <v>0</v>
      </c>
      <c r="G7" s="7">
        <v>0</v>
      </c>
      <c r="H7" s="2">
        <f>F7</f>
        <v>0</v>
      </c>
      <c r="I7" s="2">
        <f>G7</f>
        <v>0</v>
      </c>
      <c r="J7" s="12">
        <v>17159.175999999999</v>
      </c>
      <c r="K7" s="12">
        <v>17157.210999999999</v>
      </c>
      <c r="L7" s="2">
        <f>(J7-K7)/2/10000</f>
        <v>9.8250000000007281E-5</v>
      </c>
      <c r="O7" s="2" t="s">
        <v>2</v>
      </c>
      <c r="P7" s="2" t="s">
        <v>8</v>
      </c>
      <c r="Q7" s="2" t="s">
        <v>3</v>
      </c>
      <c r="R7" s="2" t="s">
        <v>8</v>
      </c>
    </row>
    <row r="8" spans="2:20" x14ac:dyDescent="0.25">
      <c r="B8" s="2">
        <v>2</v>
      </c>
      <c r="C8" s="2">
        <f>C7</f>
        <v>5</v>
      </c>
      <c r="D8" s="2">
        <f>D7</f>
        <v>0.5</v>
      </c>
      <c r="E8" s="2">
        <f>E7</f>
        <v>4</v>
      </c>
      <c r="F8" s="2">
        <f>F7+D8*E8</f>
        <v>2</v>
      </c>
      <c r="G8" s="2">
        <f>G7</f>
        <v>0</v>
      </c>
      <c r="H8" s="2">
        <f>F8+C8</f>
        <v>7</v>
      </c>
      <c r="I8" s="2">
        <f>G8</f>
        <v>0</v>
      </c>
      <c r="J8" s="12">
        <v>15832.829</v>
      </c>
      <c r="K8" s="12">
        <v>13166.109</v>
      </c>
      <c r="L8" s="2">
        <f t="shared" ref="L8:L44" si="0">(J8-K8)/2/10000</f>
        <v>0.13333599999999995</v>
      </c>
      <c r="O8" s="2">
        <f>F8</f>
        <v>2</v>
      </c>
      <c r="P8" s="2">
        <f>M9</f>
        <v>0.10761899999999995</v>
      </c>
      <c r="Q8" s="2">
        <f>G26</f>
        <v>2</v>
      </c>
      <c r="R8" s="2">
        <f>M27</f>
        <v>0.11006419999999999</v>
      </c>
    </row>
    <row r="9" spans="2:20" x14ac:dyDescent="0.25">
      <c r="B9" s="2">
        <v>3</v>
      </c>
      <c r="C9" s="2">
        <f t="shared" ref="C9:C44" si="1">C8</f>
        <v>5</v>
      </c>
      <c r="D9" s="2">
        <f t="shared" ref="D9:D44" si="2">D8</f>
        <v>0.5</v>
      </c>
      <c r="E9" s="2">
        <f>E8</f>
        <v>4</v>
      </c>
      <c r="F9" s="2">
        <f>F7+D9*E9</f>
        <v>2</v>
      </c>
      <c r="G9" s="2">
        <f>G7</f>
        <v>0</v>
      </c>
      <c r="H9" s="2">
        <f>F9-C9</f>
        <v>-3</v>
      </c>
      <c r="I9" s="2">
        <f>G9</f>
        <v>0</v>
      </c>
      <c r="J9" s="12">
        <v>16897.932000000001</v>
      </c>
      <c r="K9" s="12">
        <v>16383.592000000001</v>
      </c>
      <c r="L9" s="2">
        <f t="shared" si="0"/>
        <v>2.5717000000000007E-2</v>
      </c>
      <c r="M9" s="2">
        <f>L8-L9</f>
        <v>0.10761899999999995</v>
      </c>
      <c r="O9" s="2">
        <f>F10</f>
        <v>1.5</v>
      </c>
      <c r="P9" s="2">
        <f>M11</f>
        <v>7.9206750000000103E-2</v>
      </c>
      <c r="Q9" s="2">
        <f>G28</f>
        <v>1.5</v>
      </c>
      <c r="R9" s="2">
        <f>M29</f>
        <v>8.19893500000001E-2</v>
      </c>
    </row>
    <row r="10" spans="2:20" x14ac:dyDescent="0.25">
      <c r="B10" s="2">
        <v>4</v>
      </c>
      <c r="C10" s="2">
        <f t="shared" si="1"/>
        <v>5</v>
      </c>
      <c r="D10" s="2">
        <f t="shared" si="2"/>
        <v>0.5</v>
      </c>
      <c r="E10" s="2">
        <f>E9-1</f>
        <v>3</v>
      </c>
      <c r="F10" s="2">
        <f>F7+D10*E10</f>
        <v>1.5</v>
      </c>
      <c r="G10" s="2">
        <f>G7</f>
        <v>0</v>
      </c>
      <c r="H10" s="2">
        <f>F10+C10</f>
        <v>6.5</v>
      </c>
      <c r="I10" s="2">
        <f t="shared" ref="I10:I25" si="3">G10</f>
        <v>0</v>
      </c>
      <c r="J10" s="12">
        <v>16036.794</v>
      </c>
      <c r="K10" s="12">
        <v>13738.466</v>
      </c>
      <c r="L10" s="2">
        <f t="shared" si="0"/>
        <v>0.11491639999999997</v>
      </c>
      <c r="O10" s="2">
        <f>F12</f>
        <v>1</v>
      </c>
      <c r="P10" s="2">
        <f>M13</f>
        <v>5.1911600000000092E-2</v>
      </c>
      <c r="Q10" s="2">
        <f>G30</f>
        <v>1</v>
      </c>
      <c r="R10" s="2">
        <f>M31</f>
        <v>5.3263200000000045E-2</v>
      </c>
    </row>
    <row r="11" spans="2:20" x14ac:dyDescent="0.25">
      <c r="B11" s="2">
        <v>5</v>
      </c>
      <c r="C11" s="2">
        <f t="shared" si="1"/>
        <v>5</v>
      </c>
      <c r="D11" s="2">
        <f t="shared" si="2"/>
        <v>0.5</v>
      </c>
      <c r="E11" s="2">
        <f>E10</f>
        <v>3</v>
      </c>
      <c r="F11" s="2">
        <f>F7+D11*E11</f>
        <v>1.5</v>
      </c>
      <c r="G11" s="2">
        <f>G7</f>
        <v>0</v>
      </c>
      <c r="H11" s="2">
        <f>F11-C11</f>
        <v>-3.5</v>
      </c>
      <c r="I11" s="2">
        <f t="shared" si="3"/>
        <v>0</v>
      </c>
      <c r="J11" s="12">
        <v>16810.294999999998</v>
      </c>
      <c r="K11" s="12">
        <v>16096.102000000001</v>
      </c>
      <c r="L11" s="2">
        <f t="shared" si="0"/>
        <v>3.5709649999999871E-2</v>
      </c>
      <c r="M11" s="2">
        <f>L10-L11</f>
        <v>7.9206750000000103E-2</v>
      </c>
      <c r="O11" s="2">
        <f>F14</f>
        <v>0.5</v>
      </c>
      <c r="P11" s="2">
        <f>M15</f>
        <v>2.3512750000000048E-2</v>
      </c>
      <c r="Q11" s="2">
        <f>G32</f>
        <v>0.5</v>
      </c>
      <c r="R11" s="2">
        <f>M33</f>
        <v>2.507729999999992E-2</v>
      </c>
    </row>
    <row r="12" spans="2:20" x14ac:dyDescent="0.25">
      <c r="B12" s="2">
        <v>6</v>
      </c>
      <c r="C12" s="2">
        <f t="shared" si="1"/>
        <v>5</v>
      </c>
      <c r="D12" s="2">
        <f t="shared" si="2"/>
        <v>0.5</v>
      </c>
      <c r="E12" s="2">
        <f>E11-1</f>
        <v>2</v>
      </c>
      <c r="F12" s="2">
        <f>F7+D12*E12</f>
        <v>1</v>
      </c>
      <c r="G12" s="2">
        <f>G7</f>
        <v>0</v>
      </c>
      <c r="H12" s="2">
        <f>F12+C12</f>
        <v>6</v>
      </c>
      <c r="I12" s="2">
        <f t="shared" si="3"/>
        <v>0</v>
      </c>
      <c r="J12" s="12">
        <v>16196.934999999999</v>
      </c>
      <c r="K12" s="12">
        <v>14246.268</v>
      </c>
      <c r="L12" s="2">
        <f t="shared" si="0"/>
        <v>9.7533349999999977E-2</v>
      </c>
      <c r="O12" s="2">
        <f>F16</f>
        <v>0</v>
      </c>
      <c r="P12" s="2">
        <f>M17</f>
        <v>-4.3615999999999933E-3</v>
      </c>
      <c r="Q12" s="2">
        <f>G34</f>
        <v>0</v>
      </c>
      <c r="R12" s="2">
        <f>M35</f>
        <v>-3.7037500000001305E-3</v>
      </c>
    </row>
    <row r="13" spans="2:20" x14ac:dyDescent="0.25">
      <c r="B13" s="2">
        <v>7</v>
      </c>
      <c r="C13" s="2">
        <f t="shared" si="1"/>
        <v>5</v>
      </c>
      <c r="D13" s="2">
        <f t="shared" si="2"/>
        <v>0.5</v>
      </c>
      <c r="E13" s="2">
        <f>E12</f>
        <v>2</v>
      </c>
      <c r="F13" s="2">
        <f>F7+D13*E13</f>
        <v>1</v>
      </c>
      <c r="G13" s="2">
        <f>G7</f>
        <v>0</v>
      </c>
      <c r="H13" s="2">
        <f>F13-C13</f>
        <v>-4</v>
      </c>
      <c r="I13" s="2">
        <f t="shared" si="3"/>
        <v>0</v>
      </c>
      <c r="J13" s="12">
        <v>16697.974999999999</v>
      </c>
      <c r="K13" s="12">
        <v>15785.54</v>
      </c>
      <c r="L13" s="2">
        <f t="shared" si="0"/>
        <v>4.5621749999999885E-2</v>
      </c>
      <c r="M13" s="2">
        <f>L12-L13</f>
        <v>5.1911600000000092E-2</v>
      </c>
      <c r="O13" s="2">
        <f>F18</f>
        <v>-0.5</v>
      </c>
      <c r="P13" s="2">
        <f>M19</f>
        <v>-3.1674799999999961E-2</v>
      </c>
      <c r="Q13" s="2">
        <f>G36</f>
        <v>-0.5</v>
      </c>
      <c r="R13" s="2">
        <f>M37</f>
        <v>-3.1669349999999936E-2</v>
      </c>
    </row>
    <row r="14" spans="2:20" x14ac:dyDescent="0.25">
      <c r="B14" s="2">
        <v>8</v>
      </c>
      <c r="C14" s="2">
        <f t="shared" si="1"/>
        <v>5</v>
      </c>
      <c r="D14" s="2">
        <f t="shared" si="2"/>
        <v>0.5</v>
      </c>
      <c r="E14" s="2">
        <f>E13-1</f>
        <v>1</v>
      </c>
      <c r="F14" s="2">
        <f>F7+D14*E14</f>
        <v>0.5</v>
      </c>
      <c r="G14" s="2">
        <f>G7</f>
        <v>0</v>
      </c>
      <c r="H14" s="2">
        <f>F14+C14</f>
        <v>5.5</v>
      </c>
      <c r="I14" s="2">
        <f t="shared" si="3"/>
        <v>0</v>
      </c>
      <c r="J14" s="12">
        <v>16350.866</v>
      </c>
      <c r="K14" s="12">
        <v>14710.981</v>
      </c>
      <c r="L14" s="2">
        <f t="shared" si="0"/>
        <v>8.1994250000000005E-2</v>
      </c>
      <c r="O14" s="2">
        <f>F20</f>
        <v>-1</v>
      </c>
      <c r="P14" s="2">
        <f>M21</f>
        <v>-5.978435E-2</v>
      </c>
      <c r="Q14" s="2">
        <f>G38</f>
        <v>-1</v>
      </c>
      <c r="R14" s="2">
        <f>M39</f>
        <v>-6.0597300000000083E-2</v>
      </c>
    </row>
    <row r="15" spans="2:20" x14ac:dyDescent="0.25">
      <c r="B15" s="2">
        <v>9</v>
      </c>
      <c r="C15" s="2">
        <f t="shared" si="1"/>
        <v>5</v>
      </c>
      <c r="D15" s="2">
        <f t="shared" si="2"/>
        <v>0.5</v>
      </c>
      <c r="E15" s="2">
        <f>E14</f>
        <v>1</v>
      </c>
      <c r="F15" s="2">
        <f>F7+D15*E15</f>
        <v>0.5</v>
      </c>
      <c r="G15" s="2">
        <f>G7</f>
        <v>0</v>
      </c>
      <c r="H15" s="2">
        <f>F15-C15</f>
        <v>-4.5</v>
      </c>
      <c r="I15" s="2">
        <f t="shared" si="3"/>
        <v>0</v>
      </c>
      <c r="J15" s="12">
        <v>16596.761999999999</v>
      </c>
      <c r="K15" s="12">
        <v>15427.132</v>
      </c>
      <c r="L15" s="2">
        <f t="shared" si="0"/>
        <v>5.8481499999999957E-2</v>
      </c>
      <c r="M15" s="2">
        <f>L14-L15</f>
        <v>2.3512750000000048E-2</v>
      </c>
      <c r="O15" s="2">
        <f>F22</f>
        <v>-1.5</v>
      </c>
      <c r="P15" s="2">
        <f>M23</f>
        <v>-8.7695650000000028E-2</v>
      </c>
      <c r="Q15" s="2">
        <f>G40</f>
        <v>-1.5</v>
      </c>
      <c r="R15" s="2">
        <f>M41</f>
        <v>-8.9275500000000008E-2</v>
      </c>
    </row>
    <row r="16" spans="2:20" x14ac:dyDescent="0.25">
      <c r="B16" s="2">
        <v>10</v>
      </c>
      <c r="C16" s="2">
        <f t="shared" si="1"/>
        <v>5</v>
      </c>
      <c r="D16" s="2">
        <f t="shared" si="2"/>
        <v>0.5</v>
      </c>
      <c r="E16" s="2">
        <f>E15-1</f>
        <v>0</v>
      </c>
      <c r="F16" s="2">
        <f>F7+D16*E16</f>
        <v>0</v>
      </c>
      <c r="G16" s="2">
        <f>G7</f>
        <v>0</v>
      </c>
      <c r="H16" s="2">
        <f>F16+C16</f>
        <v>5</v>
      </c>
      <c r="I16" s="2">
        <f t="shared" si="3"/>
        <v>0</v>
      </c>
      <c r="J16" s="12">
        <v>16490.932000000001</v>
      </c>
      <c r="K16" s="12">
        <v>15141.906000000001</v>
      </c>
      <c r="L16" s="2">
        <f t="shared" si="0"/>
        <v>6.7451299999999992E-2</v>
      </c>
      <c r="O16" s="2">
        <f>F24</f>
        <v>-2</v>
      </c>
      <c r="P16" s="2">
        <f>M25</f>
        <v>-0.11580614999999989</v>
      </c>
      <c r="Q16" s="2">
        <f>G42</f>
        <v>-2</v>
      </c>
      <c r="R16" s="2">
        <f>M43</f>
        <v>-0.11825244999999997</v>
      </c>
    </row>
    <row r="17" spans="2:13" x14ac:dyDescent="0.25">
      <c r="B17" s="2">
        <v>11</v>
      </c>
      <c r="C17" s="2">
        <f t="shared" si="1"/>
        <v>5</v>
      </c>
      <c r="D17" s="2">
        <f t="shared" si="2"/>
        <v>0.5</v>
      </c>
      <c r="E17" s="2">
        <f>E16</f>
        <v>0</v>
      </c>
      <c r="F17" s="2">
        <f>F7+D17*E17</f>
        <v>0</v>
      </c>
      <c r="G17" s="2">
        <f>G7</f>
        <v>0</v>
      </c>
      <c r="H17" s="2">
        <f>F17-C17</f>
        <v>-5</v>
      </c>
      <c r="I17" s="2">
        <f t="shared" si="3"/>
        <v>0</v>
      </c>
      <c r="J17" s="12">
        <v>16454.370999999999</v>
      </c>
      <c r="K17" s="12">
        <v>15018.112999999999</v>
      </c>
      <c r="L17" s="2">
        <f t="shared" si="0"/>
        <v>7.1812899999999985E-2</v>
      </c>
      <c r="M17" s="2">
        <f>L16-L17</f>
        <v>-4.3615999999999933E-3</v>
      </c>
    </row>
    <row r="18" spans="2:13" x14ac:dyDescent="0.25">
      <c r="B18" s="2">
        <v>12</v>
      </c>
      <c r="C18" s="2">
        <f t="shared" si="1"/>
        <v>5</v>
      </c>
      <c r="D18" s="2">
        <f t="shared" si="2"/>
        <v>0.5</v>
      </c>
      <c r="E18" s="2">
        <f>E17-1</f>
        <v>-1</v>
      </c>
      <c r="F18" s="2">
        <f>F7+D18*E18</f>
        <v>-0.5</v>
      </c>
      <c r="G18" s="2">
        <f>G7</f>
        <v>0</v>
      </c>
      <c r="H18" s="2">
        <f>F18+C18</f>
        <v>4.5</v>
      </c>
      <c r="I18" s="2">
        <f t="shared" si="3"/>
        <v>0</v>
      </c>
      <c r="J18" s="12">
        <v>16619.717000000001</v>
      </c>
      <c r="K18" s="12">
        <v>15526.317999999999</v>
      </c>
      <c r="L18" s="2">
        <f t="shared" si="0"/>
        <v>5.4669950000000064E-2</v>
      </c>
    </row>
    <row r="19" spans="2:13" x14ac:dyDescent="0.25">
      <c r="B19" s="2">
        <v>13</v>
      </c>
      <c r="C19" s="2">
        <f t="shared" si="1"/>
        <v>5</v>
      </c>
      <c r="D19" s="2">
        <f t="shared" si="2"/>
        <v>0.5</v>
      </c>
      <c r="E19" s="2">
        <f>E18</f>
        <v>-1</v>
      </c>
      <c r="F19" s="2">
        <f>F7+D19*E19</f>
        <v>-0.5</v>
      </c>
      <c r="G19" s="2">
        <f>G7</f>
        <v>0</v>
      </c>
      <c r="H19" s="2">
        <f>F19-C19</f>
        <v>-5.5</v>
      </c>
      <c r="I19" s="2">
        <f t="shared" si="3"/>
        <v>0</v>
      </c>
      <c r="J19" s="12">
        <v>16300.364</v>
      </c>
      <c r="K19" s="12">
        <v>14573.468999999999</v>
      </c>
      <c r="L19" s="2">
        <f t="shared" si="0"/>
        <v>8.6344750000000026E-2</v>
      </c>
      <c r="M19" s="2">
        <f>L18-L19</f>
        <v>-3.1674799999999961E-2</v>
      </c>
    </row>
    <row r="20" spans="2:13" x14ac:dyDescent="0.25">
      <c r="B20" s="2">
        <v>14</v>
      </c>
      <c r="C20" s="2">
        <f t="shared" si="1"/>
        <v>5</v>
      </c>
      <c r="D20" s="2">
        <f t="shared" si="2"/>
        <v>0.5</v>
      </c>
      <c r="E20" s="2">
        <f>E19-1</f>
        <v>-2</v>
      </c>
      <c r="F20" s="2">
        <f>F7+D20*E20</f>
        <v>-1</v>
      </c>
      <c r="G20" s="2">
        <f>G7</f>
        <v>0</v>
      </c>
      <c r="H20" s="2">
        <f>F20+C20</f>
        <v>4</v>
      </c>
      <c r="I20" s="2">
        <f t="shared" si="3"/>
        <v>0</v>
      </c>
      <c r="J20" s="12">
        <v>16722.096000000001</v>
      </c>
      <c r="K20" s="12">
        <v>15867.966</v>
      </c>
      <c r="L20" s="2">
        <f t="shared" si="0"/>
        <v>4.270650000000005E-2</v>
      </c>
    </row>
    <row r="21" spans="2:13" x14ac:dyDescent="0.25">
      <c r="B21" s="2">
        <v>15</v>
      </c>
      <c r="C21" s="2">
        <f t="shared" si="1"/>
        <v>5</v>
      </c>
      <c r="D21" s="2">
        <f t="shared" si="2"/>
        <v>0.5</v>
      </c>
      <c r="E21" s="2">
        <f>E20</f>
        <v>-2</v>
      </c>
      <c r="F21" s="2">
        <f>F7+D21*E21</f>
        <v>-1</v>
      </c>
      <c r="G21" s="2">
        <f>G7</f>
        <v>0</v>
      </c>
      <c r="H21" s="2">
        <f>F21-C21</f>
        <v>-6</v>
      </c>
      <c r="I21" s="2">
        <f t="shared" si="3"/>
        <v>0</v>
      </c>
      <c r="J21" s="12">
        <v>16141.486000000001</v>
      </c>
      <c r="K21" s="12">
        <v>14091.669</v>
      </c>
      <c r="L21" s="2">
        <f t="shared" si="0"/>
        <v>0.10249085000000005</v>
      </c>
      <c r="M21" s="2">
        <f>L20-L21</f>
        <v>-5.978435E-2</v>
      </c>
    </row>
    <row r="22" spans="2:13" x14ac:dyDescent="0.25">
      <c r="B22" s="2">
        <v>16</v>
      </c>
      <c r="C22" s="2">
        <f t="shared" si="1"/>
        <v>5</v>
      </c>
      <c r="D22" s="2">
        <f t="shared" si="2"/>
        <v>0.5</v>
      </c>
      <c r="E22" s="2">
        <f>E21-1</f>
        <v>-3</v>
      </c>
      <c r="F22" s="2">
        <f>F7+D22*E22</f>
        <v>-1.5</v>
      </c>
      <c r="G22" s="2">
        <f>G7</f>
        <v>0</v>
      </c>
      <c r="H22" s="2">
        <f>F22+C22</f>
        <v>3.5</v>
      </c>
      <c r="I22" s="2">
        <f t="shared" si="3"/>
        <v>0</v>
      </c>
      <c r="J22" s="12">
        <v>16828.268</v>
      </c>
      <c r="K22" s="12">
        <v>16173.384</v>
      </c>
      <c r="L22" s="2">
        <f t="shared" si="0"/>
        <v>3.2744200000000001E-2</v>
      </c>
    </row>
    <row r="23" spans="2:13" x14ac:dyDescent="0.25">
      <c r="B23" s="2">
        <v>17</v>
      </c>
      <c r="C23" s="2">
        <f t="shared" si="1"/>
        <v>5</v>
      </c>
      <c r="D23" s="2">
        <f t="shared" si="2"/>
        <v>0.5</v>
      </c>
      <c r="E23" s="2">
        <f>E22</f>
        <v>-3</v>
      </c>
      <c r="F23" s="2">
        <f>F7+D23*E23</f>
        <v>-1.5</v>
      </c>
      <c r="G23" s="2">
        <f>G7</f>
        <v>0</v>
      </c>
      <c r="H23" s="2">
        <f>F23-C23</f>
        <v>-6.5</v>
      </c>
      <c r="I23" s="2">
        <f t="shared" si="3"/>
        <v>0</v>
      </c>
      <c r="J23" s="12">
        <v>15965.373</v>
      </c>
      <c r="K23" s="12">
        <v>13556.575999999999</v>
      </c>
      <c r="L23" s="2">
        <f t="shared" si="0"/>
        <v>0.12043985000000003</v>
      </c>
      <c r="M23" s="2">
        <f>L22-L23</f>
        <v>-8.7695650000000028E-2</v>
      </c>
    </row>
    <row r="24" spans="2:13" x14ac:dyDescent="0.25">
      <c r="B24" s="2">
        <v>18</v>
      </c>
      <c r="C24" s="2">
        <f t="shared" si="1"/>
        <v>5</v>
      </c>
      <c r="D24" s="2">
        <f t="shared" si="2"/>
        <v>0.5</v>
      </c>
      <c r="E24" s="2">
        <f>E23-1</f>
        <v>-4</v>
      </c>
      <c r="F24" s="2">
        <f>F7+D24*E24</f>
        <v>-2</v>
      </c>
      <c r="G24" s="2">
        <f>G7</f>
        <v>0</v>
      </c>
      <c r="H24" s="2">
        <f>F24+C24</f>
        <v>3</v>
      </c>
      <c r="I24" s="2">
        <f t="shared" si="3"/>
        <v>0</v>
      </c>
      <c r="J24" s="12">
        <v>16917.918000000001</v>
      </c>
      <c r="K24" s="12">
        <v>16448.655999999999</v>
      </c>
      <c r="L24" s="2">
        <f t="shared" si="0"/>
        <v>2.3463100000000122E-2</v>
      </c>
    </row>
    <row r="25" spans="2:13" x14ac:dyDescent="0.25">
      <c r="B25" s="2">
        <v>19</v>
      </c>
      <c r="C25" s="2">
        <f t="shared" si="1"/>
        <v>5</v>
      </c>
      <c r="D25" s="2">
        <f t="shared" si="2"/>
        <v>0.5</v>
      </c>
      <c r="E25" s="2">
        <f>E24</f>
        <v>-4</v>
      </c>
      <c r="F25" s="2">
        <f>F7+D25*E25</f>
        <v>-2</v>
      </c>
      <c r="G25" s="2">
        <f>G7</f>
        <v>0</v>
      </c>
      <c r="H25" s="2">
        <f>F25-C25</f>
        <v>-7</v>
      </c>
      <c r="I25" s="2">
        <f t="shared" si="3"/>
        <v>0</v>
      </c>
      <c r="J25" s="12">
        <v>15773.825000000001</v>
      </c>
      <c r="K25" s="12">
        <v>12988.44</v>
      </c>
      <c r="L25" s="2">
        <f t="shared" si="0"/>
        <v>0.13926925000000001</v>
      </c>
      <c r="M25" s="2">
        <f>L24-L25</f>
        <v>-0.11580614999999989</v>
      </c>
    </row>
    <row r="26" spans="2:13" x14ac:dyDescent="0.25">
      <c r="B26" s="2">
        <v>20</v>
      </c>
      <c r="C26" s="2">
        <f t="shared" si="1"/>
        <v>5</v>
      </c>
      <c r="D26" s="2">
        <f t="shared" si="2"/>
        <v>0.5</v>
      </c>
      <c r="E26" s="2">
        <f>E8</f>
        <v>4</v>
      </c>
      <c r="F26" s="2">
        <f>F7</f>
        <v>0</v>
      </c>
      <c r="G26" s="2">
        <f>G7+D26*E26</f>
        <v>2</v>
      </c>
      <c r="H26" s="2">
        <f>F26</f>
        <v>0</v>
      </c>
      <c r="I26" s="2">
        <f>G26+C26</f>
        <v>7</v>
      </c>
      <c r="J26" s="12">
        <v>15749.460999999999</v>
      </c>
      <c r="K26" s="12">
        <v>13018.031000000001</v>
      </c>
      <c r="L26" s="2">
        <f t="shared" si="0"/>
        <v>0.13657149999999993</v>
      </c>
    </row>
    <row r="27" spans="2:13" x14ac:dyDescent="0.25">
      <c r="B27" s="2">
        <v>21</v>
      </c>
      <c r="C27" s="2">
        <f t="shared" si="1"/>
        <v>5</v>
      </c>
      <c r="D27" s="2">
        <f t="shared" si="2"/>
        <v>0.5</v>
      </c>
      <c r="E27" s="2">
        <f>E26</f>
        <v>4</v>
      </c>
      <c r="F27" s="2">
        <f>F7</f>
        <v>0</v>
      </c>
      <c r="G27" s="2">
        <f>G7+D27*E27</f>
        <v>2</v>
      </c>
      <c r="H27" s="2">
        <f t="shared" ref="H27:H43" si="4">F27</f>
        <v>0</v>
      </c>
      <c r="I27" s="2">
        <f>G27-C27</f>
        <v>-3</v>
      </c>
      <c r="J27" s="12">
        <v>16885.067999999999</v>
      </c>
      <c r="K27" s="12">
        <v>16354.922</v>
      </c>
      <c r="L27" s="2">
        <f t="shared" si="0"/>
        <v>2.6507299999999942E-2</v>
      </c>
      <c r="M27" s="2">
        <f>L26-L27</f>
        <v>0.11006419999999999</v>
      </c>
    </row>
    <row r="28" spans="2:13" x14ac:dyDescent="0.25">
      <c r="B28" s="2">
        <v>22</v>
      </c>
      <c r="C28" s="2">
        <f t="shared" si="1"/>
        <v>5</v>
      </c>
      <c r="D28" s="2">
        <f t="shared" si="2"/>
        <v>0.5</v>
      </c>
      <c r="E28" s="2">
        <f>E27-1</f>
        <v>3</v>
      </c>
      <c r="F28" s="2">
        <f>F7</f>
        <v>0</v>
      </c>
      <c r="G28" s="2">
        <f>G7+D28*E28</f>
        <v>1.5</v>
      </c>
      <c r="H28" s="2">
        <f t="shared" si="4"/>
        <v>0</v>
      </c>
      <c r="I28" s="2">
        <f>G28+C28</f>
        <v>6.5</v>
      </c>
      <c r="J28" s="12">
        <v>15957.642</v>
      </c>
      <c r="K28" s="12">
        <v>13592.906999999999</v>
      </c>
      <c r="L28" s="2">
        <f t="shared" si="0"/>
        <v>0.11823675000000003</v>
      </c>
    </row>
    <row r="29" spans="2:13" x14ac:dyDescent="0.25">
      <c r="B29" s="2">
        <v>23</v>
      </c>
      <c r="C29" s="2">
        <f t="shared" si="1"/>
        <v>5</v>
      </c>
      <c r="D29" s="2">
        <f t="shared" si="2"/>
        <v>0.5</v>
      </c>
      <c r="E29" s="2">
        <f>E28</f>
        <v>3</v>
      </c>
      <c r="F29" s="2">
        <f>F7</f>
        <v>0</v>
      </c>
      <c r="G29" s="2">
        <f>G7+D29*E29</f>
        <v>1.5</v>
      </c>
      <c r="H29" s="2">
        <f t="shared" si="4"/>
        <v>0</v>
      </c>
      <c r="I29" s="2">
        <f>G29-C29</f>
        <v>-3.5</v>
      </c>
      <c r="J29" s="12">
        <v>16791.368999999999</v>
      </c>
      <c r="K29" s="12">
        <v>16066.421</v>
      </c>
      <c r="L29" s="2">
        <f t="shared" si="0"/>
        <v>3.6247399999999923E-2</v>
      </c>
      <c r="M29" s="2">
        <f>L28-L29</f>
        <v>8.19893500000001E-2</v>
      </c>
    </row>
    <row r="30" spans="2:13" x14ac:dyDescent="0.25">
      <c r="B30" s="2">
        <v>24</v>
      </c>
      <c r="C30" s="2">
        <f t="shared" si="1"/>
        <v>5</v>
      </c>
      <c r="D30" s="2">
        <f t="shared" si="2"/>
        <v>0.5</v>
      </c>
      <c r="E30" s="2">
        <f>E29-1</f>
        <v>2</v>
      </c>
      <c r="F30" s="2">
        <f>F7</f>
        <v>0</v>
      </c>
      <c r="G30" s="2">
        <f>G7+D30*E30</f>
        <v>1</v>
      </c>
      <c r="H30" s="2">
        <f t="shared" si="4"/>
        <v>0</v>
      </c>
      <c r="I30" s="2">
        <f>G30+C30</f>
        <v>6</v>
      </c>
      <c r="J30" s="12">
        <v>16137.868</v>
      </c>
      <c r="K30" s="12">
        <v>14129.948</v>
      </c>
      <c r="L30" s="2">
        <f t="shared" si="0"/>
        <v>0.100396</v>
      </c>
    </row>
    <row r="31" spans="2:13" x14ac:dyDescent="0.25">
      <c r="B31" s="2">
        <v>25</v>
      </c>
      <c r="C31" s="2">
        <f t="shared" si="1"/>
        <v>5</v>
      </c>
      <c r="D31" s="2">
        <f t="shared" si="2"/>
        <v>0.5</v>
      </c>
      <c r="E31" s="2">
        <f>E30</f>
        <v>2</v>
      </c>
      <c r="F31" s="2">
        <f>F7</f>
        <v>0</v>
      </c>
      <c r="G31" s="2">
        <f>G7+D31*E31</f>
        <v>1</v>
      </c>
      <c r="H31" s="2">
        <f t="shared" si="4"/>
        <v>0</v>
      </c>
      <c r="I31" s="2">
        <f>G31-C31</f>
        <v>-4</v>
      </c>
      <c r="J31" s="12">
        <v>16694.785</v>
      </c>
      <c r="K31" s="12">
        <v>15752.129000000001</v>
      </c>
      <c r="L31" s="2">
        <f t="shared" si="0"/>
        <v>4.7132799999999954E-2</v>
      </c>
      <c r="M31" s="2">
        <f>L30-L31</f>
        <v>5.3263200000000045E-2</v>
      </c>
    </row>
    <row r="32" spans="2:13" x14ac:dyDescent="0.25">
      <c r="B32" s="2">
        <v>26</v>
      </c>
      <c r="C32" s="2">
        <f t="shared" si="1"/>
        <v>5</v>
      </c>
      <c r="D32" s="2">
        <f t="shared" si="2"/>
        <v>0.5</v>
      </c>
      <c r="E32" s="2">
        <f>E31-1</f>
        <v>1</v>
      </c>
      <c r="F32" s="2">
        <f>F7</f>
        <v>0</v>
      </c>
      <c r="G32" s="2">
        <f>G7+D32*E32</f>
        <v>0.5</v>
      </c>
      <c r="H32" s="2">
        <f t="shared" si="4"/>
        <v>0</v>
      </c>
      <c r="I32" s="2">
        <f>G32+C32</f>
        <v>5.5</v>
      </c>
      <c r="J32" s="12">
        <v>16322.906999999999</v>
      </c>
      <c r="K32" s="12">
        <v>14628.978999999999</v>
      </c>
      <c r="L32" s="2">
        <f t="shared" si="0"/>
        <v>8.4696399999999991E-2</v>
      </c>
    </row>
    <row r="33" spans="2:13" x14ac:dyDescent="0.25">
      <c r="B33" s="2">
        <v>27</v>
      </c>
      <c r="C33" s="2">
        <f t="shared" si="1"/>
        <v>5</v>
      </c>
      <c r="D33" s="2">
        <f t="shared" si="2"/>
        <v>0.5</v>
      </c>
      <c r="E33" s="2">
        <f>E32</f>
        <v>1</v>
      </c>
      <c r="F33" s="2">
        <f>F7</f>
        <v>0</v>
      </c>
      <c r="G33" s="2">
        <f>G7+D33*E33</f>
        <v>0.5</v>
      </c>
      <c r="H33" s="2">
        <f t="shared" si="4"/>
        <v>0</v>
      </c>
      <c r="I33" s="2">
        <f>G33-C33</f>
        <v>-4.5</v>
      </c>
      <c r="J33" s="12">
        <v>16578.150000000001</v>
      </c>
      <c r="K33" s="12">
        <v>15385.768</v>
      </c>
      <c r="L33" s="2">
        <f t="shared" si="0"/>
        <v>5.9619100000000071E-2</v>
      </c>
      <c r="M33" s="2">
        <f>L32-L33</f>
        <v>2.507729999999992E-2</v>
      </c>
    </row>
    <row r="34" spans="2:13" x14ac:dyDescent="0.25">
      <c r="B34" s="2">
        <v>28</v>
      </c>
      <c r="C34" s="2">
        <f t="shared" si="1"/>
        <v>5</v>
      </c>
      <c r="D34" s="2">
        <f t="shared" si="2"/>
        <v>0.5</v>
      </c>
      <c r="E34" s="2">
        <f>E33-1</f>
        <v>0</v>
      </c>
      <c r="F34" s="2">
        <f>F7</f>
        <v>0</v>
      </c>
      <c r="G34" s="2">
        <f>G7+D34*E34</f>
        <v>0</v>
      </c>
      <c r="H34" s="2">
        <f t="shared" si="4"/>
        <v>0</v>
      </c>
      <c r="I34" s="2">
        <f>G34+C34</f>
        <v>5</v>
      </c>
      <c r="J34" s="12">
        <v>16461.34</v>
      </c>
      <c r="K34" s="12">
        <v>15071.388000000001</v>
      </c>
      <c r="L34" s="2">
        <f t="shared" si="0"/>
        <v>6.9497599999999965E-2</v>
      </c>
    </row>
    <row r="35" spans="2:13" x14ac:dyDescent="0.25">
      <c r="B35" s="2">
        <v>29</v>
      </c>
      <c r="C35" s="2">
        <f t="shared" si="1"/>
        <v>5</v>
      </c>
      <c r="D35" s="2">
        <f t="shared" si="2"/>
        <v>0.5</v>
      </c>
      <c r="E35" s="2">
        <f>E34</f>
        <v>0</v>
      </c>
      <c r="F35" s="2">
        <f>F7</f>
        <v>0</v>
      </c>
      <c r="G35" s="2">
        <f>G7+D35*E35</f>
        <v>0</v>
      </c>
      <c r="H35" s="2">
        <f t="shared" si="4"/>
        <v>0</v>
      </c>
      <c r="I35" s="2">
        <f>G35-C35</f>
        <v>-5</v>
      </c>
      <c r="J35" s="12">
        <v>16444.469000000001</v>
      </c>
      <c r="K35" s="12">
        <v>14980.441999999999</v>
      </c>
      <c r="L35" s="2">
        <f t="shared" si="0"/>
        <v>7.3201350000000096E-2</v>
      </c>
      <c r="M35" s="2">
        <f>L34-L35</f>
        <v>-3.7037500000001305E-3</v>
      </c>
    </row>
    <row r="36" spans="2:13" x14ac:dyDescent="0.25">
      <c r="B36" s="2">
        <v>30</v>
      </c>
      <c r="C36" s="2">
        <f t="shared" si="1"/>
        <v>5</v>
      </c>
      <c r="D36" s="2">
        <f t="shared" si="2"/>
        <v>0.5</v>
      </c>
      <c r="E36" s="2">
        <f>E35-1</f>
        <v>-1</v>
      </c>
      <c r="F36" s="2">
        <f>F7</f>
        <v>0</v>
      </c>
      <c r="G36" s="2">
        <f>G7+D36*E36</f>
        <v>-0.5</v>
      </c>
      <c r="H36" s="2">
        <f t="shared" si="4"/>
        <v>0</v>
      </c>
      <c r="I36" s="2">
        <f>G36+C36</f>
        <v>4.5</v>
      </c>
      <c r="J36" s="12">
        <v>16605.736000000001</v>
      </c>
      <c r="K36" s="12">
        <v>15479.986000000001</v>
      </c>
      <c r="L36" s="2">
        <f t="shared" si="0"/>
        <v>5.6287499999999997E-2</v>
      </c>
    </row>
    <row r="37" spans="2:13" x14ac:dyDescent="0.25">
      <c r="B37" s="2">
        <v>31</v>
      </c>
      <c r="C37" s="2">
        <f t="shared" si="1"/>
        <v>5</v>
      </c>
      <c r="D37" s="2">
        <f t="shared" si="2"/>
        <v>0.5</v>
      </c>
      <c r="E37" s="2">
        <f>E36</f>
        <v>-1</v>
      </c>
      <c r="F37" s="2">
        <f>F7</f>
        <v>0</v>
      </c>
      <c r="G37" s="2">
        <f>G7+D37*E37</f>
        <v>-0.5</v>
      </c>
      <c r="H37" s="2">
        <f t="shared" si="4"/>
        <v>0</v>
      </c>
      <c r="I37" s="2">
        <f>G37-C37</f>
        <v>-5.5</v>
      </c>
      <c r="J37" s="12">
        <v>16300.23</v>
      </c>
      <c r="K37" s="12">
        <v>14541.093000000001</v>
      </c>
      <c r="L37" s="2">
        <f t="shared" si="0"/>
        <v>8.7956849999999934E-2</v>
      </c>
      <c r="M37" s="2">
        <f>L36-L37</f>
        <v>-3.1669349999999936E-2</v>
      </c>
    </row>
    <row r="38" spans="2:13" x14ac:dyDescent="0.25">
      <c r="B38" s="2">
        <v>32</v>
      </c>
      <c r="C38" s="2">
        <f t="shared" si="1"/>
        <v>5</v>
      </c>
      <c r="D38" s="2">
        <f t="shared" si="2"/>
        <v>0.5</v>
      </c>
      <c r="E38" s="2">
        <f>E37-1</f>
        <v>-2</v>
      </c>
      <c r="F38" s="2">
        <f>F7</f>
        <v>0</v>
      </c>
      <c r="G38" s="2">
        <f>G7+D38*E38</f>
        <v>-1</v>
      </c>
      <c r="H38" s="2">
        <f t="shared" si="4"/>
        <v>0</v>
      </c>
      <c r="I38" s="2">
        <f>G38+C38</f>
        <v>4</v>
      </c>
      <c r="J38" s="12">
        <v>16730.634999999998</v>
      </c>
      <c r="K38" s="12">
        <v>15841.992</v>
      </c>
      <c r="L38" s="2">
        <f t="shared" si="0"/>
        <v>4.4432149999999913E-2</v>
      </c>
    </row>
    <row r="39" spans="2:13" x14ac:dyDescent="0.25">
      <c r="B39" s="2">
        <v>33</v>
      </c>
      <c r="C39" s="2">
        <f t="shared" si="1"/>
        <v>5</v>
      </c>
      <c r="D39" s="2">
        <f t="shared" si="2"/>
        <v>0.5</v>
      </c>
      <c r="E39" s="2">
        <f>E38</f>
        <v>-2</v>
      </c>
      <c r="F39" s="2">
        <f>F7</f>
        <v>0</v>
      </c>
      <c r="G39" s="2">
        <f>G7+D39*E39</f>
        <v>-1</v>
      </c>
      <c r="H39" s="2">
        <f t="shared" si="4"/>
        <v>0</v>
      </c>
      <c r="I39" s="2">
        <f>G39-C39</f>
        <v>-6</v>
      </c>
      <c r="J39" s="12">
        <v>16140.694</v>
      </c>
      <c r="K39" s="12">
        <v>14040.105</v>
      </c>
      <c r="L39" s="2">
        <f t="shared" si="0"/>
        <v>0.10502945</v>
      </c>
      <c r="M39" s="2">
        <f>L38-L39</f>
        <v>-6.0597300000000083E-2</v>
      </c>
    </row>
    <row r="40" spans="2:13" x14ac:dyDescent="0.25">
      <c r="B40" s="2">
        <v>34</v>
      </c>
      <c r="C40" s="2">
        <f t="shared" si="1"/>
        <v>5</v>
      </c>
      <c r="D40" s="2">
        <f t="shared" si="2"/>
        <v>0.5</v>
      </c>
      <c r="E40" s="2">
        <f>E39-1</f>
        <v>-3</v>
      </c>
      <c r="F40" s="2">
        <f>F7</f>
        <v>0</v>
      </c>
      <c r="G40" s="2">
        <f>G7+D40*E40</f>
        <v>-1.5</v>
      </c>
      <c r="H40" s="2">
        <f t="shared" si="4"/>
        <v>0</v>
      </c>
      <c r="I40" s="2">
        <f>G40+C40</f>
        <v>3.5</v>
      </c>
      <c r="J40" s="12">
        <v>16835.768</v>
      </c>
      <c r="K40" s="12">
        <v>16156.367</v>
      </c>
      <c r="L40" s="2">
        <f t="shared" si="0"/>
        <v>3.3970049999999995E-2</v>
      </c>
    </row>
    <row r="41" spans="2:13" x14ac:dyDescent="0.25">
      <c r="B41" s="2">
        <v>35</v>
      </c>
      <c r="C41" s="2">
        <f t="shared" si="1"/>
        <v>5</v>
      </c>
      <c r="D41" s="2">
        <f t="shared" si="2"/>
        <v>0.5</v>
      </c>
      <c r="E41" s="2">
        <f>E40</f>
        <v>-3</v>
      </c>
      <c r="F41" s="2">
        <f>F7</f>
        <v>0</v>
      </c>
      <c r="G41" s="2">
        <f>G7+D41*E41</f>
        <v>-1.5</v>
      </c>
      <c r="H41" s="2">
        <f t="shared" si="4"/>
        <v>0</v>
      </c>
      <c r="I41" s="2">
        <f>G41-C41</f>
        <v>-6.5</v>
      </c>
      <c r="J41" s="12">
        <v>15963.529</v>
      </c>
      <c r="K41" s="12">
        <v>13498.618</v>
      </c>
      <c r="L41" s="2">
        <f t="shared" si="0"/>
        <v>0.12324555000000001</v>
      </c>
      <c r="M41" s="2">
        <f>L40-L41</f>
        <v>-8.9275500000000008E-2</v>
      </c>
    </row>
    <row r="42" spans="2:13" x14ac:dyDescent="0.25">
      <c r="B42" s="2">
        <v>36</v>
      </c>
      <c r="C42" s="2">
        <f t="shared" si="1"/>
        <v>5</v>
      </c>
      <c r="D42" s="2">
        <f t="shared" si="2"/>
        <v>0.5</v>
      </c>
      <c r="E42" s="2">
        <f>E41-1</f>
        <v>-4</v>
      </c>
      <c r="F42" s="2">
        <f>F7</f>
        <v>0</v>
      </c>
      <c r="G42" s="2">
        <f>G7+D42*E42</f>
        <v>-2</v>
      </c>
      <c r="H42" s="2">
        <f t="shared" si="4"/>
        <v>0</v>
      </c>
      <c r="I42" s="2">
        <f>G42+C42</f>
        <v>3</v>
      </c>
      <c r="J42" s="12">
        <v>16940.129000000001</v>
      </c>
      <c r="K42" s="12">
        <v>16452.081999999999</v>
      </c>
      <c r="L42" s="2">
        <f t="shared" si="0"/>
        <v>2.4402350000000114E-2</v>
      </c>
    </row>
    <row r="43" spans="2:13" x14ac:dyDescent="0.25">
      <c r="B43" s="2">
        <v>37</v>
      </c>
      <c r="C43" s="2">
        <f t="shared" si="1"/>
        <v>5</v>
      </c>
      <c r="D43" s="2">
        <f t="shared" si="2"/>
        <v>0.5</v>
      </c>
      <c r="E43" s="2">
        <f>E42</f>
        <v>-4</v>
      </c>
      <c r="F43" s="2">
        <f>F7</f>
        <v>0</v>
      </c>
      <c r="G43" s="2">
        <f>G7+D43*E43</f>
        <v>-2</v>
      </c>
      <c r="H43" s="2">
        <f t="shared" si="4"/>
        <v>0</v>
      </c>
      <c r="I43" s="2">
        <f>G43-C43</f>
        <v>-7</v>
      </c>
      <c r="J43" s="12">
        <v>15769.539000000001</v>
      </c>
      <c r="K43" s="12">
        <v>12916.442999999999</v>
      </c>
      <c r="L43" s="2">
        <f t="shared" si="0"/>
        <v>0.14265480000000008</v>
      </c>
      <c r="M43" s="2">
        <f>L42-L43</f>
        <v>-0.11825244999999997</v>
      </c>
    </row>
    <row r="44" spans="2:13" x14ac:dyDescent="0.25">
      <c r="B44" s="5">
        <v>38</v>
      </c>
      <c r="C44" s="2">
        <f t="shared" si="1"/>
        <v>5</v>
      </c>
      <c r="D44" s="2">
        <f t="shared" si="2"/>
        <v>0.5</v>
      </c>
      <c r="E44" s="2">
        <f>E7</f>
        <v>4</v>
      </c>
      <c r="F44" s="7">
        <f>F7</f>
        <v>0</v>
      </c>
      <c r="G44" s="7">
        <f>G7</f>
        <v>0</v>
      </c>
      <c r="H44" s="2">
        <f>F44</f>
        <v>0</v>
      </c>
      <c r="I44" s="2">
        <f>G44</f>
        <v>0</v>
      </c>
      <c r="J44" s="12">
        <v>17206.886999999999</v>
      </c>
      <c r="K44" s="12">
        <v>17196.998</v>
      </c>
      <c r="L44" s="2">
        <f t="shared" si="0"/>
        <v>4.9444999999996076E-4</v>
      </c>
    </row>
    <row r="49" spans="1:6" x14ac:dyDescent="0.25">
      <c r="A49" s="14"/>
      <c r="E49"/>
      <c r="F49"/>
    </row>
  </sheetData>
  <mergeCells count="4">
    <mergeCell ref="O6:R6"/>
    <mergeCell ref="B3:M3"/>
    <mergeCell ref="B4:O4"/>
    <mergeCell ref="B1:M1"/>
  </mergeCells>
  <phoneticPr fontId="1" type="noConversion"/>
  <pageMargins left="0.7" right="0.7" top="0.75" bottom="0.75" header="0.3" footer="0.3"/>
  <pageSetup paperSize="9"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workbookViewId="0">
      <selection activeCell="F24" sqref="F24"/>
    </sheetView>
  </sheetViews>
  <sheetFormatPr defaultRowHeight="13.5" x14ac:dyDescent="0.15"/>
  <cols>
    <col min="1" max="1" width="29" customWidth="1"/>
    <col min="2" max="2" width="7.5" bestFit="1" customWidth="1"/>
    <col min="3" max="3" width="10.5" bestFit="1" customWidth="1"/>
    <col min="4" max="4" width="11.625" bestFit="1" customWidth="1"/>
    <col min="5" max="5" width="21.5" bestFit="1" customWidth="1"/>
    <col min="6" max="6" width="17.625" style="10" customWidth="1"/>
    <col min="7" max="7" width="16.875" style="10" customWidth="1"/>
    <col min="8" max="8" width="24.875" customWidth="1"/>
    <col min="9" max="9" width="24.25" customWidth="1"/>
    <col min="10" max="11" width="6.5" bestFit="1" customWidth="1"/>
    <col min="12" max="12" width="3.5" bestFit="1" customWidth="1"/>
    <col min="13" max="13" width="6.5" bestFit="1" customWidth="1"/>
    <col min="14" max="14" width="16.125" bestFit="1" customWidth="1"/>
    <col min="15" max="15" width="2.5" bestFit="1" customWidth="1"/>
    <col min="16" max="16" width="3.5" bestFit="1" customWidth="1"/>
  </cols>
  <sheetData>
    <row r="1" spans="1:14" x14ac:dyDescent="0.15">
      <c r="A1" s="39" t="s">
        <v>50</v>
      </c>
      <c r="B1" s="39"/>
      <c r="C1" s="39"/>
      <c r="D1" s="39"/>
      <c r="E1" s="39"/>
      <c r="F1" s="39"/>
    </row>
    <row r="2" spans="1:14" x14ac:dyDescent="0.15">
      <c r="A2" s="1"/>
      <c r="B2" s="1"/>
      <c r="C2" s="1"/>
      <c r="D2" s="1"/>
      <c r="E2" s="1"/>
      <c r="F2" s="1"/>
    </row>
    <row r="3" spans="1:14" ht="30" customHeight="1" x14ac:dyDescent="0.15">
      <c r="A3" s="37" t="s">
        <v>40</v>
      </c>
      <c r="B3" s="37"/>
      <c r="C3" s="37"/>
      <c r="D3" s="37"/>
      <c r="E3" s="37"/>
      <c r="F3" s="37"/>
      <c r="G3" s="37"/>
      <c r="H3" s="37"/>
    </row>
    <row r="4" spans="1:14" ht="28.5" customHeight="1" x14ac:dyDescent="0.15">
      <c r="A4" s="37" t="s">
        <v>41</v>
      </c>
      <c r="B4" s="37"/>
      <c r="C4" s="37"/>
      <c r="D4" s="37"/>
      <c r="E4" s="37"/>
      <c r="F4" s="37"/>
      <c r="G4" s="37"/>
      <c r="H4" s="37"/>
    </row>
    <row r="5" spans="1:14" x14ac:dyDescent="0.15">
      <c r="F5"/>
      <c r="G5"/>
    </row>
    <row r="6" spans="1:14" ht="57.75" customHeight="1" x14ac:dyDescent="0.15">
      <c r="A6" s="24" t="s">
        <v>28</v>
      </c>
      <c r="B6" s="17" t="s">
        <v>9</v>
      </c>
      <c r="C6" s="17" t="s">
        <v>7</v>
      </c>
      <c r="D6" s="17" t="s">
        <v>10</v>
      </c>
      <c r="E6" s="17" t="s">
        <v>11</v>
      </c>
      <c r="F6" s="22" t="s">
        <v>43</v>
      </c>
      <c r="G6" s="22" t="s">
        <v>44</v>
      </c>
      <c r="H6" s="22" t="s">
        <v>45</v>
      </c>
      <c r="I6" s="22" t="s">
        <v>42</v>
      </c>
      <c r="L6" s="8"/>
      <c r="N6" s="9"/>
    </row>
    <row r="7" spans="1:14" x14ac:dyDescent="0.15">
      <c r="A7" s="14" t="s">
        <v>21</v>
      </c>
      <c r="B7" s="18">
        <v>15955</v>
      </c>
      <c r="C7" s="18">
        <v>13800</v>
      </c>
      <c r="D7" s="17">
        <f t="shared" ref="D7:D10" si="0">(B7-C7)/2/10000</f>
        <v>0.10775</v>
      </c>
      <c r="E7" s="17"/>
      <c r="F7" s="40">
        <f>E8*B15</f>
        <v>0.97142659999999992</v>
      </c>
      <c r="G7" s="40">
        <f>E10*B16</f>
        <v>1.2637687999999998</v>
      </c>
      <c r="H7" s="43">
        <f>-1*F7*B13</f>
        <v>-3.7326167635925922E-3</v>
      </c>
      <c r="I7" s="43">
        <f>-1*G7*B14</f>
        <v>-5.3462100865185177E-3</v>
      </c>
      <c r="L7" s="8"/>
      <c r="N7" s="9"/>
    </row>
    <row r="8" spans="1:14" x14ac:dyDescent="0.15">
      <c r="A8" s="14" t="s">
        <v>22</v>
      </c>
      <c r="B8" s="18">
        <v>16645</v>
      </c>
      <c r="C8" s="18">
        <v>15574</v>
      </c>
      <c r="D8" s="17">
        <f t="shared" si="0"/>
        <v>5.355E-2</v>
      </c>
      <c r="E8" s="17">
        <f>D7-D8</f>
        <v>5.4199999999999998E-2</v>
      </c>
      <c r="F8" s="41"/>
      <c r="G8" s="41"/>
      <c r="H8" s="43"/>
      <c r="I8" s="43"/>
      <c r="L8" s="8"/>
      <c r="N8" s="9"/>
    </row>
    <row r="9" spans="1:14" x14ac:dyDescent="0.15">
      <c r="A9" s="14" t="s">
        <v>23</v>
      </c>
      <c r="B9" s="18">
        <v>15791</v>
      </c>
      <c r="C9" s="18">
        <v>13493</v>
      </c>
      <c r="D9" s="17">
        <f t="shared" si="0"/>
        <v>0.1149</v>
      </c>
      <c r="E9" s="17"/>
      <c r="F9" s="41"/>
      <c r="G9" s="41"/>
      <c r="H9" s="43"/>
      <c r="I9" s="43"/>
      <c r="L9" s="8"/>
      <c r="N9" s="9"/>
    </row>
    <row r="10" spans="1:14" x14ac:dyDescent="0.15">
      <c r="A10" s="14" t="s">
        <v>24</v>
      </c>
      <c r="B10" s="18">
        <v>16661</v>
      </c>
      <c r="C10" s="18">
        <v>15805</v>
      </c>
      <c r="D10" s="17">
        <f t="shared" si="0"/>
        <v>4.2799999999999998E-2</v>
      </c>
      <c r="E10" s="17">
        <f>D9-D10</f>
        <v>7.2099999999999997E-2</v>
      </c>
      <c r="F10" s="42"/>
      <c r="G10" s="42"/>
      <c r="H10" s="43"/>
      <c r="I10" s="43"/>
      <c r="L10" s="8"/>
      <c r="N10" s="9"/>
    </row>
    <row r="11" spans="1:14" x14ac:dyDescent="0.15">
      <c r="L11" s="8"/>
      <c r="N11" s="9"/>
    </row>
    <row r="12" spans="1:14" x14ac:dyDescent="0.15">
      <c r="L12" s="8"/>
      <c r="N12" s="9"/>
    </row>
    <row r="13" spans="1:14" ht="27" x14ac:dyDescent="0.15">
      <c r="A13" s="19" t="s">
        <v>27</v>
      </c>
      <c r="B13" s="21">
        <v>3.8424074074074072E-3</v>
      </c>
      <c r="L13" s="8"/>
      <c r="N13" s="9"/>
    </row>
    <row r="14" spans="1:14" ht="27" x14ac:dyDescent="0.15">
      <c r="A14" s="19" t="s">
        <v>27</v>
      </c>
      <c r="B14" s="21">
        <v>4.2303703703703704E-3</v>
      </c>
      <c r="L14" s="8"/>
      <c r="N14" s="9"/>
    </row>
    <row r="15" spans="1:14" ht="30" customHeight="1" x14ac:dyDescent="0.15">
      <c r="A15" s="19" t="s">
        <v>25</v>
      </c>
      <c r="B15" s="20">
        <v>17.922999999999998</v>
      </c>
      <c r="L15" s="8"/>
      <c r="N15" s="9"/>
    </row>
    <row r="16" spans="1:14" ht="27" x14ac:dyDescent="0.15">
      <c r="A16" s="19" t="s">
        <v>26</v>
      </c>
      <c r="B16" s="20">
        <v>17.527999999999999</v>
      </c>
      <c r="L16" s="8"/>
      <c r="N16" s="9"/>
    </row>
    <row r="17" spans="12:14" x14ac:dyDescent="0.15">
      <c r="L17" s="8"/>
      <c r="N17" s="9"/>
    </row>
    <row r="18" spans="12:14" x14ac:dyDescent="0.15">
      <c r="L18" s="8"/>
      <c r="N18" s="9"/>
    </row>
    <row r="19" spans="12:14" x14ac:dyDescent="0.15">
      <c r="L19" s="8"/>
      <c r="N19" s="9"/>
    </row>
    <row r="20" spans="12:14" x14ac:dyDescent="0.15">
      <c r="L20" s="8"/>
      <c r="N20" s="9"/>
    </row>
    <row r="21" spans="12:14" x14ac:dyDescent="0.15">
      <c r="L21" s="8"/>
      <c r="N21" s="9"/>
    </row>
    <row r="22" spans="12:14" x14ac:dyDescent="0.15">
      <c r="L22" s="8"/>
      <c r="N22" s="9"/>
    </row>
    <row r="23" spans="12:14" x14ac:dyDescent="0.15">
      <c r="L23" s="8"/>
      <c r="N23" s="9"/>
    </row>
    <row r="24" spans="12:14" x14ac:dyDescent="0.15">
      <c r="L24" s="8"/>
      <c r="N24" s="9"/>
    </row>
    <row r="25" spans="12:14" x14ac:dyDescent="0.15">
      <c r="L25" s="8"/>
      <c r="N25" s="9"/>
    </row>
    <row r="26" spans="12:14" x14ac:dyDescent="0.15">
      <c r="L26" s="8"/>
      <c r="N26" s="9"/>
    </row>
    <row r="27" spans="12:14" x14ac:dyDescent="0.15">
      <c r="L27" s="8"/>
      <c r="N27" s="9"/>
    </row>
    <row r="28" spans="12:14" x14ac:dyDescent="0.15">
      <c r="L28" s="8"/>
      <c r="N28" s="9"/>
    </row>
    <row r="29" spans="12:14" x14ac:dyDescent="0.15">
      <c r="L29" s="8"/>
      <c r="N29" s="9"/>
    </row>
    <row r="30" spans="12:14" x14ac:dyDescent="0.15">
      <c r="L30" s="8"/>
      <c r="N30" s="9"/>
    </row>
    <row r="31" spans="12:14" x14ac:dyDescent="0.15">
      <c r="L31" s="8"/>
      <c r="N31" s="9"/>
    </row>
    <row r="32" spans="12:14" x14ac:dyDescent="0.15">
      <c r="L32" s="8"/>
      <c r="N32" s="9"/>
    </row>
    <row r="33" spans="12:14" x14ac:dyDescent="0.15">
      <c r="L33" s="8"/>
      <c r="N33" s="9"/>
    </row>
    <row r="34" spans="12:14" x14ac:dyDescent="0.15">
      <c r="L34" s="8"/>
      <c r="N34" s="9"/>
    </row>
    <row r="35" spans="12:14" x14ac:dyDescent="0.15">
      <c r="L35" s="8"/>
      <c r="N35" s="9"/>
    </row>
    <row r="36" spans="12:14" x14ac:dyDescent="0.15">
      <c r="L36" s="8"/>
      <c r="N36" s="9"/>
    </row>
    <row r="37" spans="12:14" x14ac:dyDescent="0.15">
      <c r="L37" s="8"/>
      <c r="N37" s="9"/>
    </row>
    <row r="38" spans="12:14" x14ac:dyDescent="0.15">
      <c r="L38" s="8"/>
      <c r="N38" s="9"/>
    </row>
    <row r="39" spans="12:14" x14ac:dyDescent="0.15">
      <c r="L39" s="8"/>
      <c r="N39" s="9"/>
    </row>
    <row r="40" spans="12:14" x14ac:dyDescent="0.15">
      <c r="L40" s="8"/>
      <c r="N40" s="9"/>
    </row>
    <row r="41" spans="12:14" x14ac:dyDescent="0.15">
      <c r="L41" s="8"/>
      <c r="N41" s="9"/>
    </row>
    <row r="42" spans="12:14" x14ac:dyDescent="0.15">
      <c r="L42" s="8"/>
      <c r="N42" s="9"/>
    </row>
    <row r="43" spans="12:14" x14ac:dyDescent="0.15">
      <c r="L43" s="8"/>
      <c r="N43" s="9"/>
    </row>
    <row r="44" spans="12:14" x14ac:dyDescent="0.15">
      <c r="L44" s="8"/>
      <c r="N44" s="9"/>
    </row>
    <row r="45" spans="12:14" x14ac:dyDescent="0.15">
      <c r="L45" s="8"/>
      <c r="N45" s="9"/>
    </row>
  </sheetData>
  <mergeCells count="7">
    <mergeCell ref="F7:F10"/>
    <mergeCell ref="G7:G10"/>
    <mergeCell ref="H7:H10"/>
    <mergeCell ref="I7:I10"/>
    <mergeCell ref="A1:F1"/>
    <mergeCell ref="A3:H3"/>
    <mergeCell ref="A4:H4"/>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6F1CF-A9B8-4565-B67D-243912A7D02F}">
  <dimension ref="A1:AB109"/>
  <sheetViews>
    <sheetView workbookViewId="0">
      <selection activeCell="G59" sqref="G59:M61"/>
    </sheetView>
  </sheetViews>
  <sheetFormatPr defaultRowHeight="13.5" x14ac:dyDescent="0.15"/>
  <cols>
    <col min="1" max="1" width="12.125" customWidth="1"/>
    <col min="2" max="2" width="11.5" customWidth="1"/>
    <col min="3" max="3" width="10.375" customWidth="1"/>
    <col min="4" max="4" width="17.125" style="25" customWidth="1"/>
    <col min="5" max="5" width="16.625" style="25" customWidth="1"/>
    <col min="7" max="7" width="14.125" style="25" customWidth="1"/>
    <col min="8" max="8" width="13.125" style="25" customWidth="1"/>
    <col min="11" max="11" width="12.25" style="1" customWidth="1"/>
    <col min="12" max="12" width="10.75" style="1" customWidth="1"/>
    <col min="13" max="13" width="9" style="1"/>
    <col min="14" max="14" width="16.5" style="23" customWidth="1"/>
    <col min="15" max="15" width="15.625" style="23" customWidth="1"/>
    <col min="16" max="16" width="8.75" style="1" customWidth="1"/>
    <col min="17" max="17" width="14.875" style="23" customWidth="1"/>
    <col min="18" max="18" width="14.75" style="23" customWidth="1"/>
    <col min="20" max="23" width="9" style="1"/>
    <col min="24" max="24" width="12.875" style="1" customWidth="1"/>
    <col min="25" max="25" width="11.5" style="1" customWidth="1"/>
    <col min="26" max="26" width="8.875" customWidth="1"/>
    <col min="27" max="28" width="9.5" customWidth="1"/>
  </cols>
  <sheetData>
    <row r="1" spans="1:28" x14ac:dyDescent="0.15">
      <c r="A1" s="39" t="s">
        <v>70</v>
      </c>
      <c r="B1" s="39"/>
      <c r="C1" s="39"/>
      <c r="D1" s="39"/>
      <c r="E1" s="39"/>
      <c r="F1" s="39"/>
      <c r="G1" s="39"/>
      <c r="H1" s="39"/>
      <c r="I1" s="39"/>
      <c r="J1" s="39"/>
      <c r="K1" s="39"/>
    </row>
    <row r="3" spans="1:28" ht="36" customHeight="1" x14ac:dyDescent="0.15">
      <c r="A3" s="37" t="s">
        <v>52</v>
      </c>
      <c r="B3" s="37"/>
      <c r="C3" s="37"/>
      <c r="D3" s="37"/>
      <c r="E3" s="37"/>
      <c r="F3" s="37"/>
      <c r="G3" s="37"/>
      <c r="H3" s="37"/>
      <c r="I3" s="37"/>
      <c r="J3" s="37"/>
      <c r="K3" s="37"/>
    </row>
    <row r="4" spans="1:28" ht="34.5" customHeight="1" x14ac:dyDescent="0.15">
      <c r="A4" s="46" t="s">
        <v>34</v>
      </c>
      <c r="B4" s="46"/>
      <c r="C4" s="46"/>
      <c r="D4" s="46"/>
      <c r="E4" s="46"/>
      <c r="F4" s="46"/>
      <c r="G4" s="46"/>
      <c r="H4" s="46"/>
      <c r="I4" s="46"/>
      <c r="J4" s="46"/>
      <c r="K4" s="46"/>
      <c r="L4" s="46"/>
      <c r="M4" s="46"/>
      <c r="N4" s="46"/>
    </row>
    <row r="5" spans="1:28" ht="43.5" customHeight="1" x14ac:dyDescent="0.15">
      <c r="A5" s="47" t="s">
        <v>67</v>
      </c>
      <c r="B5" s="47"/>
      <c r="C5" s="47"/>
      <c r="D5" s="47"/>
      <c r="E5" s="47"/>
      <c r="F5" s="47"/>
      <c r="G5" s="47"/>
      <c r="H5" s="47"/>
      <c r="I5" s="47"/>
      <c r="J5" s="47"/>
      <c r="K5" s="47"/>
      <c r="L5" s="47"/>
      <c r="M5" s="47"/>
      <c r="N5" s="47"/>
    </row>
    <row r="6" spans="1:28" ht="46.5" customHeight="1" x14ac:dyDescent="0.15">
      <c r="A6" s="48" t="s">
        <v>72</v>
      </c>
      <c r="B6" s="48"/>
      <c r="C6" s="48"/>
      <c r="D6" s="48"/>
      <c r="E6" s="48"/>
      <c r="F6" s="48"/>
      <c r="G6" s="48"/>
      <c r="H6" s="48"/>
      <c r="I6" s="48"/>
      <c r="J6" s="48"/>
      <c r="K6" s="48"/>
      <c r="L6" s="48"/>
      <c r="M6" s="48"/>
      <c r="N6" s="48"/>
      <c r="O6"/>
      <c r="P6"/>
      <c r="Q6"/>
      <c r="R6"/>
      <c r="T6"/>
      <c r="U6"/>
      <c r="V6"/>
      <c r="W6"/>
      <c r="X6"/>
      <c r="Y6"/>
    </row>
    <row r="7" spans="1:28" ht="84" customHeight="1" x14ac:dyDescent="0.15">
      <c r="A7" s="33" t="s">
        <v>31</v>
      </c>
      <c r="B7" s="33" t="s">
        <v>32</v>
      </c>
      <c r="C7" s="22" t="s">
        <v>30</v>
      </c>
      <c r="D7" s="34" t="s">
        <v>46</v>
      </c>
      <c r="E7" s="34" t="s">
        <v>47</v>
      </c>
      <c r="F7" s="22" t="s">
        <v>30</v>
      </c>
      <c r="G7" s="34" t="s">
        <v>48</v>
      </c>
      <c r="H7" s="34" t="s">
        <v>49</v>
      </c>
      <c r="I7" s="1"/>
      <c r="J7" s="1"/>
      <c r="K7" s="33" t="s">
        <v>31</v>
      </c>
      <c r="L7" s="33" t="s">
        <v>32</v>
      </c>
      <c r="M7" s="22" t="s">
        <v>30</v>
      </c>
      <c r="N7" s="34" t="s">
        <v>46</v>
      </c>
      <c r="O7" s="34" t="s">
        <v>47</v>
      </c>
      <c r="P7" s="22" t="s">
        <v>30</v>
      </c>
      <c r="Q7" s="34" t="s">
        <v>48</v>
      </c>
      <c r="R7" s="34" t="s">
        <v>49</v>
      </c>
      <c r="Z7" s="1"/>
      <c r="AA7" s="1"/>
      <c r="AB7" s="1"/>
    </row>
    <row r="8" spans="1:28" x14ac:dyDescent="0.15">
      <c r="A8" s="17">
        <v>0</v>
      </c>
      <c r="B8" s="17">
        <v>0</v>
      </c>
      <c r="C8" s="17"/>
      <c r="D8" s="17">
        <v>0</v>
      </c>
      <c r="E8" s="17">
        <v>0</v>
      </c>
      <c r="F8" s="17"/>
      <c r="G8" s="17">
        <v>0</v>
      </c>
      <c r="H8" s="17">
        <v>0</v>
      </c>
      <c r="I8" s="1"/>
      <c r="J8" s="1"/>
      <c r="K8" s="17">
        <v>0</v>
      </c>
      <c r="L8" s="17">
        <v>0</v>
      </c>
      <c r="M8" s="17"/>
      <c r="N8" s="17">
        <v>0</v>
      </c>
      <c r="O8" s="17">
        <v>0</v>
      </c>
      <c r="P8" s="17"/>
      <c r="Q8" s="17">
        <v>0</v>
      </c>
      <c r="R8" s="17">
        <v>0</v>
      </c>
      <c r="Z8" s="1"/>
      <c r="AA8" s="1"/>
      <c r="AB8" s="1"/>
    </row>
    <row r="9" spans="1:28" x14ac:dyDescent="0.15">
      <c r="A9" s="17">
        <v>5</v>
      </c>
      <c r="B9" s="17">
        <v>50</v>
      </c>
      <c r="C9" s="17">
        <v>207</v>
      </c>
      <c r="D9" s="29">
        <v>-76</v>
      </c>
      <c r="E9" s="29">
        <v>-289</v>
      </c>
      <c r="F9" s="17">
        <v>209</v>
      </c>
      <c r="G9" s="30">
        <v>17</v>
      </c>
      <c r="H9" s="30">
        <v>-46</v>
      </c>
      <c r="I9" s="1"/>
      <c r="J9" s="1"/>
      <c r="K9" s="17">
        <v>7</v>
      </c>
      <c r="L9" s="17">
        <v>50</v>
      </c>
      <c r="M9" s="17">
        <v>327</v>
      </c>
      <c r="N9" s="29">
        <v>-110</v>
      </c>
      <c r="O9" s="29">
        <v>-416</v>
      </c>
      <c r="P9" s="17">
        <v>329</v>
      </c>
      <c r="Q9" s="30">
        <v>23</v>
      </c>
      <c r="R9" s="30">
        <v>-63</v>
      </c>
      <c r="Z9" s="1"/>
      <c r="AA9" s="1"/>
      <c r="AB9" s="1"/>
    </row>
    <row r="10" spans="1:28" x14ac:dyDescent="0.15">
      <c r="A10" s="17">
        <v>5</v>
      </c>
      <c r="B10" s="17">
        <v>70</v>
      </c>
      <c r="C10" s="17">
        <v>213</v>
      </c>
      <c r="D10" s="29">
        <v>-38</v>
      </c>
      <c r="E10" s="29">
        <v>-142</v>
      </c>
      <c r="F10" s="17">
        <v>215</v>
      </c>
      <c r="G10" s="30">
        <v>2</v>
      </c>
      <c r="H10" s="30">
        <v>-52</v>
      </c>
      <c r="I10" s="1"/>
      <c r="J10" s="1"/>
      <c r="K10" s="17">
        <v>7</v>
      </c>
      <c r="L10" s="17">
        <v>70</v>
      </c>
      <c r="M10" s="17">
        <v>333</v>
      </c>
      <c r="N10" s="29">
        <v>-48</v>
      </c>
      <c r="O10" s="29">
        <v>-229</v>
      </c>
      <c r="P10" s="17">
        <v>335</v>
      </c>
      <c r="Q10" s="30">
        <v>2</v>
      </c>
      <c r="R10" s="30">
        <v>-72</v>
      </c>
      <c r="Z10" s="1"/>
      <c r="AA10" s="1"/>
      <c r="AB10" s="1"/>
    </row>
    <row r="11" spans="1:28" x14ac:dyDescent="0.15">
      <c r="A11" s="17">
        <v>5</v>
      </c>
      <c r="B11" s="17">
        <v>90</v>
      </c>
      <c r="C11" s="17">
        <v>219</v>
      </c>
      <c r="D11" s="29">
        <v>14</v>
      </c>
      <c r="E11" s="29">
        <v>30</v>
      </c>
      <c r="F11" s="17">
        <v>221</v>
      </c>
      <c r="G11" s="30">
        <v>-13</v>
      </c>
      <c r="H11" s="30">
        <v>-50</v>
      </c>
      <c r="I11" s="1"/>
      <c r="J11" s="1"/>
      <c r="K11" s="17">
        <v>7</v>
      </c>
      <c r="L11" s="17">
        <v>90</v>
      </c>
      <c r="M11" s="17">
        <v>339</v>
      </c>
      <c r="N11" s="29">
        <v>32</v>
      </c>
      <c r="O11" s="29">
        <v>13</v>
      </c>
      <c r="P11" s="17">
        <v>341</v>
      </c>
      <c r="Q11" s="30">
        <v>-18</v>
      </c>
      <c r="R11" s="30">
        <v>-68</v>
      </c>
      <c r="Z11" s="1"/>
      <c r="AA11" s="1"/>
      <c r="AB11" s="1"/>
    </row>
    <row r="12" spans="1:28" x14ac:dyDescent="0.15">
      <c r="A12" s="17">
        <v>5</v>
      </c>
      <c r="B12" s="17">
        <v>110</v>
      </c>
      <c r="C12" s="17">
        <v>225</v>
      </c>
      <c r="D12" s="29">
        <v>54</v>
      </c>
      <c r="E12" s="29">
        <v>209</v>
      </c>
      <c r="F12" s="17">
        <v>227</v>
      </c>
      <c r="G12" s="30">
        <v>-28</v>
      </c>
      <c r="H12" s="30">
        <v>-40</v>
      </c>
      <c r="I12" s="1"/>
      <c r="J12" s="1"/>
      <c r="K12" s="17">
        <v>7</v>
      </c>
      <c r="L12" s="17">
        <v>110</v>
      </c>
      <c r="M12" s="17">
        <v>345</v>
      </c>
      <c r="N12" s="29">
        <v>98</v>
      </c>
      <c r="O12" s="29">
        <v>273</v>
      </c>
      <c r="P12" s="17">
        <v>347</v>
      </c>
      <c r="Q12" s="30">
        <v>-37</v>
      </c>
      <c r="R12" s="30">
        <v>-53</v>
      </c>
      <c r="Z12" s="1"/>
      <c r="AA12" s="1"/>
      <c r="AB12" s="1"/>
    </row>
    <row r="13" spans="1:28" x14ac:dyDescent="0.15">
      <c r="A13" s="17">
        <v>5</v>
      </c>
      <c r="B13" s="17">
        <v>130</v>
      </c>
      <c r="C13" s="17">
        <v>231</v>
      </c>
      <c r="D13" s="29">
        <v>65</v>
      </c>
      <c r="E13" s="29">
        <v>377</v>
      </c>
      <c r="F13" s="17">
        <v>233</v>
      </c>
      <c r="G13" s="30">
        <v>-42</v>
      </c>
      <c r="H13" s="30">
        <v>-29</v>
      </c>
      <c r="I13" s="1"/>
      <c r="J13" s="1"/>
      <c r="K13" s="17">
        <v>7</v>
      </c>
      <c r="L13" s="17">
        <v>130</v>
      </c>
      <c r="M13" s="17">
        <v>351</v>
      </c>
      <c r="N13" s="29">
        <v>136</v>
      </c>
      <c r="O13" s="29">
        <v>517</v>
      </c>
      <c r="P13" s="17">
        <v>353</v>
      </c>
      <c r="Q13" s="30">
        <v>-54</v>
      </c>
      <c r="R13" s="30">
        <v>-34</v>
      </c>
      <c r="Z13" s="1"/>
      <c r="AA13" s="1"/>
      <c r="AB13" s="1"/>
    </row>
    <row r="14" spans="1:28" x14ac:dyDescent="0.15">
      <c r="A14" s="17">
        <v>5</v>
      </c>
      <c r="B14" s="17">
        <v>150</v>
      </c>
      <c r="C14" s="17">
        <v>237</v>
      </c>
      <c r="D14" s="29">
        <v>83</v>
      </c>
      <c r="E14" s="29">
        <v>483</v>
      </c>
      <c r="F14" s="17">
        <v>239</v>
      </c>
      <c r="G14" s="30">
        <v>-49</v>
      </c>
      <c r="H14" s="30">
        <v>-12</v>
      </c>
      <c r="I14" s="1"/>
      <c r="J14" s="1"/>
      <c r="K14" s="17">
        <v>7</v>
      </c>
      <c r="L14" s="17">
        <v>150</v>
      </c>
      <c r="M14" s="17">
        <v>357</v>
      </c>
      <c r="N14" s="29">
        <v>119</v>
      </c>
      <c r="O14" s="29">
        <v>697</v>
      </c>
      <c r="P14" s="17">
        <v>359</v>
      </c>
      <c r="Q14" s="30">
        <v>-68</v>
      </c>
      <c r="R14" s="30">
        <v>-17</v>
      </c>
      <c r="Z14" s="1"/>
      <c r="AA14" s="1"/>
      <c r="AB14" s="1"/>
    </row>
    <row r="15" spans="1:28" x14ac:dyDescent="0.15">
      <c r="A15" s="17">
        <v>5</v>
      </c>
      <c r="B15" s="17">
        <v>170</v>
      </c>
      <c r="C15" s="17">
        <v>243</v>
      </c>
      <c r="D15" s="29">
        <v>61</v>
      </c>
      <c r="E15" s="29">
        <v>533</v>
      </c>
      <c r="F15" s="17">
        <v>245</v>
      </c>
      <c r="G15" s="30">
        <v>-44</v>
      </c>
      <c r="H15" s="30">
        <v>2</v>
      </c>
      <c r="I15" s="1"/>
      <c r="J15" s="1"/>
      <c r="K15" s="17">
        <v>7</v>
      </c>
      <c r="L15" s="17">
        <v>170</v>
      </c>
      <c r="M15" s="17">
        <v>363</v>
      </c>
      <c r="N15" s="29">
        <v>64</v>
      </c>
      <c r="O15" s="29">
        <v>769</v>
      </c>
      <c r="P15" s="17">
        <v>365</v>
      </c>
      <c r="Q15" s="30">
        <v>-67</v>
      </c>
      <c r="R15" s="30">
        <v>-8</v>
      </c>
      <c r="Z15" s="1"/>
      <c r="AA15" s="1"/>
      <c r="AB15" s="1"/>
    </row>
    <row r="16" spans="1:28" x14ac:dyDescent="0.15">
      <c r="A16" s="17">
        <v>5</v>
      </c>
      <c r="B16" s="17">
        <v>190</v>
      </c>
      <c r="C16" s="17">
        <v>249</v>
      </c>
      <c r="D16" s="29">
        <v>42</v>
      </c>
      <c r="E16" s="29">
        <v>504</v>
      </c>
      <c r="F16" s="17">
        <v>251</v>
      </c>
      <c r="G16" s="30">
        <v>-42</v>
      </c>
      <c r="H16" s="30">
        <v>20</v>
      </c>
      <c r="I16" s="1"/>
      <c r="J16" s="1"/>
      <c r="K16" s="17">
        <v>7</v>
      </c>
      <c r="L16" s="17">
        <v>190</v>
      </c>
      <c r="M16" s="17">
        <v>369</v>
      </c>
      <c r="N16" s="29">
        <v>59</v>
      </c>
      <c r="O16" s="29">
        <v>713</v>
      </c>
      <c r="P16" s="17">
        <v>371</v>
      </c>
      <c r="Q16" s="30">
        <v>-58</v>
      </c>
      <c r="R16" s="30">
        <v>26</v>
      </c>
      <c r="Z16" s="1"/>
      <c r="AA16" s="1"/>
      <c r="AB16" s="1"/>
    </row>
    <row r="17" spans="1:28" x14ac:dyDescent="0.15">
      <c r="A17" s="17">
        <v>5</v>
      </c>
      <c r="B17" s="17">
        <v>210</v>
      </c>
      <c r="C17" s="17">
        <v>255</v>
      </c>
      <c r="D17" s="29">
        <v>33</v>
      </c>
      <c r="E17" s="29">
        <v>395</v>
      </c>
      <c r="F17" s="17">
        <v>257</v>
      </c>
      <c r="G17" s="30">
        <v>-32</v>
      </c>
      <c r="H17" s="30">
        <v>35</v>
      </c>
      <c r="I17" s="1"/>
      <c r="J17" s="1"/>
      <c r="K17" s="17">
        <v>7</v>
      </c>
      <c r="L17" s="17">
        <v>210</v>
      </c>
      <c r="M17" s="17">
        <v>375</v>
      </c>
      <c r="N17" s="29">
        <v>30</v>
      </c>
      <c r="O17" s="29">
        <v>554</v>
      </c>
      <c r="P17" s="17">
        <v>377</v>
      </c>
      <c r="Q17" s="30">
        <v>-42</v>
      </c>
      <c r="R17" s="30">
        <v>46</v>
      </c>
      <c r="Z17" s="1"/>
      <c r="AA17" s="1"/>
      <c r="AB17" s="1"/>
    </row>
    <row r="18" spans="1:28" x14ac:dyDescent="0.15">
      <c r="A18" s="17">
        <v>5</v>
      </c>
      <c r="B18" s="17">
        <v>230</v>
      </c>
      <c r="C18" s="17">
        <v>261</v>
      </c>
      <c r="D18" s="29">
        <v>5</v>
      </c>
      <c r="E18" s="29">
        <v>242</v>
      </c>
      <c r="F18" s="17">
        <v>263</v>
      </c>
      <c r="G18" s="30">
        <v>-16</v>
      </c>
      <c r="H18" s="30">
        <v>45</v>
      </c>
      <c r="I18" s="1"/>
      <c r="J18" s="1"/>
      <c r="K18" s="17">
        <v>7</v>
      </c>
      <c r="L18" s="17">
        <v>230</v>
      </c>
      <c r="M18" s="17">
        <v>381</v>
      </c>
      <c r="N18" s="29">
        <v>-1</v>
      </c>
      <c r="O18" s="29">
        <v>326</v>
      </c>
      <c r="P18" s="17">
        <v>383</v>
      </c>
      <c r="Q18" s="30">
        <v>-21</v>
      </c>
      <c r="R18" s="30">
        <v>50</v>
      </c>
      <c r="Z18" s="1"/>
      <c r="AA18" s="1"/>
      <c r="AB18" s="1"/>
    </row>
    <row r="19" spans="1:28" x14ac:dyDescent="0.15">
      <c r="A19" s="17">
        <v>5</v>
      </c>
      <c r="B19" s="17">
        <v>250</v>
      </c>
      <c r="C19" s="17">
        <v>267</v>
      </c>
      <c r="D19" s="29">
        <v>7</v>
      </c>
      <c r="E19" s="29">
        <v>67</v>
      </c>
      <c r="F19" s="17">
        <v>269</v>
      </c>
      <c r="G19" s="30">
        <v>-1</v>
      </c>
      <c r="H19" s="30">
        <v>52</v>
      </c>
      <c r="I19" s="1"/>
      <c r="J19" s="1"/>
      <c r="K19" s="17">
        <v>7</v>
      </c>
      <c r="L19" s="17">
        <v>250</v>
      </c>
      <c r="M19" s="17">
        <v>387</v>
      </c>
      <c r="N19" s="29">
        <v>3</v>
      </c>
      <c r="O19" s="29">
        <v>67</v>
      </c>
      <c r="P19" s="17">
        <v>389</v>
      </c>
      <c r="Q19" s="30">
        <v>-1</v>
      </c>
      <c r="R19" s="30">
        <v>71</v>
      </c>
      <c r="Z19" s="1"/>
      <c r="AA19" s="1"/>
      <c r="AB19" s="1"/>
    </row>
    <row r="20" spans="1:28" x14ac:dyDescent="0.15">
      <c r="A20" s="17">
        <v>5</v>
      </c>
      <c r="B20" s="17">
        <v>270</v>
      </c>
      <c r="C20" s="17">
        <v>273</v>
      </c>
      <c r="D20" s="31">
        <v>0</v>
      </c>
      <c r="E20" s="31">
        <v>-4</v>
      </c>
      <c r="F20" s="17">
        <v>275</v>
      </c>
      <c r="G20" s="32">
        <v>14</v>
      </c>
      <c r="H20" s="32">
        <v>49</v>
      </c>
      <c r="I20" s="1"/>
      <c r="J20" s="1"/>
      <c r="K20" s="17">
        <v>7</v>
      </c>
      <c r="L20" s="17">
        <v>270</v>
      </c>
      <c r="M20" s="17">
        <v>393</v>
      </c>
      <c r="N20" s="29">
        <v>17</v>
      </c>
      <c r="O20" s="29">
        <v>-181</v>
      </c>
      <c r="P20" s="17">
        <v>395</v>
      </c>
      <c r="Q20" s="30">
        <v>19</v>
      </c>
      <c r="R20" s="30">
        <v>68</v>
      </c>
      <c r="Z20" s="1"/>
      <c r="AA20" s="1"/>
      <c r="AB20" s="1"/>
    </row>
    <row r="21" spans="1:28" x14ac:dyDescent="0.15">
      <c r="A21" s="17">
        <v>5</v>
      </c>
      <c r="B21" s="17">
        <v>290</v>
      </c>
      <c r="C21" s="17">
        <v>279</v>
      </c>
      <c r="D21" s="29">
        <v>1</v>
      </c>
      <c r="E21" s="29">
        <v>-256</v>
      </c>
      <c r="F21" s="17">
        <v>281</v>
      </c>
      <c r="G21" s="30">
        <v>29</v>
      </c>
      <c r="H21" s="30">
        <v>39</v>
      </c>
      <c r="K21" s="17">
        <v>7</v>
      </c>
      <c r="L21" s="17">
        <v>290</v>
      </c>
      <c r="M21" s="17">
        <v>399</v>
      </c>
      <c r="N21" s="29">
        <v>34</v>
      </c>
      <c r="O21" s="29">
        <v>-370</v>
      </c>
      <c r="P21" s="17">
        <v>401</v>
      </c>
      <c r="Q21" s="30">
        <v>36</v>
      </c>
      <c r="R21" s="30">
        <v>52</v>
      </c>
    </row>
    <row r="22" spans="1:28" x14ac:dyDescent="0.15">
      <c r="A22" s="17">
        <v>5</v>
      </c>
      <c r="B22" s="17">
        <v>310</v>
      </c>
      <c r="C22" s="17">
        <v>285</v>
      </c>
      <c r="D22" s="29">
        <v>-30</v>
      </c>
      <c r="E22" s="29">
        <v>-361</v>
      </c>
      <c r="F22" s="17">
        <v>287</v>
      </c>
      <c r="G22" s="30">
        <v>42</v>
      </c>
      <c r="H22" s="30">
        <v>28</v>
      </c>
      <c r="K22" s="17">
        <v>7</v>
      </c>
      <c r="L22" s="17">
        <v>310</v>
      </c>
      <c r="M22" s="17">
        <v>405</v>
      </c>
      <c r="N22" s="29">
        <v>2</v>
      </c>
      <c r="O22" s="29">
        <v>-508</v>
      </c>
      <c r="P22" s="17">
        <v>407</v>
      </c>
      <c r="Q22" s="30">
        <v>55</v>
      </c>
      <c r="R22" s="30">
        <v>35</v>
      </c>
    </row>
    <row r="23" spans="1:28" x14ac:dyDescent="0.15">
      <c r="A23" s="17">
        <v>5</v>
      </c>
      <c r="B23" s="17">
        <v>330</v>
      </c>
      <c r="C23" s="17">
        <v>291</v>
      </c>
      <c r="D23" s="29">
        <v>-36</v>
      </c>
      <c r="E23" s="29">
        <v>-434</v>
      </c>
      <c r="F23" s="17">
        <v>293</v>
      </c>
      <c r="G23" s="30">
        <v>48</v>
      </c>
      <c r="H23" s="30">
        <v>10</v>
      </c>
      <c r="K23" s="17">
        <v>7</v>
      </c>
      <c r="L23" s="17">
        <v>330</v>
      </c>
      <c r="M23" s="17">
        <v>411</v>
      </c>
      <c r="N23" s="29">
        <v>-13</v>
      </c>
      <c r="O23" s="29">
        <v>-585</v>
      </c>
      <c r="P23" s="17">
        <v>413</v>
      </c>
      <c r="Q23" s="30">
        <v>67</v>
      </c>
      <c r="R23" s="30">
        <v>13</v>
      </c>
    </row>
    <row r="24" spans="1:28" x14ac:dyDescent="0.15">
      <c r="A24" s="17">
        <v>5</v>
      </c>
      <c r="B24" s="17">
        <v>350</v>
      </c>
      <c r="C24" s="17">
        <v>297</v>
      </c>
      <c r="D24" s="29">
        <v>-78</v>
      </c>
      <c r="E24" s="29">
        <v>-456</v>
      </c>
      <c r="F24" s="17">
        <v>299</v>
      </c>
      <c r="G24" s="30">
        <v>50</v>
      </c>
      <c r="H24" s="30">
        <v>-4</v>
      </c>
      <c r="K24" s="17">
        <v>7</v>
      </c>
      <c r="L24" s="17">
        <v>350</v>
      </c>
      <c r="M24" s="17">
        <v>417</v>
      </c>
      <c r="N24" s="29">
        <v>-50</v>
      </c>
      <c r="O24" s="29">
        <v>-605</v>
      </c>
      <c r="P24" s="17">
        <v>419</v>
      </c>
      <c r="Q24" s="30">
        <v>69</v>
      </c>
      <c r="R24" s="30">
        <v>-8</v>
      </c>
    </row>
    <row r="25" spans="1:28" x14ac:dyDescent="0.15">
      <c r="A25" s="17">
        <v>5</v>
      </c>
      <c r="B25" s="17">
        <v>370</v>
      </c>
      <c r="C25" s="17">
        <v>303</v>
      </c>
      <c r="D25" s="29">
        <v>-108</v>
      </c>
      <c r="E25" s="29">
        <v>-436</v>
      </c>
      <c r="F25" s="17">
        <v>305</v>
      </c>
      <c r="G25" s="30">
        <v>43</v>
      </c>
      <c r="H25" s="30">
        <v>-18</v>
      </c>
      <c r="K25" s="17">
        <v>7</v>
      </c>
      <c r="L25" s="17">
        <v>370</v>
      </c>
      <c r="M25" s="17">
        <v>423</v>
      </c>
      <c r="N25" s="29">
        <v>-98</v>
      </c>
      <c r="O25" s="29">
        <v>-570</v>
      </c>
      <c r="P25" s="17">
        <v>425</v>
      </c>
      <c r="Q25" s="30">
        <v>58</v>
      </c>
      <c r="R25" s="30">
        <v>-27</v>
      </c>
    </row>
    <row r="26" spans="1:28" x14ac:dyDescent="0.15">
      <c r="A26" s="17">
        <v>5</v>
      </c>
      <c r="B26" s="17">
        <v>390</v>
      </c>
      <c r="C26" s="17">
        <v>309</v>
      </c>
      <c r="D26" s="29">
        <v>-100</v>
      </c>
      <c r="E26" s="29">
        <v>-380</v>
      </c>
      <c r="F26" s="17">
        <v>311</v>
      </c>
      <c r="G26" s="30">
        <v>31</v>
      </c>
      <c r="H26" s="30">
        <v>-34</v>
      </c>
      <c r="K26" s="17">
        <v>7</v>
      </c>
      <c r="L26" s="17">
        <v>390</v>
      </c>
      <c r="M26" s="17">
        <v>429</v>
      </c>
      <c r="N26" s="29">
        <v>-118</v>
      </c>
      <c r="O26" s="29">
        <v>-497</v>
      </c>
      <c r="P26" s="17">
        <v>431</v>
      </c>
      <c r="Q26" s="30">
        <v>42</v>
      </c>
      <c r="R26" s="30">
        <v>-45</v>
      </c>
    </row>
    <row r="27" spans="1:28" x14ac:dyDescent="0.15">
      <c r="A27" s="1"/>
    </row>
    <row r="28" spans="1:28" x14ac:dyDescent="0.15">
      <c r="A28" s="1"/>
    </row>
    <row r="46" spans="13:15" x14ac:dyDescent="0.15">
      <c r="M46" s="27"/>
      <c r="N46" s="26"/>
      <c r="O46" s="26"/>
    </row>
    <row r="57" spans="1:13" ht="35.25" customHeight="1" x14ac:dyDescent="0.15">
      <c r="A57" s="37" t="s">
        <v>35</v>
      </c>
      <c r="B57" s="37"/>
      <c r="C57" s="37"/>
      <c r="D57" s="37"/>
      <c r="E57" s="37"/>
      <c r="F57" s="37"/>
      <c r="G57" s="37"/>
      <c r="H57" s="37"/>
      <c r="I57" s="37"/>
      <c r="J57" s="37"/>
      <c r="K57" s="37"/>
    </row>
    <row r="59" spans="1:13" x14ac:dyDescent="0.15">
      <c r="A59" s="44" t="s">
        <v>73</v>
      </c>
      <c r="B59" s="44"/>
      <c r="C59" s="44"/>
      <c r="D59" s="44"/>
      <c r="E59" s="44"/>
      <c r="F59" s="44"/>
      <c r="G59" s="44" t="s">
        <v>74</v>
      </c>
      <c r="H59" s="44"/>
      <c r="I59" s="44"/>
      <c r="J59" s="44"/>
      <c r="K59" s="44"/>
      <c r="L59" s="44"/>
      <c r="M59" s="44"/>
    </row>
    <row r="60" spans="1:13" x14ac:dyDescent="0.15">
      <c r="A60" s="44"/>
      <c r="B60" s="44"/>
      <c r="C60" s="44"/>
      <c r="D60" s="44"/>
      <c r="E60" s="44"/>
      <c r="F60" s="44"/>
      <c r="G60" s="44"/>
      <c r="H60" s="44"/>
      <c r="I60" s="44"/>
      <c r="J60" s="44"/>
      <c r="K60" s="44"/>
      <c r="L60" s="44"/>
      <c r="M60" s="44"/>
    </row>
    <row r="61" spans="1:13" x14ac:dyDescent="0.15">
      <c r="A61" s="44"/>
      <c r="B61" s="44"/>
      <c r="C61" s="44"/>
      <c r="D61" s="44"/>
      <c r="E61" s="44"/>
      <c r="F61" s="44"/>
      <c r="G61" s="44"/>
      <c r="H61" s="44"/>
      <c r="I61" s="44"/>
      <c r="J61" s="44"/>
      <c r="K61" s="44"/>
      <c r="L61" s="44"/>
      <c r="M61" s="44"/>
    </row>
    <row r="62" spans="1:13" x14ac:dyDescent="0.15">
      <c r="A62" s="45"/>
      <c r="B62" s="45"/>
      <c r="C62" s="45"/>
      <c r="D62" s="45"/>
      <c r="E62" s="45"/>
      <c r="F62" s="45"/>
      <c r="G62" s="45"/>
      <c r="H62" s="45"/>
      <c r="I62" s="45"/>
      <c r="J62" s="45"/>
      <c r="K62" s="45"/>
      <c r="L62" s="45"/>
      <c r="M62" s="45"/>
    </row>
    <row r="63" spans="1:13" x14ac:dyDescent="0.15">
      <c r="A63" s="45"/>
      <c r="B63" s="45"/>
      <c r="C63" s="45"/>
      <c r="D63" s="45"/>
      <c r="E63" s="45"/>
      <c r="F63" s="45"/>
      <c r="G63" s="45"/>
      <c r="H63" s="45"/>
      <c r="I63" s="45"/>
      <c r="J63" s="45"/>
      <c r="K63" s="45"/>
      <c r="L63" s="45"/>
      <c r="M63" s="45"/>
    </row>
    <row r="64" spans="1:13" x14ac:dyDescent="0.15">
      <c r="A64" s="45"/>
      <c r="B64" s="45"/>
      <c r="C64" s="45"/>
      <c r="D64" s="45"/>
      <c r="E64" s="45"/>
      <c r="F64" s="45"/>
      <c r="G64" s="45"/>
      <c r="H64" s="45"/>
      <c r="I64" s="45"/>
      <c r="J64" s="45"/>
      <c r="K64" s="45"/>
      <c r="L64" s="45"/>
      <c r="M64" s="45"/>
    </row>
    <row r="65" spans="1:13" x14ac:dyDescent="0.15">
      <c r="A65" s="45"/>
      <c r="B65" s="45"/>
      <c r="C65" s="45"/>
      <c r="D65" s="45"/>
      <c r="E65" s="45"/>
      <c r="F65" s="45"/>
      <c r="G65" s="45"/>
      <c r="H65" s="45"/>
      <c r="I65" s="45"/>
      <c r="J65" s="45"/>
      <c r="K65" s="45"/>
      <c r="L65" s="45"/>
      <c r="M65" s="45"/>
    </row>
    <row r="66" spans="1:13" x14ac:dyDescent="0.15">
      <c r="A66" s="45"/>
      <c r="B66" s="45"/>
      <c r="C66" s="45"/>
      <c r="D66" s="45"/>
      <c r="E66" s="45"/>
      <c r="F66" s="45"/>
      <c r="G66" s="45"/>
      <c r="H66" s="45"/>
      <c r="I66" s="45"/>
      <c r="J66" s="45"/>
      <c r="K66" s="45"/>
      <c r="L66" s="45"/>
      <c r="M66" s="45"/>
    </row>
    <row r="67" spans="1:13" x14ac:dyDescent="0.15">
      <c r="A67" s="45"/>
      <c r="B67" s="45"/>
      <c r="C67" s="45"/>
      <c r="D67" s="45"/>
      <c r="E67" s="45"/>
      <c r="F67" s="45"/>
      <c r="G67" s="45"/>
      <c r="H67" s="45"/>
      <c r="I67" s="45"/>
      <c r="J67" s="45"/>
      <c r="K67" s="45"/>
      <c r="L67" s="45"/>
      <c r="M67" s="45"/>
    </row>
    <row r="68" spans="1:13" x14ac:dyDescent="0.15">
      <c r="A68" s="45"/>
      <c r="B68" s="45"/>
      <c r="C68" s="45"/>
      <c r="D68" s="45"/>
      <c r="E68" s="45"/>
      <c r="F68" s="45"/>
      <c r="G68" s="45"/>
      <c r="H68" s="45"/>
      <c r="I68" s="45"/>
      <c r="J68" s="45"/>
      <c r="K68" s="45"/>
      <c r="L68" s="45"/>
      <c r="M68" s="45"/>
    </row>
    <row r="69" spans="1:13" x14ac:dyDescent="0.15">
      <c r="A69" s="45"/>
      <c r="B69" s="45"/>
      <c r="C69" s="45"/>
      <c r="D69" s="45"/>
      <c r="E69" s="45"/>
      <c r="F69" s="45"/>
      <c r="G69" s="45"/>
      <c r="H69" s="45"/>
      <c r="I69" s="45"/>
      <c r="J69" s="45"/>
      <c r="K69" s="45"/>
      <c r="L69" s="45"/>
      <c r="M69" s="45"/>
    </row>
    <row r="70" spans="1:13" x14ac:dyDescent="0.15">
      <c r="A70" s="45"/>
      <c r="B70" s="45"/>
      <c r="C70" s="45"/>
      <c r="D70" s="45"/>
      <c r="E70" s="45"/>
      <c r="F70" s="45"/>
      <c r="G70" s="45"/>
      <c r="H70" s="45"/>
      <c r="I70" s="45"/>
      <c r="J70" s="45"/>
      <c r="K70" s="45"/>
      <c r="L70" s="45"/>
      <c r="M70" s="45"/>
    </row>
    <row r="71" spans="1:13" x14ac:dyDescent="0.15">
      <c r="A71" s="45"/>
      <c r="B71" s="45"/>
      <c r="C71" s="45"/>
      <c r="D71" s="45"/>
      <c r="E71" s="45"/>
      <c r="F71" s="45"/>
      <c r="G71" s="45"/>
      <c r="H71" s="45"/>
      <c r="I71" s="45"/>
      <c r="J71" s="45"/>
      <c r="K71" s="45"/>
      <c r="L71" s="45"/>
      <c r="M71" s="45"/>
    </row>
    <row r="72" spans="1:13" x14ac:dyDescent="0.15">
      <c r="A72" s="45"/>
      <c r="B72" s="45"/>
      <c r="C72" s="45"/>
      <c r="D72" s="45"/>
      <c r="E72" s="45"/>
      <c r="F72" s="45"/>
      <c r="G72" s="45"/>
      <c r="H72" s="45"/>
      <c r="I72" s="45"/>
      <c r="J72" s="45"/>
      <c r="K72" s="45"/>
      <c r="L72" s="45"/>
      <c r="M72" s="45"/>
    </row>
    <row r="73" spans="1:13" x14ac:dyDescent="0.15">
      <c r="A73" s="45"/>
      <c r="B73" s="45"/>
      <c r="C73" s="45"/>
      <c r="D73" s="45"/>
      <c r="E73" s="45"/>
      <c r="F73" s="45"/>
      <c r="G73" s="45"/>
      <c r="H73" s="45"/>
      <c r="I73" s="45"/>
      <c r="J73" s="45"/>
      <c r="K73" s="45"/>
      <c r="L73" s="45"/>
      <c r="M73" s="45"/>
    </row>
    <row r="74" spans="1:13" x14ac:dyDescent="0.15">
      <c r="A74" s="45"/>
      <c r="B74" s="45"/>
      <c r="C74" s="45"/>
      <c r="D74" s="45"/>
      <c r="E74" s="45"/>
      <c r="F74" s="45"/>
      <c r="G74" s="45"/>
      <c r="H74" s="45"/>
      <c r="I74" s="45"/>
      <c r="J74" s="45"/>
      <c r="K74" s="45"/>
      <c r="L74" s="45"/>
      <c r="M74" s="45"/>
    </row>
    <row r="75" spans="1:13" x14ac:dyDescent="0.15">
      <c r="A75" s="45"/>
      <c r="B75" s="45"/>
      <c r="C75" s="45"/>
      <c r="D75" s="45"/>
      <c r="E75" s="45"/>
      <c r="F75" s="45"/>
      <c r="G75" s="45"/>
      <c r="H75" s="45"/>
      <c r="I75" s="45"/>
      <c r="J75" s="45"/>
      <c r="K75" s="45"/>
      <c r="L75" s="45"/>
      <c r="M75" s="45"/>
    </row>
    <row r="76" spans="1:13" x14ac:dyDescent="0.15">
      <c r="A76" s="45"/>
      <c r="B76" s="45"/>
      <c r="C76" s="45"/>
      <c r="D76" s="45"/>
      <c r="E76" s="45"/>
      <c r="F76" s="45"/>
      <c r="G76" s="45"/>
      <c r="H76" s="45"/>
      <c r="I76" s="45"/>
      <c r="J76" s="45"/>
      <c r="K76" s="45"/>
      <c r="L76" s="45"/>
      <c r="M76" s="45"/>
    </row>
    <row r="77" spans="1:13" x14ac:dyDescent="0.15">
      <c r="A77" s="45"/>
      <c r="B77" s="45"/>
      <c r="C77" s="45"/>
      <c r="D77" s="45"/>
      <c r="E77" s="45"/>
      <c r="F77" s="45"/>
      <c r="G77" s="45"/>
      <c r="H77" s="45"/>
      <c r="I77" s="45"/>
      <c r="J77" s="45"/>
      <c r="K77" s="45"/>
      <c r="L77" s="45"/>
      <c r="M77" s="45"/>
    </row>
    <row r="78" spans="1:13" x14ac:dyDescent="0.15">
      <c r="A78" s="45"/>
      <c r="B78" s="45"/>
      <c r="C78" s="45"/>
      <c r="D78" s="45"/>
      <c r="E78" s="45"/>
      <c r="F78" s="45"/>
      <c r="G78" s="45"/>
      <c r="H78" s="45"/>
      <c r="I78" s="45"/>
      <c r="J78" s="45"/>
      <c r="K78" s="45"/>
      <c r="L78" s="45"/>
      <c r="M78" s="45"/>
    </row>
    <row r="79" spans="1:13" x14ac:dyDescent="0.15">
      <c r="A79" s="45"/>
      <c r="B79" s="45"/>
      <c r="C79" s="45"/>
      <c r="D79" s="45"/>
      <c r="E79" s="45"/>
      <c r="F79" s="45"/>
      <c r="G79" s="45"/>
      <c r="H79" s="45"/>
      <c r="I79" s="45"/>
      <c r="J79" s="45"/>
      <c r="K79" s="45"/>
      <c r="L79" s="45"/>
      <c r="M79" s="45"/>
    </row>
    <row r="80" spans="1:13" x14ac:dyDescent="0.15">
      <c r="A80" s="45"/>
      <c r="B80" s="45"/>
      <c r="C80" s="45"/>
      <c r="D80" s="45"/>
      <c r="E80" s="45"/>
      <c r="F80" s="45"/>
      <c r="G80" s="45"/>
      <c r="H80" s="45"/>
      <c r="I80" s="45"/>
      <c r="J80" s="45"/>
      <c r="K80" s="45"/>
      <c r="L80" s="45"/>
      <c r="M80" s="45"/>
    </row>
    <row r="81" spans="1:13" x14ac:dyDescent="0.15">
      <c r="A81" s="45"/>
      <c r="B81" s="45"/>
      <c r="C81" s="45"/>
      <c r="D81" s="45"/>
      <c r="E81" s="45"/>
      <c r="F81" s="45"/>
      <c r="G81" s="45"/>
      <c r="H81" s="45"/>
      <c r="I81" s="45"/>
      <c r="J81" s="45"/>
      <c r="K81" s="45"/>
      <c r="L81" s="45"/>
      <c r="M81" s="45"/>
    </row>
    <row r="82" spans="1:13" x14ac:dyDescent="0.15">
      <c r="A82" s="45"/>
      <c r="B82" s="45"/>
      <c r="C82" s="45"/>
      <c r="D82" s="45"/>
      <c r="E82" s="45"/>
      <c r="F82" s="45"/>
      <c r="G82" s="45"/>
      <c r="H82" s="45"/>
      <c r="I82" s="45"/>
      <c r="J82" s="45"/>
      <c r="K82" s="45"/>
      <c r="L82" s="45"/>
      <c r="M82" s="45"/>
    </row>
    <row r="83" spans="1:13" x14ac:dyDescent="0.15">
      <c r="A83" s="45"/>
      <c r="B83" s="45"/>
      <c r="C83" s="45"/>
      <c r="D83" s="45"/>
      <c r="E83" s="45"/>
      <c r="F83" s="45"/>
      <c r="G83" s="45"/>
      <c r="H83" s="45"/>
      <c r="I83" s="45"/>
      <c r="J83" s="45"/>
      <c r="K83" s="45"/>
      <c r="L83" s="45"/>
      <c r="M83" s="45"/>
    </row>
    <row r="84" spans="1:13" x14ac:dyDescent="0.15">
      <c r="A84" s="45"/>
      <c r="B84" s="45"/>
      <c r="C84" s="45"/>
      <c r="D84" s="45"/>
      <c r="E84" s="45"/>
      <c r="F84" s="45"/>
      <c r="G84" s="45"/>
      <c r="H84" s="45"/>
      <c r="I84" s="45"/>
      <c r="J84" s="45"/>
      <c r="K84" s="45"/>
      <c r="L84" s="45"/>
      <c r="M84" s="45"/>
    </row>
    <row r="85" spans="1:13" x14ac:dyDescent="0.15">
      <c r="A85" s="45"/>
      <c r="B85" s="45"/>
      <c r="C85" s="45"/>
      <c r="D85" s="45"/>
      <c r="E85" s="45"/>
      <c r="F85" s="45"/>
      <c r="G85" s="45"/>
      <c r="H85" s="45"/>
      <c r="I85" s="45"/>
      <c r="J85" s="45"/>
      <c r="K85" s="45"/>
      <c r="L85" s="45"/>
      <c r="M85" s="45"/>
    </row>
    <row r="86" spans="1:13" x14ac:dyDescent="0.15">
      <c r="A86" s="45"/>
      <c r="B86" s="45"/>
      <c r="C86" s="45"/>
      <c r="D86" s="45"/>
      <c r="E86" s="45"/>
      <c r="F86" s="45"/>
      <c r="G86" s="45"/>
      <c r="H86" s="45"/>
      <c r="I86" s="45"/>
      <c r="J86" s="45"/>
      <c r="K86" s="45"/>
      <c r="L86" s="45"/>
      <c r="M86" s="45"/>
    </row>
    <row r="87" spans="1:13" x14ac:dyDescent="0.15">
      <c r="A87" s="45"/>
      <c r="B87" s="45"/>
      <c r="C87" s="45"/>
      <c r="D87" s="45"/>
      <c r="E87" s="45"/>
      <c r="F87" s="45"/>
      <c r="G87" s="45"/>
      <c r="H87" s="45"/>
      <c r="I87" s="45"/>
      <c r="J87" s="45"/>
      <c r="K87" s="45"/>
      <c r="L87" s="45"/>
      <c r="M87" s="45"/>
    </row>
    <row r="88" spans="1:13" x14ac:dyDescent="0.15">
      <c r="A88" s="45"/>
      <c r="B88" s="45"/>
      <c r="C88" s="45"/>
      <c r="D88" s="45"/>
      <c r="E88" s="45"/>
      <c r="F88" s="45"/>
      <c r="G88" s="45"/>
      <c r="H88" s="45"/>
      <c r="I88" s="45"/>
      <c r="J88" s="45"/>
      <c r="K88" s="45"/>
      <c r="L88" s="45"/>
      <c r="M88" s="45"/>
    </row>
    <row r="89" spans="1:13" x14ac:dyDescent="0.15">
      <c r="A89" s="45"/>
      <c r="B89" s="45"/>
      <c r="C89" s="45"/>
      <c r="D89" s="45"/>
      <c r="E89" s="45"/>
      <c r="F89" s="45"/>
      <c r="G89" s="45"/>
      <c r="H89" s="45"/>
      <c r="I89" s="45"/>
      <c r="J89" s="45"/>
      <c r="K89" s="45"/>
      <c r="L89" s="45"/>
      <c r="M89" s="45"/>
    </row>
    <row r="90" spans="1:13" x14ac:dyDescent="0.15">
      <c r="A90" s="45"/>
      <c r="B90" s="45"/>
      <c r="C90" s="45"/>
      <c r="D90" s="45"/>
      <c r="E90" s="45"/>
      <c r="F90" s="45"/>
      <c r="G90" s="45"/>
      <c r="H90" s="45"/>
      <c r="I90" s="45"/>
      <c r="J90" s="45"/>
      <c r="K90" s="45"/>
      <c r="L90" s="45"/>
      <c r="M90" s="45"/>
    </row>
    <row r="91" spans="1:13" x14ac:dyDescent="0.15">
      <c r="A91" s="45"/>
      <c r="B91" s="45"/>
      <c r="C91" s="45"/>
      <c r="D91" s="45"/>
      <c r="E91" s="45"/>
      <c r="F91" s="45"/>
      <c r="G91" s="45"/>
      <c r="H91" s="45"/>
      <c r="I91" s="45"/>
      <c r="J91" s="45"/>
      <c r="K91" s="45"/>
      <c r="L91" s="45"/>
      <c r="M91" s="45"/>
    </row>
    <row r="92" spans="1:13" x14ac:dyDescent="0.15">
      <c r="A92" s="45"/>
      <c r="B92" s="45"/>
      <c r="C92" s="45"/>
      <c r="D92" s="45"/>
      <c r="E92" s="45"/>
      <c r="F92" s="45"/>
      <c r="G92" s="45"/>
      <c r="H92" s="45"/>
      <c r="I92" s="45"/>
      <c r="J92" s="45"/>
      <c r="K92" s="45"/>
      <c r="L92" s="45"/>
      <c r="M92" s="45"/>
    </row>
    <row r="93" spans="1:13" x14ac:dyDescent="0.15">
      <c r="A93" s="45"/>
      <c r="B93" s="45"/>
      <c r="C93" s="45"/>
      <c r="D93" s="45"/>
      <c r="E93" s="45"/>
      <c r="F93" s="45"/>
      <c r="G93" s="45"/>
      <c r="H93" s="45"/>
      <c r="I93" s="45"/>
      <c r="J93" s="45"/>
      <c r="K93" s="45"/>
      <c r="L93" s="45"/>
      <c r="M93" s="45"/>
    </row>
    <row r="94" spans="1:13" x14ac:dyDescent="0.15">
      <c r="A94" s="45"/>
      <c r="B94" s="45"/>
      <c r="C94" s="45"/>
      <c r="D94" s="45"/>
      <c r="E94" s="45"/>
      <c r="F94" s="45"/>
      <c r="G94" s="45"/>
      <c r="H94" s="45"/>
      <c r="I94" s="45"/>
      <c r="J94" s="45"/>
      <c r="K94" s="45"/>
      <c r="L94" s="45"/>
      <c r="M94" s="45"/>
    </row>
    <row r="95" spans="1:13" x14ac:dyDescent="0.15">
      <c r="A95" s="45"/>
      <c r="B95" s="45"/>
      <c r="C95" s="45"/>
      <c r="D95" s="45"/>
      <c r="E95" s="45"/>
      <c r="F95" s="45"/>
      <c r="G95" s="45"/>
      <c r="H95" s="45"/>
      <c r="I95" s="45"/>
      <c r="J95" s="45"/>
      <c r="K95" s="45"/>
      <c r="L95" s="45"/>
      <c r="M95" s="45"/>
    </row>
    <row r="96" spans="1:13" x14ac:dyDescent="0.15">
      <c r="A96" s="45"/>
      <c r="B96" s="45"/>
      <c r="C96" s="45"/>
      <c r="D96" s="45"/>
      <c r="E96" s="45"/>
      <c r="F96" s="45"/>
      <c r="G96" s="45"/>
      <c r="H96" s="45"/>
      <c r="I96" s="45"/>
      <c r="J96" s="45"/>
      <c r="K96" s="45"/>
      <c r="L96" s="45"/>
      <c r="M96" s="45"/>
    </row>
    <row r="97" spans="1:13" x14ac:dyDescent="0.15">
      <c r="A97" s="45"/>
      <c r="B97" s="45"/>
      <c r="C97" s="45"/>
      <c r="D97" s="45"/>
      <c r="E97" s="45"/>
      <c r="F97" s="45"/>
      <c r="G97" s="45"/>
      <c r="H97" s="45"/>
      <c r="I97" s="45"/>
      <c r="J97" s="45"/>
      <c r="K97" s="45"/>
      <c r="L97" s="45"/>
      <c r="M97" s="45"/>
    </row>
    <row r="98" spans="1:13" x14ac:dyDescent="0.15">
      <c r="A98" s="45"/>
      <c r="B98" s="45"/>
      <c r="C98" s="45"/>
      <c r="D98" s="45"/>
      <c r="E98" s="45"/>
      <c r="F98" s="45"/>
      <c r="G98" s="45"/>
      <c r="H98" s="45"/>
      <c r="I98" s="45"/>
      <c r="J98" s="45"/>
      <c r="K98" s="45"/>
      <c r="L98" s="45"/>
      <c r="M98" s="45"/>
    </row>
    <row r="99" spans="1:13" x14ac:dyDescent="0.15">
      <c r="A99" s="45"/>
      <c r="B99" s="45"/>
      <c r="C99" s="45"/>
      <c r="D99" s="45"/>
      <c r="E99" s="45"/>
      <c r="F99" s="45"/>
      <c r="G99" s="45"/>
      <c r="H99" s="45"/>
      <c r="I99" s="45"/>
      <c r="J99" s="45"/>
      <c r="K99" s="45"/>
      <c r="L99" s="45"/>
      <c r="M99" s="45"/>
    </row>
    <row r="100" spans="1:13" x14ac:dyDescent="0.15">
      <c r="A100" s="45"/>
      <c r="B100" s="45"/>
      <c r="C100" s="45"/>
      <c r="D100" s="45"/>
      <c r="E100" s="45"/>
      <c r="F100" s="45"/>
      <c r="G100" s="45"/>
      <c r="H100" s="45"/>
      <c r="I100" s="45"/>
      <c r="J100" s="45"/>
      <c r="K100" s="45"/>
      <c r="L100" s="45"/>
      <c r="M100" s="45"/>
    </row>
    <row r="101" spans="1:13" x14ac:dyDescent="0.15">
      <c r="A101" s="45"/>
      <c r="B101" s="45"/>
      <c r="C101" s="45"/>
      <c r="D101" s="45"/>
      <c r="E101" s="45"/>
      <c r="F101" s="45"/>
      <c r="G101" s="45"/>
      <c r="H101" s="45"/>
      <c r="I101" s="45"/>
      <c r="J101" s="45"/>
      <c r="K101" s="45"/>
      <c r="L101" s="45"/>
      <c r="M101" s="45"/>
    </row>
    <row r="102" spans="1:13" x14ac:dyDescent="0.15">
      <c r="A102" s="45"/>
      <c r="B102" s="45"/>
      <c r="C102" s="45"/>
      <c r="D102" s="45"/>
      <c r="E102" s="45"/>
      <c r="F102" s="45"/>
      <c r="G102" s="45"/>
      <c r="H102" s="45"/>
      <c r="I102" s="45"/>
      <c r="J102" s="45"/>
      <c r="K102" s="45"/>
      <c r="L102" s="45"/>
      <c r="M102" s="45"/>
    </row>
    <row r="103" spans="1:13" x14ac:dyDescent="0.15">
      <c r="A103" s="45"/>
      <c r="B103" s="45"/>
      <c r="C103" s="45"/>
      <c r="D103" s="45"/>
      <c r="E103" s="45"/>
      <c r="F103" s="45"/>
      <c r="G103" s="45"/>
      <c r="H103" s="45"/>
      <c r="I103" s="45"/>
      <c r="J103" s="45"/>
      <c r="K103" s="45"/>
      <c r="L103" s="45"/>
      <c r="M103" s="45"/>
    </row>
    <row r="104" spans="1:13" x14ac:dyDescent="0.15">
      <c r="A104" s="45"/>
      <c r="B104" s="45"/>
      <c r="C104" s="45"/>
      <c r="D104" s="45"/>
      <c r="E104" s="45"/>
      <c r="F104" s="45"/>
      <c r="G104" s="45"/>
      <c r="H104" s="45"/>
      <c r="I104" s="45"/>
      <c r="J104" s="45"/>
      <c r="K104" s="45"/>
      <c r="L104" s="45"/>
      <c r="M104" s="45"/>
    </row>
    <row r="105" spans="1:13" x14ac:dyDescent="0.15">
      <c r="A105" s="45"/>
      <c r="B105" s="45"/>
      <c r="C105" s="45"/>
      <c r="D105" s="45"/>
      <c r="E105" s="45"/>
      <c r="F105" s="45"/>
      <c r="G105" s="45"/>
      <c r="H105" s="45"/>
      <c r="I105" s="45"/>
      <c r="J105" s="45"/>
      <c r="K105" s="45"/>
      <c r="L105" s="45"/>
      <c r="M105" s="45"/>
    </row>
    <row r="106" spans="1:13" x14ac:dyDescent="0.15">
      <c r="A106" s="45"/>
      <c r="B106" s="45"/>
      <c r="C106" s="45"/>
      <c r="D106" s="45"/>
      <c r="E106" s="45"/>
      <c r="F106" s="45"/>
      <c r="G106" s="45"/>
      <c r="H106" s="45"/>
      <c r="I106" s="45"/>
      <c r="J106" s="45"/>
      <c r="K106" s="45"/>
      <c r="L106" s="45"/>
      <c r="M106" s="45"/>
    </row>
    <row r="107" spans="1:13" x14ac:dyDescent="0.15">
      <c r="A107" s="45"/>
      <c r="B107" s="45"/>
      <c r="C107" s="45"/>
      <c r="D107" s="45"/>
      <c r="E107" s="45"/>
      <c r="F107" s="45"/>
      <c r="G107" s="45"/>
      <c r="H107" s="45"/>
      <c r="I107" s="45"/>
      <c r="J107" s="45"/>
      <c r="K107" s="45"/>
      <c r="L107" s="45"/>
      <c r="M107" s="45"/>
    </row>
    <row r="108" spans="1:13" x14ac:dyDescent="0.15">
      <c r="A108" s="45"/>
      <c r="B108" s="45"/>
      <c r="C108" s="45"/>
      <c r="D108" s="45"/>
      <c r="E108" s="45"/>
      <c r="F108" s="45"/>
      <c r="G108" s="45"/>
      <c r="H108" s="45"/>
      <c r="I108" s="45"/>
      <c r="J108" s="45"/>
      <c r="K108" s="45"/>
      <c r="L108" s="45"/>
      <c r="M108" s="45"/>
    </row>
    <row r="109" spans="1:13" x14ac:dyDescent="0.15">
      <c r="A109" s="45"/>
      <c r="B109" s="45"/>
      <c r="C109" s="45"/>
      <c r="D109" s="45"/>
      <c r="E109" s="45"/>
      <c r="F109" s="45"/>
      <c r="G109" s="45"/>
      <c r="H109" s="45"/>
      <c r="I109" s="45"/>
      <c r="J109" s="45"/>
      <c r="K109" s="45"/>
      <c r="L109" s="45"/>
      <c r="M109" s="45"/>
    </row>
  </sheetData>
  <mergeCells count="12">
    <mergeCell ref="A1:K1"/>
    <mergeCell ref="A3:K3"/>
    <mergeCell ref="A4:N4"/>
    <mergeCell ref="A5:N5"/>
    <mergeCell ref="A57:K57"/>
    <mergeCell ref="A6:N6"/>
    <mergeCell ref="A59:F61"/>
    <mergeCell ref="G59:M61"/>
    <mergeCell ref="A62:F86"/>
    <mergeCell ref="G62:M86"/>
    <mergeCell ref="A87:F109"/>
    <mergeCell ref="G87:M109"/>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1FC38-9E4F-4487-9AAC-C1A5E7502EB8}">
  <dimension ref="A1:Q34"/>
  <sheetViews>
    <sheetView workbookViewId="0">
      <selection activeCell="I44" sqref="I44"/>
    </sheetView>
  </sheetViews>
  <sheetFormatPr defaultRowHeight="13.5" x14ac:dyDescent="0.15"/>
  <cols>
    <col min="1" max="1" width="10.625" customWidth="1"/>
    <col min="2" max="2" width="10.25" customWidth="1"/>
    <col min="3" max="3" width="17" customWidth="1"/>
    <col min="4" max="4" width="19.75" customWidth="1"/>
    <col min="5" max="5" width="18.625" customWidth="1"/>
    <col min="6" max="7" width="18.75" customWidth="1"/>
    <col min="8" max="8" width="19.625" customWidth="1"/>
    <col min="9" max="9" width="19.375" customWidth="1"/>
    <col min="10" max="10" width="18.625" customWidth="1"/>
    <col min="11" max="11" width="11.25" customWidth="1"/>
    <col min="12" max="13" width="10.5" customWidth="1"/>
    <col min="14" max="14" width="10.125" customWidth="1"/>
    <col min="17" max="17" width="12.875" customWidth="1"/>
  </cols>
  <sheetData>
    <row r="1" spans="1:17" x14ac:dyDescent="0.15">
      <c r="A1" s="39" t="s">
        <v>51</v>
      </c>
      <c r="B1" s="39"/>
      <c r="C1" s="39"/>
      <c r="D1" s="39"/>
      <c r="E1" s="39"/>
      <c r="F1" s="39"/>
      <c r="G1" s="39"/>
      <c r="H1" s="39"/>
      <c r="I1" s="39"/>
      <c r="J1" s="39"/>
      <c r="K1" s="39"/>
    </row>
    <row r="3" spans="1:17" ht="30.75" customHeight="1" x14ac:dyDescent="0.15">
      <c r="A3" s="37" t="s">
        <v>53</v>
      </c>
      <c r="B3" s="37"/>
      <c r="C3" s="37"/>
      <c r="D3" s="37"/>
      <c r="E3" s="37"/>
      <c r="F3" s="37"/>
      <c r="G3" s="37"/>
      <c r="H3" s="37"/>
      <c r="I3" s="37"/>
      <c r="J3" s="37"/>
      <c r="K3" s="37"/>
      <c r="L3" s="1"/>
      <c r="M3" s="1"/>
      <c r="N3" s="23"/>
      <c r="O3" s="28"/>
      <c r="P3" s="28"/>
      <c r="Q3" s="28"/>
    </row>
    <row r="4" spans="1:17" ht="33" customHeight="1" x14ac:dyDescent="0.15">
      <c r="A4" s="46" t="s">
        <v>66</v>
      </c>
      <c r="B4" s="46"/>
      <c r="C4" s="46"/>
      <c r="D4" s="46"/>
      <c r="E4" s="46"/>
      <c r="F4" s="46"/>
      <c r="G4" s="46"/>
      <c r="H4" s="46"/>
      <c r="I4" s="46"/>
      <c r="J4" s="46"/>
      <c r="K4" s="46"/>
      <c r="L4" s="46"/>
      <c r="M4" s="46"/>
      <c r="N4" s="46"/>
    </row>
    <row r="5" spans="1:17" ht="35.25" customHeight="1" x14ac:dyDescent="0.15">
      <c r="A5" s="47" t="s">
        <v>68</v>
      </c>
      <c r="B5" s="47"/>
      <c r="C5" s="47"/>
      <c r="D5" s="47"/>
      <c r="E5" s="47"/>
      <c r="F5" s="47"/>
      <c r="G5" s="47"/>
      <c r="H5" s="47"/>
      <c r="I5" s="47"/>
      <c r="J5" s="47"/>
      <c r="K5" s="47"/>
      <c r="L5" s="47"/>
      <c r="M5" s="47"/>
      <c r="N5" s="47"/>
    </row>
    <row r="6" spans="1:17" ht="43.5" customHeight="1" x14ac:dyDescent="0.15">
      <c r="A6" s="48" t="s">
        <v>75</v>
      </c>
      <c r="B6" s="48"/>
      <c r="C6" s="48"/>
      <c r="D6" s="48"/>
      <c r="E6" s="48"/>
      <c r="F6" s="48"/>
      <c r="G6" s="48"/>
      <c r="H6" s="48"/>
      <c r="I6" s="48"/>
      <c r="J6" s="48"/>
      <c r="K6" s="48"/>
      <c r="L6" s="48"/>
      <c r="M6" s="48"/>
      <c r="N6" s="48"/>
    </row>
    <row r="7" spans="1:17" ht="27" customHeight="1" x14ac:dyDescent="0.15">
      <c r="A7" s="50" t="s">
        <v>65</v>
      </c>
      <c r="B7" s="50"/>
      <c r="C7" s="49" t="s">
        <v>54</v>
      </c>
      <c r="D7" s="49"/>
      <c r="E7" s="49"/>
      <c r="F7" s="49"/>
      <c r="G7" s="50" t="s">
        <v>55</v>
      </c>
      <c r="H7" s="50"/>
      <c r="I7" s="50"/>
      <c r="J7" s="50"/>
      <c r="K7" s="50" t="s">
        <v>56</v>
      </c>
      <c r="L7" s="50"/>
      <c r="M7" s="50"/>
      <c r="N7" s="50"/>
    </row>
    <row r="8" spans="1:17" ht="68.25" customHeight="1" x14ac:dyDescent="0.15">
      <c r="A8" s="33" t="s">
        <v>32</v>
      </c>
      <c r="B8" s="33" t="s">
        <v>31</v>
      </c>
      <c r="C8" s="34" t="s">
        <v>57</v>
      </c>
      <c r="D8" s="34" t="s">
        <v>58</v>
      </c>
      <c r="E8" s="34" t="s">
        <v>59</v>
      </c>
      <c r="F8" s="34" t="s">
        <v>71</v>
      </c>
      <c r="G8" s="34" t="s">
        <v>57</v>
      </c>
      <c r="H8" s="34" t="s">
        <v>58</v>
      </c>
      <c r="I8" s="34" t="s">
        <v>59</v>
      </c>
      <c r="J8" s="34" t="s">
        <v>60</v>
      </c>
      <c r="K8" s="34" t="s">
        <v>61</v>
      </c>
      <c r="L8" s="34" t="s">
        <v>62</v>
      </c>
      <c r="M8" s="34" t="s">
        <v>63</v>
      </c>
      <c r="N8" s="34" t="s">
        <v>64</v>
      </c>
    </row>
    <row r="9" spans="1:17" x14ac:dyDescent="0.15">
      <c r="A9" s="14">
        <v>150</v>
      </c>
      <c r="B9" s="17">
        <v>2</v>
      </c>
      <c r="C9" s="17">
        <f>ROUND(((-13.99*B9+4.108)*SIN(RADIANS(A9+80.353))+(-12.413*B9+27.902)*SIN(RADIANS(2*A9+21.94)) -4.1754),0)</f>
        <v>12</v>
      </c>
      <c r="D9" s="17">
        <f>ROUND(((87.515*B9-7.946)*SIN(RADIANS(A9-162.547))-2.4153),0)</f>
        <v>-39</v>
      </c>
      <c r="E9" s="17">
        <f>ROUND(((16.42*B9-34.369)*SIN(RADIANS(A9+38.771))-2.1624),0)</f>
        <v>-2</v>
      </c>
      <c r="F9" s="17">
        <f>ROUND(((12.338*B9-0.033)*SIN(RADIANS(A9-232.981))+3.7615),0)</f>
        <v>-21</v>
      </c>
      <c r="G9" s="35">
        <v>5</v>
      </c>
      <c r="H9" s="35">
        <v>11</v>
      </c>
      <c r="I9" s="30">
        <v>-4</v>
      </c>
      <c r="J9" s="30">
        <v>-3</v>
      </c>
      <c r="K9" s="17">
        <f>C9+G9</f>
        <v>17</v>
      </c>
      <c r="L9" s="17">
        <f>D9+H9</f>
        <v>-28</v>
      </c>
      <c r="M9" s="17">
        <f>E9+I9</f>
        <v>-6</v>
      </c>
      <c r="N9" s="17">
        <f>F9+J9</f>
        <v>-24</v>
      </c>
    </row>
    <row r="10" spans="1:17" x14ac:dyDescent="0.15">
      <c r="A10" s="14">
        <v>150</v>
      </c>
      <c r="B10" s="17">
        <v>4</v>
      </c>
      <c r="C10" s="36">
        <f t="shared" ref="C10:C14" si="0">ROUND(((-13.99*B10+4.108)*SIN(RADIANS(A10+80.353))+(-12.413*B10+27.902)*SIN(RADIANS(2*A10+21.94)) -4.1754),0)</f>
        <v>49</v>
      </c>
      <c r="D10" s="36">
        <f t="shared" ref="D10:D14" si="1">ROUND(((87.515*B10-7.946)*SIN(RADIANS(A10-162.547))-2.4153),0)</f>
        <v>-77</v>
      </c>
      <c r="E10" s="36">
        <f t="shared" ref="E10:E14" si="2">ROUND(((16.42*B10-34.369)*SIN(RADIANS(A10+38.771))-2.1624),0)</f>
        <v>-7</v>
      </c>
      <c r="F10" s="36">
        <f t="shared" ref="F10:F14" si="3">ROUND(((12.338*B10-0.033)*SIN(RADIANS(A10-232.981))+3.7615),0)</f>
        <v>-45</v>
      </c>
      <c r="G10" s="35">
        <v>-7</v>
      </c>
      <c r="H10" s="35">
        <v>18</v>
      </c>
      <c r="I10" s="30">
        <v>-4</v>
      </c>
      <c r="J10" s="30">
        <v>-4</v>
      </c>
      <c r="K10" s="17">
        <f t="shared" ref="K10:K14" si="4">C10+G10</f>
        <v>42</v>
      </c>
      <c r="L10" s="17">
        <f t="shared" ref="L10:L14" si="5">D10+H10</f>
        <v>-59</v>
      </c>
      <c r="M10" s="17">
        <f t="shared" ref="M10:M14" si="6">E10+I10</f>
        <v>-11</v>
      </c>
      <c r="N10" s="17">
        <f t="shared" ref="N10:N14" si="7">F10+J10</f>
        <v>-49</v>
      </c>
    </row>
    <row r="11" spans="1:17" x14ac:dyDescent="0.15">
      <c r="A11" s="14">
        <v>150</v>
      </c>
      <c r="B11" s="17">
        <v>6</v>
      </c>
      <c r="C11" s="36">
        <f t="shared" si="0"/>
        <v>86</v>
      </c>
      <c r="D11" s="36">
        <f t="shared" si="1"/>
        <v>-115</v>
      </c>
      <c r="E11" s="36">
        <f t="shared" si="2"/>
        <v>-12</v>
      </c>
      <c r="F11" s="36">
        <f t="shared" si="3"/>
        <v>-70</v>
      </c>
      <c r="G11" s="35">
        <v>-24</v>
      </c>
      <c r="H11" s="35">
        <v>31</v>
      </c>
      <c r="I11" s="30">
        <v>-1</v>
      </c>
      <c r="J11" s="30">
        <v>-8</v>
      </c>
      <c r="K11" s="17">
        <f t="shared" si="4"/>
        <v>62</v>
      </c>
      <c r="L11" s="17">
        <f t="shared" si="5"/>
        <v>-84</v>
      </c>
      <c r="M11" s="17">
        <f t="shared" si="6"/>
        <v>-13</v>
      </c>
      <c r="N11" s="17">
        <f t="shared" si="7"/>
        <v>-78</v>
      </c>
    </row>
    <row r="12" spans="1:17" x14ac:dyDescent="0.15">
      <c r="A12" s="14">
        <v>150</v>
      </c>
      <c r="B12" s="17">
        <v>8</v>
      </c>
      <c r="C12" s="36">
        <f t="shared" si="0"/>
        <v>123</v>
      </c>
      <c r="D12" s="36">
        <f t="shared" si="1"/>
        <v>-153</v>
      </c>
      <c r="E12" s="36">
        <f t="shared" si="2"/>
        <v>-17</v>
      </c>
      <c r="F12" s="36">
        <f t="shared" si="3"/>
        <v>-94</v>
      </c>
      <c r="G12" s="35">
        <v>-37</v>
      </c>
      <c r="H12" s="35">
        <v>54</v>
      </c>
      <c r="I12" s="30">
        <v>1</v>
      </c>
      <c r="J12" s="30">
        <v>-7</v>
      </c>
      <c r="K12" s="17">
        <f t="shared" si="4"/>
        <v>86</v>
      </c>
      <c r="L12" s="17">
        <f t="shared" si="5"/>
        <v>-99</v>
      </c>
      <c r="M12" s="17">
        <f t="shared" si="6"/>
        <v>-16</v>
      </c>
      <c r="N12" s="17">
        <f t="shared" si="7"/>
        <v>-101</v>
      </c>
    </row>
    <row r="13" spans="1:17" x14ac:dyDescent="0.15">
      <c r="A13" s="14">
        <v>150</v>
      </c>
      <c r="B13" s="17">
        <v>10</v>
      </c>
      <c r="C13" s="36">
        <f t="shared" si="0"/>
        <v>160</v>
      </c>
      <c r="D13" s="36">
        <f t="shared" si="1"/>
        <v>-191</v>
      </c>
      <c r="E13" s="36">
        <f t="shared" si="2"/>
        <v>-22</v>
      </c>
      <c r="F13" s="36">
        <f t="shared" si="3"/>
        <v>-119</v>
      </c>
      <c r="G13" s="35">
        <v>-46</v>
      </c>
      <c r="H13" s="35">
        <v>75</v>
      </c>
      <c r="I13" s="30">
        <v>1</v>
      </c>
      <c r="J13" s="30">
        <v>-5</v>
      </c>
      <c r="K13" s="17">
        <f t="shared" si="4"/>
        <v>114</v>
      </c>
      <c r="L13" s="17">
        <f t="shared" si="5"/>
        <v>-116</v>
      </c>
      <c r="M13" s="17">
        <f t="shared" si="6"/>
        <v>-21</v>
      </c>
      <c r="N13" s="17">
        <f t="shared" si="7"/>
        <v>-124</v>
      </c>
    </row>
    <row r="14" spans="1:17" x14ac:dyDescent="0.15">
      <c r="A14" s="14">
        <v>150</v>
      </c>
      <c r="B14" s="17">
        <v>12</v>
      </c>
      <c r="C14" s="36">
        <f t="shared" si="0"/>
        <v>197</v>
      </c>
      <c r="D14" s="36">
        <f t="shared" si="1"/>
        <v>-229</v>
      </c>
      <c r="E14" s="36">
        <f t="shared" si="2"/>
        <v>-27</v>
      </c>
      <c r="F14" s="36">
        <f t="shared" si="3"/>
        <v>-143</v>
      </c>
      <c r="G14" s="35">
        <v>-45</v>
      </c>
      <c r="H14" s="35">
        <v>97</v>
      </c>
      <c r="I14" s="30">
        <v>1</v>
      </c>
      <c r="J14" s="30">
        <v>-2</v>
      </c>
      <c r="K14" s="17">
        <f t="shared" si="4"/>
        <v>152</v>
      </c>
      <c r="L14" s="17">
        <f t="shared" si="5"/>
        <v>-132</v>
      </c>
      <c r="M14" s="17">
        <f t="shared" si="6"/>
        <v>-26</v>
      </c>
      <c r="N14" s="17">
        <f t="shared" si="7"/>
        <v>-145</v>
      </c>
    </row>
    <row r="15" spans="1:17" x14ac:dyDescent="0.15">
      <c r="E15" s="28"/>
    </row>
    <row r="34" spans="1:7" x14ac:dyDescent="0.15">
      <c r="A34" s="37" t="s">
        <v>76</v>
      </c>
      <c r="B34" s="37"/>
      <c r="C34" s="37"/>
      <c r="D34" s="37"/>
      <c r="E34" s="37"/>
      <c r="F34" s="37"/>
      <c r="G34" s="37"/>
    </row>
  </sheetData>
  <mergeCells count="10">
    <mergeCell ref="A34:G34"/>
    <mergeCell ref="C7:F7"/>
    <mergeCell ref="G7:J7"/>
    <mergeCell ref="K7:N7"/>
    <mergeCell ref="A7:B7"/>
    <mergeCell ref="A1:K1"/>
    <mergeCell ref="A3:K3"/>
    <mergeCell ref="A4:N4"/>
    <mergeCell ref="A5:N5"/>
    <mergeCell ref="A6:N6"/>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step1_mrad_vs_Rot Center</vt:lpstr>
      <vt:lpstr>step_2_beam_tilt_slope_fitting</vt:lpstr>
      <vt:lpstr>step_3_eq for coma elimination</vt:lpstr>
      <vt:lpstr>step_4_stigma_coma_fitting</vt:lpstr>
      <vt:lpstr>step_5_test_the fitted_function</vt:lpstr>
      <vt:lpstr>step_2_beam_tilt_slope_fitting!dfu</vt:lpstr>
      <vt:lpstr>step_2_beam_tilt_slope_fitting!dfv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2019-07-18T11:18:34Z</dcterms:modified>
</cp:coreProperties>
</file>