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ruchi/Desktop/"/>
    </mc:Choice>
  </mc:AlternateContent>
  <xr:revisionPtr revIDLastSave="0" documentId="13_ncr:1_{955BE4C7-540B-0244-90FB-4FE1C4E1EF14}" xr6:coauthVersionLast="47" xr6:coauthVersionMax="47" xr10:uidLastSave="{00000000-0000-0000-0000-000000000000}"/>
  <bookViews>
    <workbookView xWindow="0" yWindow="500" windowWidth="28800" windowHeight="16220" activeTab="1" xr2:uid="{00000000-000D-0000-FFFF-FFFF00000000}"/>
  </bookViews>
  <sheets>
    <sheet name="Firm 1" sheetId="1" r:id="rId1"/>
    <sheet name="Firm 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R28" i="2"/>
  <c r="R20" i="2"/>
  <c r="R25" i="2"/>
  <c r="R12" i="2"/>
  <c r="D15" i="1"/>
  <c r="D16" i="1"/>
  <c r="D12" i="1"/>
  <c r="D9" i="1"/>
  <c r="D6" i="1"/>
  <c r="F16" i="1"/>
  <c r="E9" i="1"/>
  <c r="F13" i="1"/>
  <c r="F8" i="1"/>
  <c r="E45" i="1"/>
  <c r="E39" i="1"/>
  <c r="E49" i="1"/>
  <c r="E48" i="1"/>
  <c r="I45" i="1"/>
  <c r="E23" i="1"/>
  <c r="H32" i="1"/>
  <c r="E20" i="1"/>
  <c r="B6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O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R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E35" i="1"/>
  <c r="E26" i="1"/>
  <c r="E29" i="1"/>
  <c r="E3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E4" i="1"/>
</calcChain>
</file>

<file path=xl/sharedStrings.xml><?xml version="1.0" encoding="utf-8"?>
<sst xmlns="http://schemas.openxmlformats.org/spreadsheetml/2006/main" count="102" uniqueCount="55">
  <si>
    <t>Weekly Sales in $1000s</t>
  </si>
  <si>
    <t>Week</t>
  </si>
  <si>
    <t>N=59</t>
  </si>
  <si>
    <t>mean</t>
  </si>
  <si>
    <t>W 62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</si>
  <si>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</si>
  <si>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</si>
  <si>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</si>
  <si>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</si>
  <si>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</si>
  <si>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</si>
  <si>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</si>
  <si>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</si>
  <si>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</si>
  <si>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</si>
  <si>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</si>
  <si>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</si>
  <si>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</si>
  <si>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</si>
  <si>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</si>
  <si>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</si>
  <si>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</si>
  <si>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</si>
  <si>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</si>
  <si>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</si>
  <si>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</si>
  <si>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</si>
  <si>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</si>
  <si>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</si>
  <si>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</si>
  <si>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2/SQRT(N)</t>
  </si>
  <si>
    <t>Lag 1 Weekly Sales in $1000s</t>
  </si>
  <si>
    <t>Number of Pairs = 59</t>
  </si>
  <si>
    <t>Lag 1 Autocorrelation (Week 2 to 60)</t>
  </si>
  <si>
    <t>Mean (=AVERAGE)  from Week 1 to Week 60</t>
  </si>
  <si>
    <t>Sample Standard Deviation (=STDEV.S)</t>
  </si>
  <si>
    <t>2*StDev</t>
  </si>
  <si>
    <t>(Coeff)*X + Intercept</t>
  </si>
  <si>
    <t xml:space="preserve">Residual </t>
  </si>
  <si>
    <t>Lag(1) Residual</t>
  </si>
  <si>
    <t>Std Error (StDev/Sqrt(N))</t>
  </si>
  <si>
    <t>Is AutoCorr close to 0?</t>
  </si>
  <si>
    <t>HO: AutoCorr = 0</t>
  </si>
  <si>
    <t>HA: AutoCorr &lt;&gt; 0</t>
  </si>
  <si>
    <t>StDev(AutoCorr) = 1/SQRT(N)</t>
  </si>
  <si>
    <t xml:space="preserve">T-Stat(Z) </t>
  </si>
  <si>
    <t>Since |T(Z)| &gt; 2, we reject HO</t>
  </si>
  <si>
    <t>Mean (=AVERAGE from Week 1 to 61)</t>
  </si>
  <si>
    <t>Since |T(Z)| &lt; 2, we fail to reject HO</t>
  </si>
  <si>
    <t>For 95% (-2*StDev, +2*StDev)</t>
  </si>
  <si>
    <t xml:space="preserve">For 95% (-2*StDev, +2*StDev) </t>
  </si>
  <si>
    <t>For 95% (-2*SE, +2*SE)</t>
  </si>
  <si>
    <t>Forecast for Week 62</t>
  </si>
  <si>
    <t>Forecast For Week 61</t>
  </si>
  <si>
    <t>Note: This is a supporting excel for showing calculations. Main submission is the docx file submitted along with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</si>
</sst>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Sales in $100s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'Firm 1'!$A$2:$A$61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'Firm 1'!$B$2:$B$61</c:f>
              <c:numCache>
                <c:formatCode>0.000</c:formatCode>
                <c:ptCount val="60"/>
                <c:pt idx="0">
                  <c:v>120.74748311679954</c:v>
                </c:pt>
                <c:pt idx="1">
                  <c:v>67.378679879426556</c:v>
                </c:pt>
                <c:pt idx="2">
                  <c:v>74.456224249816188</c:v>
                </c:pt>
                <c:pt idx="3">
                  <c:v>160.11987468719011</c:v>
                </c:pt>
                <c:pt idx="4">
                  <c:v>94.002351097738838</c:v>
                </c:pt>
                <c:pt idx="5">
                  <c:v>60.156740206609399</c:v>
                </c:pt>
                <c:pt idx="6">
                  <c:v>118.04337294326422</c:v>
                </c:pt>
                <c:pt idx="7">
                  <c:v>106.52342622004343</c:v>
                </c:pt>
                <c:pt idx="8">
                  <c:v>107.57286665638019</c:v>
                </c:pt>
                <c:pt idx="9">
                  <c:v>133.98597315715836</c:v>
                </c:pt>
                <c:pt idx="10">
                  <c:v>52.807346409739949</c:v>
                </c:pt>
                <c:pt idx="11">
                  <c:v>104.93154709478888</c:v>
                </c:pt>
                <c:pt idx="12">
                  <c:v>103.29584984076293</c:v>
                </c:pt>
                <c:pt idx="13">
                  <c:v>88.965713761856691</c:v>
                </c:pt>
                <c:pt idx="14">
                  <c:v>74.425490384232518</c:v>
                </c:pt>
                <c:pt idx="15">
                  <c:v>113.00705179180927</c:v>
                </c:pt>
                <c:pt idx="16">
                  <c:v>124.47729896035669</c:v>
                </c:pt>
                <c:pt idx="17">
                  <c:v>76.628623366338147</c:v>
                </c:pt>
                <c:pt idx="18">
                  <c:v>108.9785180494477</c:v>
                </c:pt>
                <c:pt idx="19">
                  <c:v>117.36421157715105</c:v>
                </c:pt>
                <c:pt idx="20">
                  <c:v>107.1148652281976</c:v>
                </c:pt>
                <c:pt idx="21">
                  <c:v>75.939535676123867</c:v>
                </c:pt>
                <c:pt idx="22">
                  <c:v>79.506671055452628</c:v>
                </c:pt>
                <c:pt idx="23">
                  <c:v>145.59631045096333</c:v>
                </c:pt>
                <c:pt idx="24">
                  <c:v>103.428342620416</c:v>
                </c:pt>
                <c:pt idx="25">
                  <c:v>74.362747537659331</c:v>
                </c:pt>
                <c:pt idx="26">
                  <c:v>49.425427518765758</c:v>
                </c:pt>
                <c:pt idx="27">
                  <c:v>151.17419562444988</c:v>
                </c:pt>
                <c:pt idx="28">
                  <c:v>114.23441607225533</c:v>
                </c:pt>
                <c:pt idx="29">
                  <c:v>90.081933667148775</c:v>
                </c:pt>
                <c:pt idx="30">
                  <c:v>71.967269070800668</c:v>
                </c:pt>
                <c:pt idx="31">
                  <c:v>115.4309240634301</c:v>
                </c:pt>
                <c:pt idx="32">
                  <c:v>123.0756851249059</c:v>
                </c:pt>
                <c:pt idx="33">
                  <c:v>60.437618899901224</c:v>
                </c:pt>
                <c:pt idx="34">
                  <c:v>124.72149331692304</c:v>
                </c:pt>
                <c:pt idx="35">
                  <c:v>98.717196024194834</c:v>
                </c:pt>
                <c:pt idx="36">
                  <c:v>92.101117209145627</c:v>
                </c:pt>
                <c:pt idx="37">
                  <c:v>97.038632917119116</c:v>
                </c:pt>
                <c:pt idx="38">
                  <c:v>109.37603110595883</c:v>
                </c:pt>
                <c:pt idx="39">
                  <c:v>115.21776475710685</c:v>
                </c:pt>
                <c:pt idx="40">
                  <c:v>119.06006598160508</c:v>
                </c:pt>
                <c:pt idx="41">
                  <c:v>113.27279550289512</c:v>
                </c:pt>
                <c:pt idx="42">
                  <c:v>41.416764835479682</c:v>
                </c:pt>
                <c:pt idx="43">
                  <c:v>135.30331843922971</c:v>
                </c:pt>
                <c:pt idx="44">
                  <c:v>74.251099994822084</c:v>
                </c:pt>
                <c:pt idx="45">
                  <c:v>85.327840119287046</c:v>
                </c:pt>
                <c:pt idx="46">
                  <c:v>110.75223953907958</c:v>
                </c:pt>
                <c:pt idx="47">
                  <c:v>103.7437383862493</c:v>
                </c:pt>
                <c:pt idx="48">
                  <c:v>113.4302586568239</c:v>
                </c:pt>
                <c:pt idx="49">
                  <c:v>61.222654820587877</c:v>
                </c:pt>
                <c:pt idx="50">
                  <c:v>120.03947897100755</c:v>
                </c:pt>
                <c:pt idx="51">
                  <c:v>97.93811386883975</c:v>
                </c:pt>
                <c:pt idx="52">
                  <c:v>100.34449654426959</c:v>
                </c:pt>
                <c:pt idx="53">
                  <c:v>82.385256722960364</c:v>
                </c:pt>
                <c:pt idx="54">
                  <c:v>118.26892957444704</c:v>
                </c:pt>
                <c:pt idx="55">
                  <c:v>80.898387985917836</c:v>
                </c:pt>
                <c:pt idx="56">
                  <c:v>121.35267541730786</c:v>
                </c:pt>
                <c:pt idx="57">
                  <c:v>82.463330573215984</c:v>
                </c:pt>
                <c:pt idx="58">
                  <c:v>176.78655929260808</c:v>
                </c:pt>
                <c:pt idx="59">
                  <c:v>56.98116479942577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1-E347-BECF-7E111339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92959"/>
        <c:axId val="1940095231"/>
      </c:scatterChart>
      <c:valAx>
        <c:axId val="19400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95231"/>
        <c:crosses val="autoZero"/>
        <c:crossBetween val="midCat"/>
      </c:valAx>
      <c:valAx>
        <c:axId val="19400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9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'Firm 2'!$D$2:$D$61</c:f>
              <c:numCache>
                <c:formatCode>0.000</c:formatCode>
                <c:ptCount val="60"/>
                <c:pt idx="0">
                  <c:v>-3.9711149363196085</c:v>
                </c:pt>
                <c:pt idx="1">
                  <c:v>17.006231155973282</c:v>
                </c:pt>
                <c:pt idx="2">
                  <c:v>42.06281317689357</c:v>
                </c:pt>
                <c:pt idx="3">
                  <c:v>-17.911168136098652</c:v>
                </c:pt>
                <c:pt idx="4">
                  <c:v>12.773436941302904</c:v>
                </c:pt>
                <c:pt idx="5">
                  <c:v>13.801600899540972</c:v>
                </c:pt>
                <c:pt idx="6">
                  <c:v>2.8984352746109465</c:v>
                </c:pt>
                <c:pt idx="7">
                  <c:v>16.944562398583528</c:v>
                </c:pt>
                <c:pt idx="8">
                  <c:v>-16.853508394332948</c:v>
                </c:pt>
                <c:pt idx="9">
                  <c:v>-7.5097395058714653</c:v>
                </c:pt>
                <c:pt idx="10">
                  <c:v>-9.4938888351328643</c:v>
                </c:pt>
                <c:pt idx="11">
                  <c:v>-21.151784746956693</c:v>
                </c:pt>
                <c:pt idx="12">
                  <c:v>3.0936762683860195</c:v>
                </c:pt>
                <c:pt idx="13">
                  <c:v>-8.5151830986753936</c:v>
                </c:pt>
                <c:pt idx="14">
                  <c:v>25.46777211202135</c:v>
                </c:pt>
                <c:pt idx="15">
                  <c:v>9.0421349613840505</c:v>
                </c:pt>
                <c:pt idx="16">
                  <c:v>10.067923452516894</c:v>
                </c:pt>
                <c:pt idx="17">
                  <c:v>-15.320261973443493</c:v>
                </c:pt>
                <c:pt idx="18">
                  <c:v>-1.3174432735334705</c:v>
                </c:pt>
                <c:pt idx="19">
                  <c:v>-29.427661130133458</c:v>
                </c:pt>
                <c:pt idx="20">
                  <c:v>-3.9708053096011184</c:v>
                </c:pt>
                <c:pt idx="21">
                  <c:v>3.1178313864257916</c:v>
                </c:pt>
                <c:pt idx="22">
                  <c:v>-4.7107079665873073</c:v>
                </c:pt>
                <c:pt idx="23">
                  <c:v>6.2074347855443079E-2</c:v>
                </c:pt>
                <c:pt idx="24">
                  <c:v>-10.929681981971768</c:v>
                </c:pt>
                <c:pt idx="25">
                  <c:v>-3.2755828805870095</c:v>
                </c:pt>
                <c:pt idx="26">
                  <c:v>2.7891489222567145</c:v>
                </c:pt>
                <c:pt idx="27">
                  <c:v>-27.918451316339244</c:v>
                </c:pt>
                <c:pt idx="28">
                  <c:v>11.027954462455398</c:v>
                </c:pt>
                <c:pt idx="29">
                  <c:v>-46.804568785680758</c:v>
                </c:pt>
                <c:pt idx="30">
                  <c:v>24.721902895634713</c:v>
                </c:pt>
                <c:pt idx="31">
                  <c:v>10.356516191609728</c:v>
                </c:pt>
                <c:pt idx="32">
                  <c:v>9.1151333721480796</c:v>
                </c:pt>
                <c:pt idx="33">
                  <c:v>16.618309486528915</c:v>
                </c:pt>
                <c:pt idx="34">
                  <c:v>-14.634089757719451</c:v>
                </c:pt>
                <c:pt idx="35">
                  <c:v>-35.172705377758192</c:v>
                </c:pt>
                <c:pt idx="36">
                  <c:v>-9.5561741100890174</c:v>
                </c:pt>
                <c:pt idx="37">
                  <c:v>8.5381183596960852</c:v>
                </c:pt>
                <c:pt idx="38">
                  <c:v>3.6256286067466874</c:v>
                </c:pt>
                <c:pt idx="39">
                  <c:v>15.639149261656996</c:v>
                </c:pt>
                <c:pt idx="40">
                  <c:v>27.925453228201462</c:v>
                </c:pt>
                <c:pt idx="41">
                  <c:v>-28.356099877770845</c:v>
                </c:pt>
                <c:pt idx="42">
                  <c:v>15.430359394869868</c:v>
                </c:pt>
                <c:pt idx="43">
                  <c:v>-23.406827671845036</c:v>
                </c:pt>
                <c:pt idx="44">
                  <c:v>-14.563440266399112</c:v>
                </c:pt>
                <c:pt idx="45">
                  <c:v>-10.569780156673801</c:v>
                </c:pt>
                <c:pt idx="46">
                  <c:v>5.3495644895842815</c:v>
                </c:pt>
                <c:pt idx="47">
                  <c:v>-19.433946536607863</c:v>
                </c:pt>
                <c:pt idx="48">
                  <c:v>26.351185976462091</c:v>
                </c:pt>
                <c:pt idx="49">
                  <c:v>23.830309692128793</c:v>
                </c:pt>
                <c:pt idx="50">
                  <c:v>1.0182115107459708</c:v>
                </c:pt>
                <c:pt idx="51">
                  <c:v>-12.850305837726921</c:v>
                </c:pt>
                <c:pt idx="52">
                  <c:v>17.958971730765143</c:v>
                </c:pt>
                <c:pt idx="53">
                  <c:v>-25.503844681940109</c:v>
                </c:pt>
                <c:pt idx="54">
                  <c:v>0.86404548776383194</c:v>
                </c:pt>
                <c:pt idx="55">
                  <c:v>0.38328760712926169</c:v>
                </c:pt>
                <c:pt idx="56">
                  <c:v>41.375784891853527</c:v>
                </c:pt>
                <c:pt idx="57">
                  <c:v>19.176901955805903</c:v>
                </c:pt>
                <c:pt idx="58">
                  <c:v>10.824757926158355</c:v>
                </c:pt>
                <c:pt idx="59">
                  <c:v>-26.130421279902009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B-5D4F-A460-8F3BCBEB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08287"/>
        <c:axId val="1891601055"/>
      </c:scatterChart>
      <c:valAx>
        <c:axId val="18916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01055"/>
        <c:crosses val="autoZero"/>
        <c:crossBetween val="midCat"/>
      </c:valAx>
      <c:valAx>
        <c:axId val="18916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0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4</xdr:row>
      <xdr:rowOff>171450</xdr:rowOff>
    </xdr:from>
    <xdr:to>
      <xdr:col>18</xdr:col>
      <xdr:colOff>184150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DF745-67C3-FC7B-A655-A1B692B21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21</xdr:row>
      <xdr:rowOff>6350</xdr:rowOff>
    </xdr:from>
    <xdr:to>
      <xdr:col>15</xdr:col>
      <xdr:colOff>254000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7A0AD-484C-1230-3915-BD1866137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>
      <selection activeCell="D20" sqref="D20:D24"/>
    </sheetView>
  </sheetViews>
  <sheetFormatPr baseColWidth="10" defaultColWidth="8.83203125" defaultRowHeight="15" x14ac:dyDescent="0.2"/>
  <cols>
    <col min="2" max="2" width="21.83203125" customWidth="1"/>
    <col min="3" max="3" width="26.33203125" customWidth="1"/>
    <col min="4" max="4" width="53" customWidth="1"/>
    <col min="5" max="5" width="36" customWidth="1"/>
    <col min="6" max="6" width="36.33203125" customWidth="1"/>
  </cols>
  <sheetData>
    <row r="1" spans="1:6" x14ac:dyDescent="0.2">
      <c r="A1" s="2" t="s">
        <v>1</v>
      </c>
      <c r="B1" s="2" t="s">
        <v>0</v>
      </c>
      <c r="C1" s="2" t="s">
        <v>31</v>
      </c>
    </row>
    <row r="2" spans="1:6" x14ac:dyDescent="0.2">
      <c r="A2">
        <v>1</v>
      </c>
      <c r="B2" s="1">
        <v>120.74748311679954</v>
      </c>
    </row>
    <row r="3" spans="1:6" x14ac:dyDescent="0.2">
      <c r="A3">
        <v>2</v>
      </c>
      <c r="B3" s="1">
        <v>67.378679879426556</v>
      </c>
      <c r="C3" s="1">
        <f>B2</f>
        <v>120.74748311679954</v>
      </c>
      <c r="E3" s="17" t="s">
        <v>33</v>
      </c>
      <c r="F3" s="20" t="s">
        <v>41</v>
      </c>
    </row>
    <row r="4" spans="1:6" x14ac:dyDescent="0.2">
      <c r="A4">
        <v>3</v>
      </c>
      <c r="B4" s="1">
        <v>74.456224249816188</v>
      </c>
      <c r="C4" s="1">
        <f t="shared" ref="C4:C61" si="0">B3</f>
        <v>67.378679879426556</v>
      </c>
      <c r="D4" s="12" t="s">
        <v>52</v>
      </c>
      <c r="E4" s="13">
        <f>CORREL(B3:B61, C3:C61)</f>
        <v>-0.38939790968618687</v>
      </c>
      <c r="F4" s="21" t="s">
        <v>42</v>
      </c>
    </row>
    <row r="5" spans="1:6" x14ac:dyDescent="0.2">
      <c r="A5">
        <v>4</v>
      </c>
      <c r="B5" s="1">
        <v>160.11987468719011</v>
      </c>
      <c r="C5" s="1">
        <f t="shared" si="0"/>
        <v>74.456224249816188</v>
      </c>
      <c r="D5" s="13" t="s">
        <v>47</v>
      </c>
      <c r="E5" s="13"/>
      <c r="F5" s="21" t="s">
        <v>43</v>
      </c>
    </row>
    <row r="6" spans="1:6" x14ac:dyDescent="0.2">
      <c r="A6">
        <v>5</v>
      </c>
      <c r="B6" s="1">
        <v>94.002351097738838</v>
      </c>
      <c r="C6" s="1">
        <f t="shared" si="0"/>
        <v>160.11987468719011</v>
      </c>
      <c r="D6" s="14">
        <f>AVERAGE(B2:B62)</f>
        <v>100.03426652363147</v>
      </c>
      <c r="E6" s="13" t="s">
        <v>32</v>
      </c>
      <c r="F6" s="21"/>
    </row>
    <row r="7" spans="1:6" x14ac:dyDescent="0.2">
      <c r="A7">
        <v>6</v>
      </c>
      <c r="B7" s="1">
        <v>60.156740206609399</v>
      </c>
      <c r="C7" s="1">
        <f t="shared" si="0"/>
        <v>94.002351097738838</v>
      </c>
      <c r="D7" s="13"/>
      <c r="E7" s="18"/>
      <c r="F7" s="21" t="s">
        <v>33</v>
      </c>
    </row>
    <row r="8" spans="1:6" x14ac:dyDescent="0.2">
      <c r="A8">
        <v>7</v>
      </c>
      <c r="B8" s="1">
        <v>118.04337294326422</v>
      </c>
      <c r="C8" s="1">
        <f t="shared" si="0"/>
        <v>60.156740206609399</v>
      </c>
      <c r="D8" s="13" t="s">
        <v>35</v>
      </c>
      <c r="E8" s="13" t="s">
        <v>30</v>
      </c>
      <c r="F8" s="21">
        <f>E4</f>
        <v>-0.38939790968618687</v>
      </c>
    </row>
    <row r="9" spans="1:6" x14ac:dyDescent="0.2">
      <c r="A9">
        <v>8</v>
      </c>
      <c r="B9" s="1">
        <v>106.52342622004343</v>
      </c>
      <c r="C9" s="1">
        <f t="shared" si="0"/>
        <v>118.04337294326422</v>
      </c>
      <c r="D9" s="13">
        <f>_xlfn.STDEV.S(B2:B62)</f>
        <v>27.366417389394559</v>
      </c>
      <c r="E9" s="19">
        <f>2/(59^0.5)</f>
        <v>0.26037782196164777</v>
      </c>
      <c r="F9" s="21"/>
    </row>
    <row r="10" spans="1:6" x14ac:dyDescent="0.2">
      <c r="A10">
        <v>9</v>
      </c>
      <c r="B10" s="1">
        <v>107.57286665638019</v>
      </c>
      <c r="C10" s="1">
        <f t="shared" si="0"/>
        <v>106.52342622004343</v>
      </c>
      <c r="D10" s="9"/>
      <c r="F10" s="21" t="s">
        <v>32</v>
      </c>
    </row>
    <row r="11" spans="1:6" x14ac:dyDescent="0.2">
      <c r="A11">
        <v>10</v>
      </c>
      <c r="B11" s="1">
        <v>133.98597315715836</v>
      </c>
      <c r="C11" s="1">
        <f t="shared" si="0"/>
        <v>107.57286665638019</v>
      </c>
      <c r="D11" s="9" t="s">
        <v>36</v>
      </c>
      <c r="F11" s="21"/>
    </row>
    <row r="12" spans="1:6" x14ac:dyDescent="0.2">
      <c r="A12">
        <v>11</v>
      </c>
      <c r="B12" s="1">
        <v>52.807346409739949</v>
      </c>
      <c r="C12" s="1">
        <f t="shared" si="0"/>
        <v>133.98597315715836</v>
      </c>
      <c r="D12" s="9">
        <f>2*D9</f>
        <v>54.732834778789119</v>
      </c>
      <c r="F12" s="21" t="s">
        <v>44</v>
      </c>
    </row>
    <row r="13" spans="1:6" x14ac:dyDescent="0.2">
      <c r="A13">
        <v>12</v>
      </c>
      <c r="B13" s="1">
        <v>104.93154709478888</v>
      </c>
      <c r="C13" s="1">
        <f t="shared" si="0"/>
        <v>52.807346409739949</v>
      </c>
      <c r="D13" s="9"/>
      <c r="F13" s="21">
        <f>1/(59^0.5)</f>
        <v>0.13018891098082389</v>
      </c>
    </row>
    <row r="14" spans="1:6" x14ac:dyDescent="0.2">
      <c r="A14">
        <v>13</v>
      </c>
      <c r="B14" s="1">
        <v>103.29584984076293</v>
      </c>
      <c r="C14" s="1">
        <f t="shared" si="0"/>
        <v>104.93154709478888</v>
      </c>
      <c r="D14" s="9" t="s">
        <v>50</v>
      </c>
      <c r="F14" s="21"/>
    </row>
    <row r="15" spans="1:6" x14ac:dyDescent="0.2">
      <c r="A15">
        <v>14</v>
      </c>
      <c r="B15" s="1">
        <v>88.965713761856691</v>
      </c>
      <c r="C15" s="1">
        <f t="shared" si="0"/>
        <v>103.29584984076293</v>
      </c>
      <c r="D15" s="10">
        <f>D6-D12</f>
        <v>45.301431744842354</v>
      </c>
      <c r="F15" s="21" t="s">
        <v>45</v>
      </c>
    </row>
    <row r="16" spans="1:6" x14ac:dyDescent="0.2">
      <c r="A16">
        <v>15</v>
      </c>
      <c r="B16" s="1">
        <v>74.425490384232518</v>
      </c>
      <c r="C16" s="1">
        <f t="shared" si="0"/>
        <v>88.965713761856691</v>
      </c>
      <c r="D16" s="11">
        <f>D6+D12</f>
        <v>154.7671013024206</v>
      </c>
      <c r="F16" s="21">
        <f>F8/F13</f>
        <v>-2.991022098214978</v>
      </c>
    </row>
    <row r="17" spans="1:8" x14ac:dyDescent="0.2">
      <c r="A17">
        <v>16</v>
      </c>
      <c r="B17" s="1">
        <v>113.00705179180927</v>
      </c>
      <c r="C17" s="1">
        <f t="shared" si="0"/>
        <v>74.425490384232518</v>
      </c>
      <c r="D17" s="6"/>
      <c r="F17" s="21"/>
    </row>
    <row r="18" spans="1:8" x14ac:dyDescent="0.2">
      <c r="A18">
        <v>17</v>
      </c>
      <c r="B18" s="1">
        <v>124.47729896035669</v>
      </c>
      <c r="C18" s="1">
        <f t="shared" si="0"/>
        <v>113.00705179180927</v>
      </c>
      <c r="D18" s="6"/>
      <c r="E18" s="12" t="s">
        <v>53</v>
      </c>
      <c r="F18" s="22" t="s">
        <v>46</v>
      </c>
    </row>
    <row r="19" spans="1:8" x14ac:dyDescent="0.2">
      <c r="A19">
        <v>18</v>
      </c>
      <c r="B19" s="1">
        <v>76.628623366338147</v>
      </c>
      <c r="C19" s="1">
        <f t="shared" si="0"/>
        <v>124.47729896035669</v>
      </c>
      <c r="E19" s="9" t="s">
        <v>34</v>
      </c>
      <c r="F19" s="8"/>
    </row>
    <row r="20" spans="1:8" x14ac:dyDescent="0.2">
      <c r="A20">
        <v>19</v>
      </c>
      <c r="B20" s="1">
        <v>108.9785180494477</v>
      </c>
      <c r="C20" s="1">
        <f t="shared" si="0"/>
        <v>76.628623366338147</v>
      </c>
      <c r="D20" s="24" t="s">
        <v>54</v>
      </c>
      <c r="E20" s="10">
        <f>AVERAGE(B2:B61)</f>
        <v>100.03426652363147</v>
      </c>
      <c r="F20" s="8"/>
    </row>
    <row r="21" spans="1:8" x14ac:dyDescent="0.2">
      <c r="A21">
        <v>20</v>
      </c>
      <c r="B21" s="1">
        <v>117.36421157715105</v>
      </c>
      <c r="C21" s="1">
        <f t="shared" si="0"/>
        <v>108.9785180494477</v>
      </c>
      <c r="D21" s="25"/>
      <c r="E21" s="9"/>
    </row>
    <row r="22" spans="1:8" x14ac:dyDescent="0.2">
      <c r="A22">
        <v>21</v>
      </c>
      <c r="B22" s="1">
        <v>107.1148652281976</v>
      </c>
      <c r="C22" s="1">
        <f t="shared" si="0"/>
        <v>117.36421157715105</v>
      </c>
      <c r="D22" s="25"/>
      <c r="E22" s="9" t="s">
        <v>35</v>
      </c>
      <c r="F22" s="8"/>
    </row>
    <row r="23" spans="1:8" x14ac:dyDescent="0.2">
      <c r="A23">
        <v>22</v>
      </c>
      <c r="B23" s="1">
        <v>75.939535676123867</v>
      </c>
      <c r="C23" s="1">
        <f t="shared" si="0"/>
        <v>107.1148652281976</v>
      </c>
      <c r="D23" s="25"/>
      <c r="E23" s="9">
        <f>_xlfn.STDEV.S(B2:B61)</f>
        <v>27.597361714922954</v>
      </c>
      <c r="F23" s="8"/>
    </row>
    <row r="24" spans="1:8" x14ac:dyDescent="0.2">
      <c r="A24">
        <v>23</v>
      </c>
      <c r="B24" s="1">
        <v>79.506671055452628</v>
      </c>
      <c r="C24" s="1">
        <f t="shared" si="0"/>
        <v>75.939535676123867</v>
      </c>
      <c r="D24" s="26"/>
      <c r="E24" s="16"/>
      <c r="F24" s="8"/>
    </row>
    <row r="25" spans="1:8" x14ac:dyDescent="0.2">
      <c r="A25">
        <v>24</v>
      </c>
      <c r="B25" s="1">
        <v>145.59631045096333</v>
      </c>
      <c r="C25" s="1">
        <f t="shared" si="0"/>
        <v>79.506671055452628</v>
      </c>
      <c r="E25" s="9" t="s">
        <v>36</v>
      </c>
    </row>
    <row r="26" spans="1:8" x14ac:dyDescent="0.2">
      <c r="A26">
        <v>25</v>
      </c>
      <c r="B26" s="1">
        <v>103.428342620416</v>
      </c>
      <c r="C26" s="1">
        <f t="shared" si="0"/>
        <v>145.59631045096333</v>
      </c>
      <c r="E26" s="9">
        <f>E23*2</f>
        <v>55.194723429845908</v>
      </c>
    </row>
    <row r="27" spans="1:8" x14ac:dyDescent="0.2">
      <c r="A27">
        <v>26</v>
      </c>
      <c r="B27" s="1">
        <v>74.362747537659331</v>
      </c>
      <c r="C27" s="1">
        <f t="shared" si="0"/>
        <v>103.428342620416</v>
      </c>
      <c r="E27" s="16"/>
    </row>
    <row r="28" spans="1:8" x14ac:dyDescent="0.2">
      <c r="A28">
        <v>27</v>
      </c>
      <c r="B28" s="1">
        <v>49.425427518765758</v>
      </c>
      <c r="C28" s="1">
        <f t="shared" si="0"/>
        <v>74.362747537659331</v>
      </c>
      <c r="E28" s="9" t="s">
        <v>49</v>
      </c>
    </row>
    <row r="29" spans="1:8" x14ac:dyDescent="0.2">
      <c r="A29">
        <v>28</v>
      </c>
      <c r="B29" s="1">
        <v>151.17419562444988</v>
      </c>
      <c r="C29" s="1">
        <f t="shared" si="0"/>
        <v>49.425427518765758</v>
      </c>
      <c r="E29" s="10">
        <f>E20-E26</f>
        <v>44.839543093785565</v>
      </c>
    </row>
    <row r="30" spans="1:8" x14ac:dyDescent="0.2">
      <c r="A30">
        <v>29</v>
      </c>
      <c r="B30" s="1">
        <v>114.23441607225533</v>
      </c>
      <c r="C30" s="1">
        <f t="shared" si="0"/>
        <v>151.17419562444988</v>
      </c>
      <c r="E30" s="11">
        <f>E20+E26</f>
        <v>155.22898995347737</v>
      </c>
    </row>
    <row r="31" spans="1:8" x14ac:dyDescent="0.2">
      <c r="A31">
        <v>30</v>
      </c>
      <c r="B31" s="1">
        <v>90.081933667148775</v>
      </c>
      <c r="C31" s="1">
        <f t="shared" si="0"/>
        <v>114.23441607225533</v>
      </c>
    </row>
    <row r="32" spans="1:8" x14ac:dyDescent="0.2">
      <c r="A32">
        <v>31</v>
      </c>
      <c r="B32" s="1">
        <v>71.967269070800668</v>
      </c>
      <c r="C32" s="1">
        <f t="shared" si="0"/>
        <v>90.081933667148775</v>
      </c>
      <c r="H32">
        <f>60^0.5</f>
        <v>7.745966692414834</v>
      </c>
    </row>
    <row r="33" spans="1:9" x14ac:dyDescent="0.2">
      <c r="A33">
        <v>32</v>
      </c>
      <c r="B33" s="1">
        <v>115.4309240634301</v>
      </c>
      <c r="C33" s="1">
        <f t="shared" si="0"/>
        <v>71.967269070800668</v>
      </c>
      <c r="E33" t="s">
        <v>4</v>
      </c>
    </row>
    <row r="34" spans="1:9" x14ac:dyDescent="0.2">
      <c r="A34">
        <v>33</v>
      </c>
      <c r="B34" s="1">
        <v>123.0756851249059</v>
      </c>
      <c r="C34" s="1">
        <f t="shared" si="0"/>
        <v>115.4309240634301</v>
      </c>
      <c r="E34" t="s">
        <v>3</v>
      </c>
    </row>
    <row r="35" spans="1:9" x14ac:dyDescent="0.2">
      <c r="A35">
        <v>34</v>
      </c>
      <c r="B35" s="1">
        <v>60.437618899901224</v>
      </c>
      <c r="C35" s="1">
        <f t="shared" si="0"/>
        <v>123.0756851249059</v>
      </c>
      <c r="E35" s="1">
        <f>AVERAGE(B2:B62)</f>
        <v>100.03426652363147</v>
      </c>
    </row>
    <row r="36" spans="1:9" x14ac:dyDescent="0.2">
      <c r="A36">
        <v>35</v>
      </c>
      <c r="B36" s="1">
        <v>124.72149331692304</v>
      </c>
      <c r="C36" s="1">
        <f t="shared" si="0"/>
        <v>60.437618899901224</v>
      </c>
    </row>
    <row r="37" spans="1:9" x14ac:dyDescent="0.2">
      <c r="A37">
        <v>36</v>
      </c>
      <c r="B37" s="1">
        <v>98.717196024194834</v>
      </c>
      <c r="C37" s="1">
        <f t="shared" si="0"/>
        <v>124.72149331692304</v>
      </c>
    </row>
    <row r="38" spans="1:9" x14ac:dyDescent="0.2">
      <c r="A38">
        <v>37</v>
      </c>
      <c r="B38" s="1">
        <v>92.101117209145627</v>
      </c>
      <c r="C38" s="1">
        <f t="shared" si="0"/>
        <v>98.717196024194834</v>
      </c>
      <c r="E38" s="15" t="s">
        <v>34</v>
      </c>
    </row>
    <row r="39" spans="1:9" x14ac:dyDescent="0.2">
      <c r="A39">
        <v>38</v>
      </c>
      <c r="B39" s="1">
        <v>97.038632917119116</v>
      </c>
      <c r="C39" s="1">
        <f t="shared" si="0"/>
        <v>92.101117209145627</v>
      </c>
      <c r="E39" s="10">
        <f>AVERAGE(B2:B61)</f>
        <v>100.03426652363147</v>
      </c>
    </row>
    <row r="40" spans="1:9" x14ac:dyDescent="0.2">
      <c r="A40">
        <v>39</v>
      </c>
      <c r="B40" s="1">
        <v>109.37603110595883</v>
      </c>
      <c r="C40" s="1">
        <f t="shared" si="0"/>
        <v>97.038632917119116</v>
      </c>
      <c r="E40" s="9"/>
    </row>
    <row r="41" spans="1:9" x14ac:dyDescent="0.2">
      <c r="A41">
        <v>40</v>
      </c>
      <c r="B41" s="1">
        <v>115.21776475710685</v>
      </c>
      <c r="C41" s="1">
        <f t="shared" si="0"/>
        <v>109.37603110595883</v>
      </c>
      <c r="E41" s="9" t="s">
        <v>35</v>
      </c>
    </row>
    <row r="42" spans="1:9" x14ac:dyDescent="0.2">
      <c r="A42">
        <v>41</v>
      </c>
      <c r="B42" s="1">
        <v>119.06006598160508</v>
      </c>
      <c r="C42" s="1">
        <f t="shared" si="0"/>
        <v>115.21776475710685</v>
      </c>
      <c r="E42" s="9">
        <f>_xlfn.STDEV.S(B2:B62)</f>
        <v>27.366417389394559</v>
      </c>
    </row>
    <row r="43" spans="1:9" x14ac:dyDescent="0.2">
      <c r="A43">
        <v>42</v>
      </c>
      <c r="B43" s="1">
        <v>113.27279550289512</v>
      </c>
      <c r="C43" s="1">
        <f t="shared" si="0"/>
        <v>119.06006598160508</v>
      </c>
      <c r="E43" s="16"/>
    </row>
    <row r="44" spans="1:9" x14ac:dyDescent="0.2">
      <c r="A44">
        <v>43</v>
      </c>
      <c r="B44" s="1">
        <v>41.416764835479682</v>
      </c>
      <c r="C44" s="1">
        <f t="shared" si="0"/>
        <v>113.27279550289512</v>
      </c>
      <c r="E44" s="9" t="s">
        <v>40</v>
      </c>
    </row>
    <row r="45" spans="1:9" x14ac:dyDescent="0.2">
      <c r="A45">
        <v>44</v>
      </c>
      <c r="B45" s="1">
        <v>135.30331843922971</v>
      </c>
      <c r="C45" s="1">
        <f t="shared" si="0"/>
        <v>41.416764835479682</v>
      </c>
      <c r="E45" s="9">
        <f>E23/H32</f>
        <v>3.5628040773719585</v>
      </c>
      <c r="I45">
        <f>1.96*E45</f>
        <v>6.983095991649038</v>
      </c>
    </row>
    <row r="46" spans="1:9" x14ac:dyDescent="0.2">
      <c r="A46">
        <v>45</v>
      </c>
      <c r="B46" s="1">
        <v>74.251099994822084</v>
      </c>
      <c r="C46" s="1">
        <f t="shared" si="0"/>
        <v>135.30331843922971</v>
      </c>
      <c r="E46" s="16"/>
    </row>
    <row r="47" spans="1:9" x14ac:dyDescent="0.2">
      <c r="A47">
        <v>46</v>
      </c>
      <c r="B47" s="1">
        <v>85.327840119287046</v>
      </c>
      <c r="C47" s="1">
        <f t="shared" si="0"/>
        <v>74.251099994822084</v>
      </c>
      <c r="E47" s="9" t="s">
        <v>51</v>
      </c>
    </row>
    <row r="48" spans="1:9" x14ac:dyDescent="0.2">
      <c r="A48">
        <v>47</v>
      </c>
      <c r="B48" s="1">
        <v>110.75223953907958</v>
      </c>
      <c r="C48" s="1">
        <f t="shared" si="0"/>
        <v>85.327840119287046</v>
      </c>
      <c r="E48" s="10">
        <f>E39-I45</f>
        <v>93.051170531982436</v>
      </c>
    </row>
    <row r="49" spans="1:5" x14ac:dyDescent="0.2">
      <c r="A49">
        <v>48</v>
      </c>
      <c r="B49" s="1">
        <v>103.7437383862493</v>
      </c>
      <c r="C49" s="1">
        <f t="shared" si="0"/>
        <v>110.75223953907958</v>
      </c>
      <c r="E49" s="11">
        <f>E39+I45</f>
        <v>107.01736251528051</v>
      </c>
    </row>
    <row r="50" spans="1:5" x14ac:dyDescent="0.2">
      <c r="A50">
        <v>49</v>
      </c>
      <c r="B50" s="1">
        <v>113.4302586568239</v>
      </c>
      <c r="C50" s="1">
        <f t="shared" si="0"/>
        <v>103.7437383862493</v>
      </c>
    </row>
    <row r="51" spans="1:5" x14ac:dyDescent="0.2">
      <c r="A51">
        <v>50</v>
      </c>
      <c r="B51" s="1">
        <v>61.222654820587877</v>
      </c>
      <c r="C51" s="1">
        <f t="shared" si="0"/>
        <v>113.4302586568239</v>
      </c>
    </row>
    <row r="52" spans="1:5" x14ac:dyDescent="0.2">
      <c r="A52">
        <v>51</v>
      </c>
      <c r="B52" s="1">
        <v>120.03947897100755</v>
      </c>
      <c r="C52" s="1">
        <f t="shared" si="0"/>
        <v>61.222654820587877</v>
      </c>
    </row>
    <row r="53" spans="1:5" x14ac:dyDescent="0.2">
      <c r="A53">
        <v>52</v>
      </c>
      <c r="B53" s="1">
        <v>97.93811386883975</v>
      </c>
      <c r="C53" s="1">
        <f t="shared" si="0"/>
        <v>120.03947897100755</v>
      </c>
    </row>
    <row r="54" spans="1:5" x14ac:dyDescent="0.2">
      <c r="A54">
        <v>53</v>
      </c>
      <c r="B54" s="1">
        <v>100.34449654426959</v>
      </c>
      <c r="C54" s="1">
        <f t="shared" si="0"/>
        <v>97.93811386883975</v>
      </c>
    </row>
    <row r="55" spans="1:5" x14ac:dyDescent="0.2">
      <c r="A55">
        <v>54</v>
      </c>
      <c r="B55" s="1">
        <v>82.385256722960364</v>
      </c>
      <c r="C55" s="1">
        <f t="shared" si="0"/>
        <v>100.34449654426959</v>
      </c>
    </row>
    <row r="56" spans="1:5" x14ac:dyDescent="0.2">
      <c r="A56">
        <v>55</v>
      </c>
      <c r="B56" s="1">
        <v>118.26892957444704</v>
      </c>
      <c r="C56" s="1">
        <f t="shared" si="0"/>
        <v>82.385256722960364</v>
      </c>
    </row>
    <row r="57" spans="1:5" x14ac:dyDescent="0.2">
      <c r="A57">
        <v>56</v>
      </c>
      <c r="B57" s="1">
        <v>80.898387985917836</v>
      </c>
      <c r="C57" s="1">
        <f t="shared" si="0"/>
        <v>118.26892957444704</v>
      </c>
    </row>
    <row r="58" spans="1:5" x14ac:dyDescent="0.2">
      <c r="A58">
        <v>57</v>
      </c>
      <c r="B58" s="1">
        <v>121.35267541730786</v>
      </c>
      <c r="C58" s="1">
        <f t="shared" si="0"/>
        <v>80.898387985917836</v>
      </c>
    </row>
    <row r="59" spans="1:5" x14ac:dyDescent="0.2">
      <c r="A59">
        <v>58</v>
      </c>
      <c r="B59" s="1">
        <v>82.463330573215984</v>
      </c>
      <c r="C59" s="1">
        <f t="shared" si="0"/>
        <v>121.35267541730786</v>
      </c>
    </row>
    <row r="60" spans="1:5" x14ac:dyDescent="0.2">
      <c r="A60">
        <v>59</v>
      </c>
      <c r="B60" s="1">
        <v>176.78655929260808</v>
      </c>
      <c r="C60" s="1">
        <f t="shared" si="0"/>
        <v>82.463330573215984</v>
      </c>
    </row>
    <row r="61" spans="1:5" x14ac:dyDescent="0.2">
      <c r="A61">
        <v>60</v>
      </c>
      <c r="B61" s="1">
        <v>56.98116479942577</v>
      </c>
      <c r="C61" s="1">
        <f t="shared" si="0"/>
        <v>176.78655929260808</v>
      </c>
    </row>
    <row r="62" spans="1:5" x14ac:dyDescent="0.2">
      <c r="B62" s="1">
        <f>E20</f>
        <v>100.03426652363147</v>
      </c>
      <c r="E62" s="6"/>
    </row>
    <row r="63" spans="1:5" x14ac:dyDescent="0.2">
      <c r="E63" s="7"/>
    </row>
    <row r="64" spans="1:5" x14ac:dyDescent="0.2">
      <c r="E64" s="6"/>
    </row>
    <row r="65" spans="5:5" x14ac:dyDescent="0.2">
      <c r="E65" s="6"/>
    </row>
    <row r="66" spans="5:5" x14ac:dyDescent="0.2">
      <c r="E66" s="6"/>
    </row>
    <row r="68" spans="5:5" x14ac:dyDescent="0.2">
      <c r="E68" s="6"/>
    </row>
    <row r="69" spans="5:5" x14ac:dyDescent="0.2">
      <c r="E69" s="6"/>
    </row>
    <row r="71" spans="5:5" x14ac:dyDescent="0.2">
      <c r="E71" s="6"/>
    </row>
    <row r="72" spans="5:5" x14ac:dyDescent="0.2">
      <c r="E72" s="7"/>
    </row>
    <row r="73" spans="5:5" x14ac:dyDescent="0.2">
      <c r="E73" s="7"/>
    </row>
  </sheetData>
  <mergeCells count="1">
    <mergeCell ref="D20:D24"/>
  </mergeCells>
  <pageMargins left="0.7" right="0.7" top="0.75" bottom="0.75" header="0.3" footer="0.3"/>
  <ignoredErrors>
    <ignoredError sqref="E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1"/>
  <sheetViews>
    <sheetView tabSelected="1" workbookViewId="0">
      <selection activeCell="M9" sqref="M9"/>
    </sheetView>
  </sheetViews>
  <sheetFormatPr baseColWidth="10" defaultColWidth="8.83203125" defaultRowHeight="15" x14ac:dyDescent="0.2"/>
  <cols>
    <col min="2" max="2" width="19.6640625" customWidth="1"/>
    <col min="3" max="4" width="17.5" customWidth="1"/>
    <col min="5" max="5" width="18" customWidth="1"/>
    <col min="18" max="18" width="40.5" customWidth="1"/>
    <col min="27" max="35" width="12.83203125" customWidth="1"/>
  </cols>
  <sheetData>
    <row r="1" spans="1:32" ht="15" customHeight="1" x14ac:dyDescent="0.2">
      <c r="A1" s="2" t="s">
        <v>1</v>
      </c>
      <c r="B1" s="2" t="s">
        <v>0</v>
      </c>
      <c r="C1" t="s">
        <v>37</v>
      </c>
      <c r="D1" t="s">
        <v>38</v>
      </c>
      <c r="E1" t="s">
        <v>39</v>
      </c>
      <c r="J1" s="29" t="s">
        <v>54</v>
      </c>
      <c r="K1" s="30"/>
      <c r="L1" s="30"/>
      <c r="M1" s="31"/>
    </row>
    <row r="2" spans="1:32" x14ac:dyDescent="0.2">
      <c r="A2">
        <v>1</v>
      </c>
      <c r="B2" s="1">
        <v>91.348882811260538</v>
      </c>
      <c r="C2">
        <f>($H$19*A2) + $H$18</f>
        <v>95.319997747580146</v>
      </c>
      <c r="D2" s="1">
        <f>B2-C2</f>
        <v>-3.9711149363196085</v>
      </c>
      <c r="G2" t="s">
        <v>5</v>
      </c>
      <c r="J2" s="27"/>
      <c r="K2" s="28"/>
      <c r="L2" s="28"/>
      <c r="M2" s="23"/>
    </row>
    <row r="3" spans="1:32" ht="16" thickBot="1" x14ac:dyDescent="0.25">
      <c r="A3">
        <v>2</v>
      </c>
      <c r="B3" s="1">
        <v>113.51384686048021</v>
      </c>
      <c r="C3">
        <f t="shared" ref="C3:C61" si="0">($H$19*A3) + $H$18</f>
        <v>96.507615704506932</v>
      </c>
      <c r="D3" s="1">
        <f t="shared" ref="D3:D61" si="1">B3-C3</f>
        <v>17.006231155973282</v>
      </c>
      <c r="E3" s="1">
        <f>D2</f>
        <v>-3.9711149363196085</v>
      </c>
      <c r="J3" s="27"/>
      <c r="K3" s="28"/>
      <c r="L3" s="28"/>
      <c r="M3" s="23"/>
      <c r="AA3" t="s">
        <v>5</v>
      </c>
    </row>
    <row r="4" spans="1:32" ht="16" thickBot="1" x14ac:dyDescent="0.25">
      <c r="A4">
        <v>3</v>
      </c>
      <c r="B4" s="1">
        <v>139.75804683832729</v>
      </c>
      <c r="C4">
        <f t="shared" si="0"/>
        <v>97.695233661433718</v>
      </c>
      <c r="D4" s="1">
        <f t="shared" si="1"/>
        <v>42.06281317689357</v>
      </c>
      <c r="E4" s="1">
        <f t="shared" ref="E4:E61" si="2">D3</f>
        <v>17.006231155973282</v>
      </c>
      <c r="G4" s="5" t="s">
        <v>6</v>
      </c>
      <c r="H4" s="5"/>
      <c r="J4" s="27"/>
      <c r="K4" s="28"/>
      <c r="L4" s="28"/>
      <c r="M4" s="23"/>
    </row>
    <row r="5" spans="1:32" x14ac:dyDescent="0.2">
      <c r="A5">
        <v>4</v>
      </c>
      <c r="B5" s="1">
        <v>80.971683482261867</v>
      </c>
      <c r="C5">
        <f t="shared" si="0"/>
        <v>98.882851618360519</v>
      </c>
      <c r="D5" s="1">
        <f t="shared" si="1"/>
        <v>-17.911168136098652</v>
      </c>
      <c r="E5" s="1">
        <f t="shared" si="2"/>
        <v>42.06281317689357</v>
      </c>
      <c r="G5" t="s">
        <v>7</v>
      </c>
      <c r="H5">
        <v>0.7433730651725956</v>
      </c>
      <c r="J5" s="32"/>
      <c r="K5" s="33"/>
      <c r="L5" s="33"/>
      <c r="M5" s="34"/>
      <c r="O5" t="s">
        <v>2</v>
      </c>
      <c r="R5" s="6"/>
      <c r="AA5" s="5" t="s">
        <v>6</v>
      </c>
      <c r="AB5" s="5"/>
    </row>
    <row r="6" spans="1:32" x14ac:dyDescent="0.2">
      <c r="A6">
        <v>5</v>
      </c>
      <c r="B6" s="1">
        <v>112.84390651659021</v>
      </c>
      <c r="C6">
        <f t="shared" si="0"/>
        <v>100.07046957528731</v>
      </c>
      <c r="D6" s="1">
        <f t="shared" si="1"/>
        <v>12.773436941302904</v>
      </c>
      <c r="E6" s="1">
        <f t="shared" si="2"/>
        <v>-17.911168136098652</v>
      </c>
      <c r="G6" t="s">
        <v>8</v>
      </c>
      <c r="H6">
        <v>0.55260351402410013</v>
      </c>
      <c r="O6" t="s">
        <v>30</v>
      </c>
      <c r="R6" s="15" t="s">
        <v>33</v>
      </c>
      <c r="AA6" t="s">
        <v>7</v>
      </c>
      <c r="AB6">
        <v>0.7433730651725956</v>
      </c>
    </row>
    <row r="7" spans="1:32" x14ac:dyDescent="0.2">
      <c r="A7">
        <v>6</v>
      </c>
      <c r="B7" s="1">
        <v>115.05968843175506</v>
      </c>
      <c r="C7">
        <f t="shared" si="0"/>
        <v>101.25808753221409</v>
      </c>
      <c r="D7" s="1">
        <f t="shared" si="1"/>
        <v>13.801600899540972</v>
      </c>
      <c r="E7" s="1">
        <f t="shared" si="2"/>
        <v>12.773436941302904</v>
      </c>
      <c r="G7" t="s">
        <v>9</v>
      </c>
      <c r="H7">
        <v>0.54488978150727418</v>
      </c>
      <c r="O7">
        <f>2/(50^0.5)</f>
        <v>0.28284271247461901</v>
      </c>
      <c r="R7" s="9">
        <f>CORREL(D3:D61, E3:E61)</f>
        <v>-7.6130585409117643E-2</v>
      </c>
      <c r="AA7" t="s">
        <v>8</v>
      </c>
      <c r="AB7">
        <v>0.55260351402410013</v>
      </c>
    </row>
    <row r="8" spans="1:32" x14ac:dyDescent="0.2">
      <c r="A8">
        <v>7</v>
      </c>
      <c r="B8" s="1">
        <v>105.34414076375182</v>
      </c>
      <c r="C8">
        <f t="shared" si="0"/>
        <v>102.44570548914088</v>
      </c>
      <c r="D8" s="1">
        <f t="shared" si="1"/>
        <v>2.8984352746109465</v>
      </c>
      <c r="E8" s="1">
        <f t="shared" si="2"/>
        <v>13.801600899540972</v>
      </c>
      <c r="G8" t="s">
        <v>10</v>
      </c>
      <c r="H8">
        <v>18.82253647735082</v>
      </c>
      <c r="R8" s="9"/>
      <c r="AA8" t="s">
        <v>9</v>
      </c>
      <c r="AB8">
        <v>0.54488978150727418</v>
      </c>
    </row>
    <row r="9" spans="1:32" ht="16" thickBot="1" x14ac:dyDescent="0.25">
      <c r="A9">
        <v>8</v>
      </c>
      <c r="B9" s="1">
        <v>120.57788584465119</v>
      </c>
      <c r="C9">
        <f t="shared" si="0"/>
        <v>103.63332344606766</v>
      </c>
      <c r="D9" s="1">
        <f t="shared" si="1"/>
        <v>16.944562398583528</v>
      </c>
      <c r="E9" s="1">
        <f t="shared" si="2"/>
        <v>2.8984352746109465</v>
      </c>
      <c r="G9" s="3" t="s">
        <v>11</v>
      </c>
      <c r="H9" s="3">
        <v>60</v>
      </c>
      <c r="R9" s="9" t="s">
        <v>32</v>
      </c>
      <c r="AA9" t="s">
        <v>10</v>
      </c>
      <c r="AB9">
        <v>18.82253647735082</v>
      </c>
    </row>
    <row r="10" spans="1:32" ht="16" thickBot="1" x14ac:dyDescent="0.25">
      <c r="A10">
        <v>9</v>
      </c>
      <c r="B10" s="1">
        <v>87.967433008661502</v>
      </c>
      <c r="C10">
        <f t="shared" si="0"/>
        <v>104.82094140299445</v>
      </c>
      <c r="D10" s="1">
        <f t="shared" si="1"/>
        <v>-16.853508394332948</v>
      </c>
      <c r="E10" s="1">
        <f t="shared" si="2"/>
        <v>16.944562398583528</v>
      </c>
      <c r="R10" s="9"/>
      <c r="AA10" s="3" t="s">
        <v>11</v>
      </c>
      <c r="AB10" s="3">
        <v>60</v>
      </c>
    </row>
    <row r="11" spans="1:32" ht="16" thickBot="1" x14ac:dyDescent="0.25">
      <c r="A11">
        <v>10</v>
      </c>
      <c r="B11" s="1">
        <v>98.498819854049771</v>
      </c>
      <c r="C11">
        <f t="shared" si="0"/>
        <v>106.00855935992124</v>
      </c>
      <c r="D11" s="1">
        <f t="shared" si="1"/>
        <v>-7.5097395058714653</v>
      </c>
      <c r="E11" s="1">
        <f t="shared" si="2"/>
        <v>-16.853508394332948</v>
      </c>
      <c r="G11" t="s">
        <v>12</v>
      </c>
      <c r="R11" s="9" t="s">
        <v>30</v>
      </c>
    </row>
    <row r="12" spans="1:32" ht="16" thickBot="1" x14ac:dyDescent="0.25">
      <c r="A12">
        <v>11</v>
      </c>
      <c r="B12" s="1">
        <v>97.702288481715172</v>
      </c>
      <c r="C12">
        <f t="shared" si="0"/>
        <v>107.19617731684804</v>
      </c>
      <c r="D12" s="1">
        <f t="shared" si="1"/>
        <v>-9.4938888351328643</v>
      </c>
      <c r="E12" s="1">
        <f t="shared" si="2"/>
        <v>-7.5097395058714653</v>
      </c>
      <c r="G12" s="4"/>
      <c r="H12" s="4" t="s">
        <v>17</v>
      </c>
      <c r="I12" s="4" t="s">
        <v>18</v>
      </c>
      <c r="J12" s="4" t="s">
        <v>19</v>
      </c>
      <c r="K12" s="4" t="s">
        <v>20</v>
      </c>
      <c r="L12" s="4" t="s">
        <v>21</v>
      </c>
      <c r="R12" s="9">
        <f>2/(59^0.5)</f>
        <v>0.26037782196164777</v>
      </c>
      <c r="AA12" t="s">
        <v>12</v>
      </c>
    </row>
    <row r="13" spans="1:32" x14ac:dyDescent="0.2">
      <c r="A13">
        <v>12</v>
      </c>
      <c r="B13" s="1">
        <v>87.232010526818129</v>
      </c>
      <c r="C13">
        <f t="shared" si="0"/>
        <v>108.38379527377482</v>
      </c>
      <c r="D13" s="1">
        <f t="shared" si="1"/>
        <v>-21.151784746956693</v>
      </c>
      <c r="E13" s="1">
        <f t="shared" si="2"/>
        <v>-9.4938888351328643</v>
      </c>
      <c r="G13" t="s">
        <v>13</v>
      </c>
      <c r="H13">
        <v>1</v>
      </c>
      <c r="I13">
        <v>25380.803227011202</v>
      </c>
      <c r="J13">
        <v>25380.803227011202</v>
      </c>
      <c r="K13">
        <v>71.638926138378991</v>
      </c>
      <c r="L13">
        <v>1.0269536894181516E-11</v>
      </c>
      <c r="R13" s="9"/>
      <c r="AA13" s="4"/>
      <c r="AB13" s="4" t="s">
        <v>17</v>
      </c>
      <c r="AC13" s="4" t="s">
        <v>18</v>
      </c>
      <c r="AD13" s="4" t="s">
        <v>19</v>
      </c>
      <c r="AE13" s="4" t="s">
        <v>20</v>
      </c>
      <c r="AF13" s="4" t="s">
        <v>21</v>
      </c>
    </row>
    <row r="14" spans="1:32" x14ac:dyDescent="0.2">
      <c r="A14">
        <v>13</v>
      </c>
      <c r="B14" s="1">
        <v>112.66508949908763</v>
      </c>
      <c r="C14">
        <f t="shared" si="0"/>
        <v>109.57141323070161</v>
      </c>
      <c r="D14" s="1">
        <f t="shared" si="1"/>
        <v>3.0936762683860195</v>
      </c>
      <c r="E14" s="1">
        <f t="shared" si="2"/>
        <v>-21.151784746956693</v>
      </c>
      <c r="G14" t="s">
        <v>14</v>
      </c>
      <c r="H14">
        <v>58</v>
      </c>
      <c r="I14">
        <v>20548.697007589726</v>
      </c>
      <c r="J14">
        <v>354.28787944120216</v>
      </c>
      <c r="R14" s="9"/>
      <c r="AA14" t="s">
        <v>13</v>
      </c>
      <c r="AB14">
        <v>1</v>
      </c>
      <c r="AC14">
        <v>25380.803227011202</v>
      </c>
      <c r="AD14">
        <v>25380.803227011202</v>
      </c>
      <c r="AE14">
        <v>71.638926138378991</v>
      </c>
      <c r="AF14">
        <v>1.0269536894181516E-11</v>
      </c>
    </row>
    <row r="15" spans="1:32" ht="16" thickBot="1" x14ac:dyDescent="0.25">
      <c r="A15">
        <v>14</v>
      </c>
      <c r="B15" s="1">
        <v>102.243848088953</v>
      </c>
      <c r="C15">
        <f t="shared" si="0"/>
        <v>110.75903118762839</v>
      </c>
      <c r="D15" s="1">
        <f t="shared" si="1"/>
        <v>-8.5151830986753936</v>
      </c>
      <c r="E15" s="1">
        <f t="shared" si="2"/>
        <v>3.0936762683860195</v>
      </c>
      <c r="G15" s="3" t="s">
        <v>15</v>
      </c>
      <c r="H15" s="3">
        <v>59</v>
      </c>
      <c r="I15" s="3">
        <v>45929.500234600928</v>
      </c>
      <c r="J15" s="3"/>
      <c r="K15" s="3"/>
      <c r="L15" s="3"/>
      <c r="R15" s="21" t="s">
        <v>41</v>
      </c>
      <c r="AA15" t="s">
        <v>14</v>
      </c>
      <c r="AB15">
        <v>58</v>
      </c>
      <c r="AC15">
        <v>20548.697007589726</v>
      </c>
      <c r="AD15">
        <v>354.28787944120216</v>
      </c>
    </row>
    <row r="16" spans="1:32" ht="16" thickBot="1" x14ac:dyDescent="0.25">
      <c r="A16">
        <v>15</v>
      </c>
      <c r="B16" s="1">
        <v>137.41442125657653</v>
      </c>
      <c r="C16">
        <f t="shared" si="0"/>
        <v>111.94664914455518</v>
      </c>
      <c r="D16" s="1">
        <f t="shared" si="1"/>
        <v>25.46777211202135</v>
      </c>
      <c r="E16" s="1">
        <f t="shared" si="2"/>
        <v>-8.5151830986753936</v>
      </c>
      <c r="R16" s="21" t="s">
        <v>42</v>
      </c>
      <c r="AA16" s="3" t="s">
        <v>15</v>
      </c>
      <c r="AB16" s="3">
        <v>59</v>
      </c>
      <c r="AC16" s="3">
        <v>45929.500234600928</v>
      </c>
      <c r="AD16" s="3"/>
      <c r="AE16" s="3"/>
      <c r="AF16" s="3"/>
    </row>
    <row r="17" spans="1:35" ht="16" thickBot="1" x14ac:dyDescent="0.25">
      <c r="A17">
        <v>16</v>
      </c>
      <c r="B17" s="1">
        <v>122.17640206286602</v>
      </c>
      <c r="C17">
        <f t="shared" si="0"/>
        <v>113.13426710148197</v>
      </c>
      <c r="D17" s="1">
        <f t="shared" si="1"/>
        <v>9.0421349613840505</v>
      </c>
      <c r="E17" s="1">
        <f t="shared" si="2"/>
        <v>25.46777211202135</v>
      </c>
      <c r="G17" s="4"/>
      <c r="H17" s="4" t="s">
        <v>22</v>
      </c>
      <c r="I17" s="4" t="s">
        <v>10</v>
      </c>
      <c r="J17" s="4" t="s">
        <v>23</v>
      </c>
      <c r="K17" s="4" t="s">
        <v>24</v>
      </c>
      <c r="L17" s="4" t="s">
        <v>25</v>
      </c>
      <c r="M17" s="4" t="s">
        <v>26</v>
      </c>
      <c r="N17" s="4" t="s">
        <v>27</v>
      </c>
      <c r="O17" s="4" t="s">
        <v>28</v>
      </c>
      <c r="R17" s="21" t="s">
        <v>43</v>
      </c>
    </row>
    <row r="18" spans="1:35" x14ac:dyDescent="0.2">
      <c r="A18">
        <v>17</v>
      </c>
      <c r="B18" s="1">
        <v>124.38980851092565</v>
      </c>
      <c r="C18">
        <f t="shared" si="0"/>
        <v>114.32188505840875</v>
      </c>
      <c r="D18" s="1">
        <f t="shared" si="1"/>
        <v>10.067923452516894</v>
      </c>
      <c r="E18" s="1">
        <f t="shared" si="2"/>
        <v>9.0421349613840505</v>
      </c>
      <c r="G18" t="s">
        <v>16</v>
      </c>
      <c r="H18">
        <v>94.13237979065336</v>
      </c>
      <c r="I18">
        <v>4.9213493976757103</v>
      </c>
      <c r="J18">
        <v>19.127351501421717</v>
      </c>
      <c r="K18">
        <v>9.9829918620096943E-27</v>
      </c>
      <c r="L18">
        <v>84.281228655738261</v>
      </c>
      <c r="M18">
        <v>103.98353092556846</v>
      </c>
      <c r="N18">
        <v>84.281228655738261</v>
      </c>
      <c r="O18">
        <v>103.98353092556846</v>
      </c>
      <c r="R18" s="21"/>
      <c r="AA18" s="4"/>
      <c r="AB18" s="4" t="s">
        <v>22</v>
      </c>
      <c r="AC18" s="4" t="s">
        <v>10</v>
      </c>
      <c r="AD18" s="4" t="s">
        <v>23</v>
      </c>
      <c r="AE18" s="4" t="s">
        <v>24</v>
      </c>
      <c r="AF18" s="4" t="s">
        <v>25</v>
      </c>
      <c r="AG18" s="4" t="s">
        <v>26</v>
      </c>
      <c r="AH18" s="4" t="s">
        <v>27</v>
      </c>
      <c r="AI18" s="4" t="s">
        <v>28</v>
      </c>
    </row>
    <row r="19" spans="1:35" ht="16" thickBot="1" x14ac:dyDescent="0.25">
      <c r="A19">
        <v>18</v>
      </c>
      <c r="B19" s="1">
        <v>100.18924104189206</v>
      </c>
      <c r="C19">
        <f t="shared" si="0"/>
        <v>115.50950301533555</v>
      </c>
      <c r="D19" s="1">
        <f t="shared" si="1"/>
        <v>-15.320261973443493</v>
      </c>
      <c r="E19" s="1">
        <f t="shared" si="2"/>
        <v>10.067923452516894</v>
      </c>
      <c r="G19" s="3" t="s">
        <v>29</v>
      </c>
      <c r="H19" s="3">
        <v>1.1876179569267882</v>
      </c>
      <c r="I19" s="3">
        <v>0.14031439303809268</v>
      </c>
      <c r="J19" s="3">
        <v>8.4639781508684759</v>
      </c>
      <c r="K19" s="3">
        <v>1.0269536894181553E-11</v>
      </c>
      <c r="L19" s="3">
        <v>0.90674818310521155</v>
      </c>
      <c r="M19" s="3">
        <v>1.4684877307483648</v>
      </c>
      <c r="N19" s="3">
        <v>0.90674818310521155</v>
      </c>
      <c r="O19" s="3">
        <v>1.4684877307483648</v>
      </c>
      <c r="R19" s="21" t="s">
        <v>33</v>
      </c>
      <c r="AA19" t="s">
        <v>16</v>
      </c>
      <c r="AB19">
        <v>94.13237979065336</v>
      </c>
      <c r="AC19">
        <v>4.9213493976757103</v>
      </c>
      <c r="AD19">
        <v>19.127351501421717</v>
      </c>
      <c r="AE19">
        <v>9.9829918620096943E-27</v>
      </c>
      <c r="AF19">
        <v>84.281228655738261</v>
      </c>
      <c r="AG19">
        <v>103.98353092556846</v>
      </c>
      <c r="AH19">
        <v>84.281228655738261</v>
      </c>
      <c r="AI19">
        <v>103.98353092556846</v>
      </c>
    </row>
    <row r="20" spans="1:35" ht="16" thickBot="1" x14ac:dyDescent="0.25">
      <c r="A20">
        <v>19</v>
      </c>
      <c r="B20" s="1">
        <v>115.37967769872887</v>
      </c>
      <c r="C20">
        <f t="shared" si="0"/>
        <v>116.69712097226234</v>
      </c>
      <c r="D20" s="1">
        <f t="shared" si="1"/>
        <v>-1.3174432735334705</v>
      </c>
      <c r="E20" s="1">
        <f t="shared" si="2"/>
        <v>-15.320261973443493</v>
      </c>
      <c r="R20" s="21">
        <f>R7</f>
        <v>-7.6130585409117643E-2</v>
      </c>
      <c r="AA20" s="3" t="s">
        <v>29</v>
      </c>
      <c r="AB20" s="3">
        <v>1.1876179569267882</v>
      </c>
      <c r="AC20" s="3">
        <v>0.14031439303809268</v>
      </c>
      <c r="AD20" s="3">
        <v>8.4639781508684759</v>
      </c>
      <c r="AE20" s="3">
        <v>1.0269536894181553E-11</v>
      </c>
      <c r="AF20" s="3">
        <v>0.90674818310521155</v>
      </c>
      <c r="AG20" s="3">
        <v>1.4684877307483648</v>
      </c>
      <c r="AH20" s="3">
        <v>0.90674818310521155</v>
      </c>
      <c r="AI20" s="3">
        <v>1.4684877307483648</v>
      </c>
    </row>
    <row r="21" spans="1:35" x14ac:dyDescent="0.2">
      <c r="A21">
        <v>20</v>
      </c>
      <c r="B21" s="1">
        <v>88.457077799055668</v>
      </c>
      <c r="C21">
        <f t="shared" si="0"/>
        <v>117.88473892918913</v>
      </c>
      <c r="D21" s="1">
        <f t="shared" si="1"/>
        <v>-29.427661130133458</v>
      </c>
      <c r="E21" s="1">
        <f t="shared" si="2"/>
        <v>-1.3174432735334705</v>
      </c>
      <c r="R21" s="21"/>
    </row>
    <row r="22" spans="1:35" x14ac:dyDescent="0.2">
      <c r="A22">
        <v>21</v>
      </c>
      <c r="B22" s="1">
        <v>115.10155157651479</v>
      </c>
      <c r="C22">
        <f t="shared" si="0"/>
        <v>119.07235688611591</v>
      </c>
      <c r="D22" s="1">
        <f t="shared" si="1"/>
        <v>-3.9708053096011184</v>
      </c>
      <c r="E22" s="1">
        <f t="shared" si="2"/>
        <v>-29.427661130133458</v>
      </c>
      <c r="R22" s="21" t="s">
        <v>32</v>
      </c>
    </row>
    <row r="23" spans="1:35" x14ac:dyDescent="0.2">
      <c r="A23">
        <v>22</v>
      </c>
      <c r="B23" s="1">
        <v>123.37780622946849</v>
      </c>
      <c r="C23">
        <f t="shared" si="0"/>
        <v>120.2599748430427</v>
      </c>
      <c r="D23" s="1">
        <f t="shared" si="1"/>
        <v>3.1178313864257916</v>
      </c>
      <c r="E23" s="1">
        <f t="shared" si="2"/>
        <v>-3.9708053096011184</v>
      </c>
      <c r="R23" s="21"/>
    </row>
    <row r="24" spans="1:35" x14ac:dyDescent="0.2">
      <c r="A24">
        <v>23</v>
      </c>
      <c r="B24" s="1">
        <v>116.73688483338218</v>
      </c>
      <c r="C24">
        <f t="shared" si="0"/>
        <v>121.44759279996948</v>
      </c>
      <c r="D24" s="1">
        <f t="shared" si="1"/>
        <v>-4.7107079665873073</v>
      </c>
      <c r="E24" s="1">
        <f t="shared" si="2"/>
        <v>3.1178313864257916</v>
      </c>
      <c r="R24" s="21" t="s">
        <v>44</v>
      </c>
    </row>
    <row r="25" spans="1:35" x14ac:dyDescent="0.2">
      <c r="A25">
        <v>24</v>
      </c>
      <c r="B25" s="1">
        <v>122.69728510475171</v>
      </c>
      <c r="C25">
        <f t="shared" si="0"/>
        <v>122.63521075689627</v>
      </c>
      <c r="D25" s="1">
        <f t="shared" si="1"/>
        <v>6.2074347855443079E-2</v>
      </c>
      <c r="E25" s="1">
        <f t="shared" si="2"/>
        <v>-4.7107079665873073</v>
      </c>
      <c r="R25" s="21">
        <f>1/(59^0.5)</f>
        <v>0.13018891098082389</v>
      </c>
    </row>
    <row r="26" spans="1:35" x14ac:dyDescent="0.2">
      <c r="A26">
        <v>25</v>
      </c>
      <c r="B26" s="1">
        <v>112.8931467318513</v>
      </c>
      <c r="C26">
        <f t="shared" si="0"/>
        <v>123.82282871382307</v>
      </c>
      <c r="D26" s="1">
        <f t="shared" si="1"/>
        <v>-10.929681981971768</v>
      </c>
      <c r="E26" s="1">
        <f t="shared" si="2"/>
        <v>6.2074347855443079E-2</v>
      </c>
      <c r="R26" s="21"/>
    </row>
    <row r="27" spans="1:35" x14ac:dyDescent="0.2">
      <c r="A27">
        <v>26</v>
      </c>
      <c r="B27" s="1">
        <v>121.73486379016285</v>
      </c>
      <c r="C27">
        <f t="shared" si="0"/>
        <v>125.01044667074986</v>
      </c>
      <c r="D27" s="1">
        <f t="shared" si="1"/>
        <v>-3.2755828805870095</v>
      </c>
      <c r="E27" s="1">
        <f t="shared" si="2"/>
        <v>-10.929681981971768</v>
      </c>
      <c r="R27" s="21" t="s">
        <v>45</v>
      </c>
    </row>
    <row r="28" spans="1:35" x14ac:dyDescent="0.2">
      <c r="A28">
        <v>27</v>
      </c>
      <c r="B28" s="1">
        <v>128.98721354993336</v>
      </c>
      <c r="C28">
        <f t="shared" si="0"/>
        <v>126.19806462767664</v>
      </c>
      <c r="D28" s="1">
        <f t="shared" si="1"/>
        <v>2.7891489222567145</v>
      </c>
      <c r="E28" s="1">
        <f t="shared" si="2"/>
        <v>-3.2755828805870095</v>
      </c>
      <c r="R28" s="21">
        <f>R20/R25</f>
        <v>-0.58477012239799175</v>
      </c>
    </row>
    <row r="29" spans="1:35" x14ac:dyDescent="0.2">
      <c r="A29">
        <v>28</v>
      </c>
      <c r="B29" s="1">
        <v>99.467231268264186</v>
      </c>
      <c r="C29">
        <f t="shared" si="0"/>
        <v>127.38568258460343</v>
      </c>
      <c r="D29" s="1">
        <f t="shared" si="1"/>
        <v>-27.918451316339244</v>
      </c>
      <c r="E29" s="1">
        <f t="shared" si="2"/>
        <v>2.7891489222567145</v>
      </c>
      <c r="R29" s="21"/>
    </row>
    <row r="30" spans="1:35" x14ac:dyDescent="0.2">
      <c r="A30">
        <v>29</v>
      </c>
      <c r="B30" s="1">
        <v>139.60125500398561</v>
      </c>
      <c r="C30">
        <f t="shared" si="0"/>
        <v>128.57330054153022</v>
      </c>
      <c r="D30" s="1">
        <f t="shared" si="1"/>
        <v>11.027954462455398</v>
      </c>
      <c r="E30" s="1">
        <f t="shared" si="2"/>
        <v>-27.918451316339244</v>
      </c>
      <c r="R30" s="22" t="s">
        <v>48</v>
      </c>
    </row>
    <row r="31" spans="1:35" x14ac:dyDescent="0.2">
      <c r="A31">
        <v>30</v>
      </c>
      <c r="B31" s="1">
        <v>82.95634971277623</v>
      </c>
      <c r="C31">
        <f t="shared" si="0"/>
        <v>129.76091849845699</v>
      </c>
      <c r="D31" s="1">
        <f t="shared" si="1"/>
        <v>-46.804568785680758</v>
      </c>
      <c r="E31" s="1">
        <f t="shared" si="2"/>
        <v>11.027954462455398</v>
      </c>
      <c r="R31" s="8"/>
    </row>
    <row r="32" spans="1:35" x14ac:dyDescent="0.2">
      <c r="A32">
        <v>31</v>
      </c>
      <c r="B32" s="1">
        <v>155.6704393510185</v>
      </c>
      <c r="C32">
        <f t="shared" si="0"/>
        <v>130.94853645538379</v>
      </c>
      <c r="D32" s="1">
        <f t="shared" si="1"/>
        <v>24.721902895634713</v>
      </c>
      <c r="E32" s="1">
        <f t="shared" si="2"/>
        <v>-46.804568785680758</v>
      </c>
      <c r="R32" s="8"/>
    </row>
    <row r="33" spans="1:18" x14ac:dyDescent="0.2">
      <c r="A33">
        <v>32</v>
      </c>
      <c r="B33" s="1">
        <v>142.49267060392032</v>
      </c>
      <c r="C33">
        <f t="shared" si="0"/>
        <v>132.13615441231059</v>
      </c>
      <c r="D33" s="1">
        <f t="shared" si="1"/>
        <v>10.356516191609728</v>
      </c>
      <c r="E33" s="1">
        <f t="shared" si="2"/>
        <v>24.721902895634713</v>
      </c>
    </row>
    <row r="34" spans="1:18" x14ac:dyDescent="0.2">
      <c r="A34">
        <v>33</v>
      </c>
      <c r="B34" s="1">
        <v>142.43890574138544</v>
      </c>
      <c r="C34">
        <f t="shared" si="0"/>
        <v>133.32377236923736</v>
      </c>
      <c r="D34" s="1">
        <f t="shared" si="1"/>
        <v>9.1151333721480796</v>
      </c>
      <c r="E34" s="1">
        <f t="shared" si="2"/>
        <v>10.356516191609728</v>
      </c>
      <c r="R34" s="8"/>
    </row>
    <row r="35" spans="1:18" x14ac:dyDescent="0.2">
      <c r="A35">
        <v>34</v>
      </c>
      <c r="B35" s="1">
        <v>151.12969981269308</v>
      </c>
      <c r="C35">
        <f t="shared" si="0"/>
        <v>134.51139032616416</v>
      </c>
      <c r="D35" s="1">
        <f t="shared" si="1"/>
        <v>16.618309486528915</v>
      </c>
      <c r="E35" s="1">
        <f t="shared" si="2"/>
        <v>9.1151333721480796</v>
      </c>
    </row>
    <row r="36" spans="1:18" x14ac:dyDescent="0.2">
      <c r="A36">
        <v>35</v>
      </c>
      <c r="B36" s="1">
        <v>121.06491852537151</v>
      </c>
      <c r="C36">
        <f t="shared" si="0"/>
        <v>135.69900828309096</v>
      </c>
      <c r="D36" s="1">
        <f t="shared" si="1"/>
        <v>-14.634089757719451</v>
      </c>
      <c r="E36" s="1">
        <f t="shared" si="2"/>
        <v>16.618309486528915</v>
      </c>
    </row>
    <row r="37" spans="1:18" x14ac:dyDescent="0.2">
      <c r="A37">
        <v>36</v>
      </c>
      <c r="B37" s="1">
        <v>101.71392086225954</v>
      </c>
      <c r="C37">
        <f t="shared" si="0"/>
        <v>136.88662624001773</v>
      </c>
      <c r="D37" s="1">
        <f t="shared" si="1"/>
        <v>-35.172705377758192</v>
      </c>
      <c r="E37" s="1">
        <f t="shared" si="2"/>
        <v>-14.634089757719451</v>
      </c>
    </row>
    <row r="38" spans="1:18" x14ac:dyDescent="0.2">
      <c r="A38">
        <v>37</v>
      </c>
      <c r="B38" s="1">
        <v>128.51807008685549</v>
      </c>
      <c r="C38">
        <f t="shared" si="0"/>
        <v>138.07424419694451</v>
      </c>
      <c r="D38" s="1">
        <f t="shared" si="1"/>
        <v>-9.5561741100890174</v>
      </c>
      <c r="E38" s="1">
        <f t="shared" si="2"/>
        <v>-35.172705377758192</v>
      </c>
    </row>
    <row r="39" spans="1:18" x14ac:dyDescent="0.2">
      <c r="A39">
        <v>38</v>
      </c>
      <c r="B39" s="1">
        <v>147.79998051356739</v>
      </c>
      <c r="C39">
        <f t="shared" si="0"/>
        <v>139.26186215387131</v>
      </c>
      <c r="D39" s="1">
        <f t="shared" si="1"/>
        <v>8.5381183596960852</v>
      </c>
      <c r="E39" s="1">
        <f t="shared" si="2"/>
        <v>-9.5561741100890174</v>
      </c>
    </row>
    <row r="40" spans="1:18" x14ac:dyDescent="0.2">
      <c r="A40">
        <v>39</v>
      </c>
      <c r="B40" s="1">
        <v>144.07510871754479</v>
      </c>
      <c r="C40">
        <f t="shared" si="0"/>
        <v>140.44948011079811</v>
      </c>
      <c r="D40" s="1">
        <f t="shared" si="1"/>
        <v>3.6256286067466874</v>
      </c>
      <c r="E40" s="1">
        <f t="shared" si="2"/>
        <v>8.5381183596960852</v>
      </c>
    </row>
    <row r="41" spans="1:18" x14ac:dyDescent="0.2">
      <c r="A41">
        <v>40</v>
      </c>
      <c r="B41" s="1">
        <v>157.27624732938187</v>
      </c>
      <c r="C41">
        <f t="shared" si="0"/>
        <v>141.63709806772488</v>
      </c>
      <c r="D41" s="1">
        <f t="shared" si="1"/>
        <v>15.639149261656996</v>
      </c>
      <c r="E41" s="1">
        <f t="shared" si="2"/>
        <v>3.6256286067466874</v>
      </c>
    </row>
    <row r="42" spans="1:18" x14ac:dyDescent="0.2">
      <c r="A42">
        <v>41</v>
      </c>
      <c r="B42" s="1">
        <v>170.75016925285314</v>
      </c>
      <c r="C42">
        <f t="shared" si="0"/>
        <v>142.82471602465168</v>
      </c>
      <c r="D42" s="1">
        <f t="shared" si="1"/>
        <v>27.925453228201462</v>
      </c>
      <c r="E42" s="1">
        <f t="shared" si="2"/>
        <v>15.639149261656996</v>
      </c>
    </row>
    <row r="43" spans="1:18" x14ac:dyDescent="0.2">
      <c r="A43">
        <v>42</v>
      </c>
      <c r="B43" s="1">
        <v>115.65623410380763</v>
      </c>
      <c r="C43">
        <f t="shared" si="0"/>
        <v>144.01233398157848</v>
      </c>
      <c r="D43" s="1">
        <f t="shared" si="1"/>
        <v>-28.356099877770845</v>
      </c>
      <c r="E43" s="1">
        <f t="shared" si="2"/>
        <v>27.925453228201462</v>
      </c>
    </row>
    <row r="44" spans="1:18" x14ac:dyDescent="0.2">
      <c r="A44">
        <v>43</v>
      </c>
      <c r="B44" s="1">
        <v>160.63031133337512</v>
      </c>
      <c r="C44">
        <f t="shared" si="0"/>
        <v>145.19995193850525</v>
      </c>
      <c r="D44" s="1">
        <f t="shared" si="1"/>
        <v>15.430359394869868</v>
      </c>
      <c r="E44" s="1">
        <f t="shared" si="2"/>
        <v>-28.356099877770845</v>
      </c>
    </row>
    <row r="45" spans="1:18" x14ac:dyDescent="0.2">
      <c r="A45">
        <v>44</v>
      </c>
      <c r="B45" s="1">
        <v>122.98074222358699</v>
      </c>
      <c r="C45">
        <f t="shared" si="0"/>
        <v>146.38756989543202</v>
      </c>
      <c r="D45" s="1">
        <f t="shared" si="1"/>
        <v>-23.406827671845036</v>
      </c>
      <c r="E45" s="1">
        <f t="shared" si="2"/>
        <v>15.430359394869868</v>
      </c>
    </row>
    <row r="46" spans="1:18" x14ac:dyDescent="0.2">
      <c r="A46">
        <v>45</v>
      </c>
      <c r="B46" s="1">
        <v>133.01174758595971</v>
      </c>
      <c r="C46">
        <f t="shared" si="0"/>
        <v>147.57518785235882</v>
      </c>
      <c r="D46" s="1">
        <f t="shared" si="1"/>
        <v>-14.563440266399112</v>
      </c>
      <c r="E46" s="1">
        <f t="shared" si="2"/>
        <v>-23.406827671845036</v>
      </c>
    </row>
    <row r="47" spans="1:18" x14ac:dyDescent="0.2">
      <c r="A47">
        <v>46</v>
      </c>
      <c r="B47" s="1">
        <v>138.19302565261182</v>
      </c>
      <c r="C47">
        <f t="shared" si="0"/>
        <v>148.76280580928562</v>
      </c>
      <c r="D47" s="1">
        <f t="shared" si="1"/>
        <v>-10.569780156673801</v>
      </c>
      <c r="E47" s="1">
        <f t="shared" si="2"/>
        <v>-14.563440266399112</v>
      </c>
    </row>
    <row r="48" spans="1:18" x14ac:dyDescent="0.2">
      <c r="A48">
        <v>47</v>
      </c>
      <c r="B48" s="1">
        <v>155.29998825579668</v>
      </c>
      <c r="C48">
        <f t="shared" si="0"/>
        <v>149.9504237662124</v>
      </c>
      <c r="D48" s="1">
        <f t="shared" si="1"/>
        <v>5.3495644895842815</v>
      </c>
      <c r="E48" s="1">
        <f t="shared" si="2"/>
        <v>-10.569780156673801</v>
      </c>
    </row>
    <row r="49" spans="1:5" x14ac:dyDescent="0.2">
      <c r="A49">
        <v>48</v>
      </c>
      <c r="B49" s="1">
        <v>131.70409518653133</v>
      </c>
      <c r="C49">
        <f t="shared" si="0"/>
        <v>151.1380417231392</v>
      </c>
      <c r="D49" s="1">
        <f t="shared" si="1"/>
        <v>-19.433946536607863</v>
      </c>
      <c r="E49" s="1">
        <f t="shared" si="2"/>
        <v>5.3495644895842815</v>
      </c>
    </row>
    <row r="50" spans="1:5" x14ac:dyDescent="0.2">
      <c r="A50">
        <v>49</v>
      </c>
      <c r="B50" s="1">
        <v>178.67684565652809</v>
      </c>
      <c r="C50">
        <f t="shared" si="0"/>
        <v>152.325659680066</v>
      </c>
      <c r="D50" s="1">
        <f t="shared" si="1"/>
        <v>26.351185976462091</v>
      </c>
      <c r="E50" s="1">
        <f t="shared" si="2"/>
        <v>-19.433946536607863</v>
      </c>
    </row>
    <row r="51" spans="1:5" x14ac:dyDescent="0.2">
      <c r="A51">
        <v>50</v>
      </c>
      <c r="B51" s="1">
        <v>177.34358732912156</v>
      </c>
      <c r="C51">
        <f t="shared" si="0"/>
        <v>153.51327763699277</v>
      </c>
      <c r="D51" s="1">
        <f t="shared" si="1"/>
        <v>23.830309692128793</v>
      </c>
      <c r="E51" s="1">
        <f t="shared" si="2"/>
        <v>26.351185976462091</v>
      </c>
    </row>
    <row r="52" spans="1:5" x14ac:dyDescent="0.2">
      <c r="A52">
        <v>51</v>
      </c>
      <c r="B52" s="1">
        <v>155.71910710466551</v>
      </c>
      <c r="C52">
        <f t="shared" si="0"/>
        <v>154.70089559391954</v>
      </c>
      <c r="D52" s="1">
        <f t="shared" si="1"/>
        <v>1.0182115107459708</v>
      </c>
      <c r="E52" s="1">
        <f t="shared" si="2"/>
        <v>23.830309692128793</v>
      </c>
    </row>
    <row r="53" spans="1:5" x14ac:dyDescent="0.2">
      <c r="A53">
        <v>52</v>
      </c>
      <c r="B53" s="1">
        <v>143.03820771311942</v>
      </c>
      <c r="C53">
        <f t="shared" si="0"/>
        <v>155.88851355084634</v>
      </c>
      <c r="D53" s="1">
        <f t="shared" si="1"/>
        <v>-12.850305837726921</v>
      </c>
      <c r="E53" s="1">
        <f t="shared" si="2"/>
        <v>1.0182115107459708</v>
      </c>
    </row>
    <row r="54" spans="1:5" x14ac:dyDescent="0.2">
      <c r="A54">
        <v>53</v>
      </c>
      <c r="B54" s="1">
        <v>175.03510323853828</v>
      </c>
      <c r="C54">
        <f t="shared" si="0"/>
        <v>157.07613150777314</v>
      </c>
      <c r="D54" s="1">
        <f t="shared" si="1"/>
        <v>17.958971730765143</v>
      </c>
      <c r="E54" s="1">
        <f t="shared" si="2"/>
        <v>-12.850305837726921</v>
      </c>
    </row>
    <row r="55" spans="1:5" x14ac:dyDescent="0.2">
      <c r="A55">
        <v>54</v>
      </c>
      <c r="B55" s="1">
        <v>132.7599047827598</v>
      </c>
      <c r="C55">
        <f t="shared" si="0"/>
        <v>158.26374946469991</v>
      </c>
      <c r="D55" s="1">
        <f t="shared" si="1"/>
        <v>-25.503844681940109</v>
      </c>
      <c r="E55" s="1">
        <f t="shared" si="2"/>
        <v>17.958971730765143</v>
      </c>
    </row>
    <row r="56" spans="1:5" x14ac:dyDescent="0.2">
      <c r="A56">
        <v>55</v>
      </c>
      <c r="B56" s="1">
        <v>160.31541290939055</v>
      </c>
      <c r="C56">
        <f t="shared" si="0"/>
        <v>159.45136742162671</v>
      </c>
      <c r="D56" s="1">
        <f t="shared" si="1"/>
        <v>0.86404548776383194</v>
      </c>
      <c r="E56" s="1">
        <f t="shared" si="2"/>
        <v>-25.503844681940109</v>
      </c>
    </row>
    <row r="57" spans="1:5" x14ac:dyDescent="0.2">
      <c r="A57">
        <v>56</v>
      </c>
      <c r="B57" s="1">
        <v>161.02227298568278</v>
      </c>
      <c r="C57">
        <f t="shared" si="0"/>
        <v>160.63898537855351</v>
      </c>
      <c r="D57" s="1">
        <f t="shared" si="1"/>
        <v>0.38328760712926169</v>
      </c>
      <c r="E57" s="1">
        <f t="shared" si="2"/>
        <v>0.86404548776383194</v>
      </c>
    </row>
    <row r="58" spans="1:5" x14ac:dyDescent="0.2">
      <c r="A58">
        <v>57</v>
      </c>
      <c r="B58" s="1">
        <v>203.20238822733381</v>
      </c>
      <c r="C58">
        <f t="shared" si="0"/>
        <v>161.82660333548029</v>
      </c>
      <c r="D58" s="1">
        <f t="shared" si="1"/>
        <v>41.375784891853527</v>
      </c>
      <c r="E58" s="1">
        <f t="shared" si="2"/>
        <v>0.38328760712926169</v>
      </c>
    </row>
    <row r="59" spans="1:5" x14ac:dyDescent="0.2">
      <c r="A59">
        <v>58</v>
      </c>
      <c r="B59" s="1">
        <v>182.19112324821296</v>
      </c>
      <c r="C59">
        <f t="shared" si="0"/>
        <v>163.01422129240706</v>
      </c>
      <c r="D59" s="1">
        <f t="shared" si="1"/>
        <v>19.176901955805903</v>
      </c>
      <c r="E59" s="1">
        <f t="shared" si="2"/>
        <v>41.375784891853527</v>
      </c>
    </row>
    <row r="60" spans="1:5" x14ac:dyDescent="0.2">
      <c r="A60">
        <v>59</v>
      </c>
      <c r="B60" s="1">
        <v>175.02659717549221</v>
      </c>
      <c r="C60">
        <f t="shared" si="0"/>
        <v>164.20183924933386</v>
      </c>
      <c r="D60" s="1">
        <f t="shared" si="1"/>
        <v>10.824757926158355</v>
      </c>
      <c r="E60" s="1">
        <f t="shared" si="2"/>
        <v>19.176901955805903</v>
      </c>
    </row>
    <row r="61" spans="1:5" x14ac:dyDescent="0.2">
      <c r="A61">
        <v>60</v>
      </c>
      <c r="B61" s="1">
        <v>139.25903592635865</v>
      </c>
      <c r="C61">
        <f t="shared" si="0"/>
        <v>165.38945720626066</v>
      </c>
      <c r="D61" s="1">
        <f t="shared" si="1"/>
        <v>-26.130421279902009</v>
      </c>
      <c r="E61" s="1">
        <f t="shared" si="2"/>
        <v>10.824757926158355</v>
      </c>
    </row>
  </sheetData>
  <mergeCells count="1">
    <mergeCell ref="J1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Firm 1</vt:lpstr>
      <vt:lpstr>Firm 2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RUCHI SHARMA</cp:lastModifiedBy>
  <dcterms:created xsi:type="dcterms:W3CDTF">2022-03-25T10:47:09Z</dcterms:created>
  <dcterms:modified xsi:type="dcterms:W3CDTF">2023-03-31T22:59:47Z</dcterms:modified>
</cp:coreProperties>
</file>