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chi/Desktop/Ruchi's Work/UT Acads/Spring/TimeSeries/"/>
    </mc:Choice>
  </mc:AlternateContent>
  <xr:revisionPtr revIDLastSave="0" documentId="13_ncr:1_{90B01029-66A8-3F4F-B01D-EF4A5DF59A6D}" xr6:coauthVersionLast="47" xr6:coauthVersionMax="47" xr10:uidLastSave="{00000000-0000-0000-0000-000000000000}"/>
  <bookViews>
    <workbookView xWindow="0" yWindow="500" windowWidth="28800" windowHeight="16200" xr2:uid="{00000000-000D-0000-FFFF-FFFF00000000}"/>
  </bookViews>
  <sheets>
    <sheet name="Q1-6" sheetId="1" r:id="rId1"/>
    <sheet name="Q7-8" sheetId="6" r:id="rId2"/>
    <sheet name="Q9-10" sheetId="9" r:id="rId3"/>
    <sheet name="_STDS_DG10D524E1" sheetId="4" state="hidden" r:id="rId4"/>
    <sheet name="_STDS_DG180BAB95" sheetId="5" state="hidden" r:id="rId5"/>
  </sheets>
  <definedNames>
    <definedName name="_xlchart.v1.0" hidden="1">'Q1-6'!$F$5:$F$109</definedName>
    <definedName name="_xlchart.v1.1" hidden="1">'Q1-6'!$F$5:$F$109</definedName>
    <definedName name="_xlchart.v1.2" hidden="1">'Q1-6'!$F$5:$F$109</definedName>
    <definedName name="_xlchart.v1.3" hidden="1">'Q1-6'!$F$5:$F$109</definedName>
    <definedName name="_xlchart.v1.4" hidden="1">'Q1-6'!$F$5:$F$109</definedName>
    <definedName name="_xlchart.v1.5" hidden="1">'Q1-6'!$F$5:$F$109</definedName>
    <definedName name="FBreturn">'Q1-6'!#REF!</definedName>
    <definedName name="FPLreturn">'Q1-6'!#REF!</definedName>
    <definedName name="PalisadeReportWorkbookCreatedBy" hidden="1">"StatTools"</definedName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'Q7-8'!$F$85</definedName>
    <definedName name="solver_typ" localSheetId="1" hidden="1">1</definedName>
    <definedName name="solver_val" localSheetId="1" hidden="1">0</definedName>
    <definedName name="solver_ver" localSheetId="1" hidden="1">2</definedName>
    <definedName name="SPreturn">'Q1-6'!#REF!</definedName>
    <definedName name="ST_Date">'Q1-6'!#REF!</definedName>
    <definedName name="ST_Date_10">#REF!</definedName>
    <definedName name="ST_FBreturn">'Q1-6'!#REF!</definedName>
    <definedName name="ST_FBreturn_11">#REF!</definedName>
    <definedName name="ST_FPLreturn">'Q1-6'!#REF!</definedName>
    <definedName name="ST_FPLreturn_12">#REF!</definedName>
    <definedName name="ST_SPreturn">'Q1-6'!#REF!</definedName>
    <definedName name="ST_SPreturn_13">#REF!</definedName>
    <definedName name="ST_StansPortfolioreturn">#REF!</definedName>
    <definedName name="Stanreturn">#REF!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"TRUE"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"U_x0001_VG2400F16829D078BB_x0001_"</definedName>
    <definedName name="STWBD_StatToolsRegression_VariableListIndependent" hidden="1">1</definedName>
    <definedName name="STWBD_StatToolsRegression_VariableListIndependent_1" hidden="1">"U_x0001_VG28FC737C30C48259_x0001_"</definedName>
    <definedName name="STWBD_StatToolsRegression_VarSelectorDefaultDataSet" hidden="1">"DG180BAB95"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1" i="6" l="1"/>
  <c r="T30" i="6"/>
  <c r="T29" i="6"/>
  <c r="T11" i="6"/>
  <c r="T12" i="6" s="1"/>
  <c r="T10" i="6"/>
  <c r="T25" i="6"/>
  <c r="T24" i="6"/>
  <c r="T23" i="6"/>
  <c r="T6" i="6"/>
  <c r="T5" i="6"/>
  <c r="T4" i="6"/>
  <c r="L23" i="9"/>
  <c r="L22" i="9"/>
  <c r="L21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4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3" i="9"/>
  <c r="G108" i="9"/>
  <c r="F108" i="9"/>
  <c r="E108" i="9"/>
  <c r="G107" i="9"/>
  <c r="F107" i="9"/>
  <c r="E107" i="9"/>
  <c r="G106" i="9"/>
  <c r="F106" i="9"/>
  <c r="E106" i="9"/>
  <c r="G105" i="9"/>
  <c r="F105" i="9"/>
  <c r="E105" i="9"/>
  <c r="G104" i="9"/>
  <c r="F104" i="9"/>
  <c r="E104" i="9"/>
  <c r="G103" i="9"/>
  <c r="F103" i="9"/>
  <c r="E103" i="9"/>
  <c r="G102" i="9"/>
  <c r="F102" i="9"/>
  <c r="E102" i="9"/>
  <c r="G101" i="9"/>
  <c r="F101" i="9"/>
  <c r="E101" i="9"/>
  <c r="G100" i="9"/>
  <c r="F100" i="9"/>
  <c r="E100" i="9"/>
  <c r="G99" i="9"/>
  <c r="F99" i="9"/>
  <c r="E99" i="9"/>
  <c r="G98" i="9"/>
  <c r="F98" i="9"/>
  <c r="E98" i="9"/>
  <c r="G97" i="9"/>
  <c r="F97" i="9"/>
  <c r="E97" i="9"/>
  <c r="G96" i="9"/>
  <c r="F96" i="9"/>
  <c r="E96" i="9"/>
  <c r="G95" i="9"/>
  <c r="F95" i="9"/>
  <c r="E95" i="9"/>
  <c r="G94" i="9"/>
  <c r="F94" i="9"/>
  <c r="E94" i="9"/>
  <c r="G93" i="9"/>
  <c r="F93" i="9"/>
  <c r="E93" i="9"/>
  <c r="G92" i="9"/>
  <c r="F92" i="9"/>
  <c r="E92" i="9"/>
  <c r="G91" i="9"/>
  <c r="F91" i="9"/>
  <c r="E91" i="9"/>
  <c r="G90" i="9"/>
  <c r="F90" i="9"/>
  <c r="E90" i="9"/>
  <c r="G89" i="9"/>
  <c r="F89" i="9"/>
  <c r="E89" i="9"/>
  <c r="G88" i="9"/>
  <c r="F88" i="9"/>
  <c r="E88" i="9"/>
  <c r="G87" i="9"/>
  <c r="F87" i="9"/>
  <c r="E87" i="9"/>
  <c r="G86" i="9"/>
  <c r="F86" i="9"/>
  <c r="E86" i="9"/>
  <c r="G85" i="9"/>
  <c r="F85" i="9"/>
  <c r="E85" i="9"/>
  <c r="G84" i="9"/>
  <c r="F84" i="9"/>
  <c r="E84" i="9"/>
  <c r="G83" i="9"/>
  <c r="F83" i="9"/>
  <c r="E83" i="9"/>
  <c r="G82" i="9"/>
  <c r="F82" i="9"/>
  <c r="E82" i="9"/>
  <c r="G81" i="9"/>
  <c r="F81" i="9"/>
  <c r="E81" i="9"/>
  <c r="G80" i="9"/>
  <c r="F80" i="9"/>
  <c r="E80" i="9"/>
  <c r="G79" i="9"/>
  <c r="F79" i="9"/>
  <c r="E79" i="9"/>
  <c r="G78" i="9"/>
  <c r="F78" i="9"/>
  <c r="E78" i="9"/>
  <c r="G77" i="9"/>
  <c r="F77" i="9"/>
  <c r="E77" i="9"/>
  <c r="G76" i="9"/>
  <c r="F76" i="9"/>
  <c r="E76" i="9"/>
  <c r="G75" i="9"/>
  <c r="F75" i="9"/>
  <c r="E75" i="9"/>
  <c r="G74" i="9"/>
  <c r="F74" i="9"/>
  <c r="E74" i="9"/>
  <c r="G73" i="9"/>
  <c r="F73" i="9"/>
  <c r="E73" i="9"/>
  <c r="G72" i="9"/>
  <c r="F72" i="9"/>
  <c r="E72" i="9"/>
  <c r="G71" i="9"/>
  <c r="F71" i="9"/>
  <c r="E71" i="9"/>
  <c r="G70" i="9"/>
  <c r="F70" i="9"/>
  <c r="E70" i="9"/>
  <c r="G69" i="9"/>
  <c r="F69" i="9"/>
  <c r="E69" i="9"/>
  <c r="G68" i="9"/>
  <c r="F68" i="9"/>
  <c r="E68" i="9"/>
  <c r="G67" i="9"/>
  <c r="F67" i="9"/>
  <c r="E67" i="9"/>
  <c r="G66" i="9"/>
  <c r="F66" i="9"/>
  <c r="E66" i="9"/>
  <c r="G65" i="9"/>
  <c r="F65" i="9"/>
  <c r="E65" i="9"/>
  <c r="G64" i="9"/>
  <c r="F64" i="9"/>
  <c r="E64" i="9"/>
  <c r="G63" i="9"/>
  <c r="F63" i="9"/>
  <c r="E63" i="9"/>
  <c r="G62" i="9"/>
  <c r="F62" i="9"/>
  <c r="E62" i="9"/>
  <c r="G61" i="9"/>
  <c r="F61" i="9"/>
  <c r="E61" i="9"/>
  <c r="G60" i="9"/>
  <c r="F60" i="9"/>
  <c r="E60" i="9"/>
  <c r="G59" i="9"/>
  <c r="F59" i="9"/>
  <c r="E59" i="9"/>
  <c r="G58" i="9"/>
  <c r="F58" i="9"/>
  <c r="E58" i="9"/>
  <c r="G57" i="9"/>
  <c r="F57" i="9"/>
  <c r="E57" i="9"/>
  <c r="G56" i="9"/>
  <c r="F56" i="9"/>
  <c r="E56" i="9"/>
  <c r="G55" i="9"/>
  <c r="F55" i="9"/>
  <c r="E55" i="9"/>
  <c r="G54" i="9"/>
  <c r="F54" i="9"/>
  <c r="E54" i="9"/>
  <c r="G53" i="9"/>
  <c r="F53" i="9"/>
  <c r="E53" i="9"/>
  <c r="G52" i="9"/>
  <c r="F52" i="9"/>
  <c r="E52" i="9"/>
  <c r="G51" i="9"/>
  <c r="F51" i="9"/>
  <c r="E51" i="9"/>
  <c r="G50" i="9"/>
  <c r="F50" i="9"/>
  <c r="E50" i="9"/>
  <c r="G49" i="9"/>
  <c r="F49" i="9"/>
  <c r="E49" i="9"/>
  <c r="G48" i="9"/>
  <c r="F48" i="9"/>
  <c r="E48" i="9"/>
  <c r="G47" i="9"/>
  <c r="F47" i="9"/>
  <c r="E47" i="9"/>
  <c r="G46" i="9"/>
  <c r="F46" i="9"/>
  <c r="E46" i="9"/>
  <c r="G45" i="9"/>
  <c r="F45" i="9"/>
  <c r="E45" i="9"/>
  <c r="G44" i="9"/>
  <c r="F44" i="9"/>
  <c r="E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38" i="9"/>
  <c r="F38" i="9"/>
  <c r="E38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8" i="9"/>
  <c r="F28" i="9"/>
  <c r="E28" i="9"/>
  <c r="G27" i="9"/>
  <c r="F27" i="9"/>
  <c r="E27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F104" i="6"/>
  <c r="G104" i="6"/>
  <c r="E105" i="6"/>
  <c r="F105" i="6"/>
  <c r="G105" i="6"/>
  <c r="E106" i="6"/>
  <c r="F106" i="6"/>
  <c r="G106" i="6"/>
  <c r="E107" i="6"/>
  <c r="F107" i="6"/>
  <c r="G107" i="6"/>
  <c r="E108" i="6"/>
  <c r="F108" i="6"/>
  <c r="G108" i="6"/>
  <c r="F4" i="6"/>
  <c r="G4" i="6"/>
  <c r="E4" i="6"/>
  <c r="S29" i="1"/>
  <c r="S28" i="1"/>
  <c r="S27" i="1"/>
  <c r="S26" i="1"/>
  <c r="S23" i="1"/>
  <c r="S25" i="1"/>
  <c r="S24" i="1"/>
  <c r="S22" i="1"/>
  <c r="S20" i="1"/>
  <c r="S21" i="1"/>
  <c r="E110" i="1"/>
  <c r="I110" i="1"/>
  <c r="P25" i="1"/>
  <c r="P24" i="1"/>
  <c r="P23" i="1"/>
  <c r="P22" i="1"/>
  <c r="P21" i="1"/>
  <c r="P20" i="1"/>
  <c r="M25" i="1"/>
  <c r="M24" i="1"/>
  <c r="M23" i="1"/>
  <c r="M22" i="1"/>
  <c r="M20" i="1"/>
  <c r="F109" i="1"/>
  <c r="M2" i="1"/>
  <c r="S7" i="1"/>
  <c r="S6" i="1"/>
  <c r="S5" i="1"/>
  <c r="S4" i="1"/>
  <c r="S3" i="1"/>
  <c r="S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4" i="1"/>
  <c r="P5" i="1"/>
  <c r="M5" i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6" i="1"/>
  <c r="F106" i="1" s="1"/>
  <c r="G106" i="1" s="1"/>
  <c r="E107" i="1"/>
  <c r="F107" i="1" s="1"/>
  <c r="G107" i="1" s="1"/>
  <c r="E108" i="1"/>
  <c r="F108" i="1" s="1"/>
  <c r="G108" i="1" s="1"/>
  <c r="E109" i="1"/>
  <c r="G109" i="1" s="1"/>
  <c r="E5" i="1"/>
  <c r="F5" i="1" s="1"/>
  <c r="G5" i="1" s="1"/>
  <c r="B25" i="5"/>
  <c r="B22" i="5"/>
  <c r="B19" i="5"/>
  <c r="B16" i="5"/>
  <c r="B13" i="5"/>
  <c r="B9" i="5"/>
  <c r="B7" i="5"/>
  <c r="B3" i="5"/>
  <c r="B22" i="4"/>
  <c r="B19" i="4"/>
  <c r="B16" i="4"/>
  <c r="B13" i="4"/>
  <c r="B9" i="4"/>
  <c r="B7" i="4"/>
  <c r="B3" i="4"/>
  <c r="P4" i="1" l="1"/>
  <c r="P6" i="1" s="1"/>
  <c r="P7" i="1" s="1"/>
  <c r="P2" i="1"/>
  <c r="P3" i="1"/>
  <c r="M4" i="1"/>
  <c r="M6" i="1" s="1"/>
  <c r="M7" i="1" s="1"/>
  <c r="M3" i="1"/>
</calcChain>
</file>

<file path=xl/sharedStrings.xml><?xml version="1.0" encoding="utf-8"?>
<sst xmlns="http://schemas.openxmlformats.org/spreadsheetml/2006/main" count="299" uniqueCount="148">
  <si>
    <t>Date</t>
  </si>
  <si>
    <t>FB</t>
  </si>
  <si>
    <t>FPL</t>
  </si>
  <si>
    <t>S&amp;P500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</si>
  <si>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</si>
  <si>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</si>
  <si>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</si>
  <si>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</si>
  <si>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</si>
  <si>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</si>
  <si>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</si>
  <si>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</si>
  <si>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</si>
  <si>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</si>
  <si>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portfolio</t>
  </si>
  <si>
    <t>GUID</t>
  </si>
  <si>
    <t>DG10D524E1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</si>
  <si>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</si>
  <si>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</si>
  <si>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</si>
  <si>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</si>
  <si>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</si>
  <si>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</si>
  <si>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</si>
  <si>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</si>
  <si>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</si>
  <si>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</si>
  <si>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VG676EDAA34291C3A</t>
  </si>
  <si>
    <t>var1</t>
  </si>
  <si>
    <t>ST_Date</t>
  </si>
  <si>
    <t>1 : Ranges</t>
  </si>
  <si>
    <t>1 : MultiRefs</t>
  </si>
  <si>
    <t>2 : Info</t>
  </si>
  <si>
    <t>VG1F7BF4A826938468</t>
  </si>
  <si>
    <t>var2</t>
  </si>
  <si>
    <t>ST_FBreturn</t>
  </si>
  <si>
    <t>2 : Ranges</t>
  </si>
  <si>
    <t>2 : MultiRefs</t>
  </si>
  <si>
    <t>3 : Info</t>
  </si>
  <si>
    <t>VGE7931EC2213774</t>
  </si>
  <si>
    <t>var3</t>
  </si>
  <si>
    <t>ST_FPLreturn</t>
  </si>
  <si>
    <t>3 : Ranges</t>
  </si>
  <si>
    <t>3 : MultiRefs</t>
  </si>
  <si>
    <t>4 : Info</t>
  </si>
  <si>
    <t>VG2412757E3AFEB6DD</t>
  </si>
  <si>
    <t>var4</t>
  </si>
  <si>
    <t>ST_SPreturn</t>
  </si>
  <si>
    <t>4 : Ranges</t>
  </si>
  <si>
    <t>4 : MultiRefs</t>
  </si>
  <si>
    <t>Symbols:</t>
  </si>
  <si>
    <t>NEE</t>
  </si>
  <si>
    <t>^GSPC</t>
  </si>
  <si>
    <t>Stan</t>
  </si>
  <si>
    <t>DG180BAB95</t>
  </si>
  <si>
    <t>VG2D4771D1BAD865F</t>
  </si>
  <si>
    <t>ST_Date_10</t>
  </si>
  <si>
    <t>VG2400F16829D078BB</t>
  </si>
  <si>
    <t>ST_FBreturn_11</t>
  </si>
  <si>
    <t>VG2F8070D51FDCAE32</t>
  </si>
  <si>
    <t>ST_FPLreturn_12</t>
  </si>
  <si>
    <t>VG28FC737C30C48259</t>
  </si>
  <si>
    <t>ST_SPreturn_13</t>
  </si>
  <si>
    <t>5 : Info</t>
  </si>
  <si>
    <t>VG237220F13884E97A</t>
  </si>
  <si>
    <t>var5</t>
  </si>
  <si>
    <t>ST_StansPortfolioreturn</t>
  </si>
  <si>
    <t>5 : Ranges</t>
  </si>
  <si>
    <t>5 : MultiRefs</t>
  </si>
  <si>
    <t>FB Lag</t>
  </si>
  <si>
    <t>FB - FB Lag</t>
  </si>
  <si>
    <t>Mean</t>
  </si>
  <si>
    <t>Std Dev</t>
  </si>
  <si>
    <t>AutoCorr</t>
  </si>
  <si>
    <t>Expected AutoCorr</t>
  </si>
  <si>
    <t>T-Stat</t>
  </si>
  <si>
    <t>P-Value</t>
  </si>
  <si>
    <t>Ques 01</t>
  </si>
  <si>
    <t>Ques 02</t>
  </si>
  <si>
    <t>Log FB</t>
  </si>
  <si>
    <t>Return</t>
  </si>
  <si>
    <t>Log FB Lag</t>
  </si>
  <si>
    <t>Log FB - Log fb Lag</t>
  </si>
  <si>
    <t>Ques 03</t>
  </si>
  <si>
    <t>Ques 4</t>
  </si>
  <si>
    <t>Forecast</t>
  </si>
  <si>
    <t>Interval</t>
  </si>
  <si>
    <t>Upper Limit</t>
  </si>
  <si>
    <t>Lower Limit</t>
  </si>
  <si>
    <t>Ques 5</t>
  </si>
  <si>
    <t>Ques 6</t>
  </si>
  <si>
    <t>Log FB - Log FB Lag</t>
  </si>
  <si>
    <t>Log Interval</t>
  </si>
  <si>
    <t>Log Upper Limit</t>
  </si>
  <si>
    <t>Log Lower Limit</t>
  </si>
  <si>
    <t>Data</t>
  </si>
  <si>
    <t xml:space="preserve"> </t>
  </si>
  <si>
    <t>Return FB</t>
  </si>
  <si>
    <t>Return FPL</t>
  </si>
  <si>
    <t>Return S&amp;P500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</si>
  <si>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</si>
  <si>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</si>
  <si>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</si>
  <si>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</si>
  <si>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</si>
  <si>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</si>
  <si>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</si>
  <si>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</si>
  <si>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</si>
  <si>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</si>
  <si>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</si>
  <si>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</si>
  <si>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</si>
  <si>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</si>
  <si>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</si>
  <si>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</si>
  <si>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</si>
  <si>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</si>
  <si>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</si>
  <si>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</si>
  <si>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</si>
  <si>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</si>
  <si>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</si>
  <si>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</si>
  <si>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</si>
  <si>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Regression of FB vs S&amp;P</t>
  </si>
  <si>
    <t>Regression of FPL vs S&amp;P</t>
  </si>
  <si>
    <t>Return FB + FPL</t>
  </si>
  <si>
    <t>FB + FPL</t>
  </si>
  <si>
    <t>StdError</t>
  </si>
  <si>
    <t>T Stat</t>
  </si>
  <si>
    <t>P Value</t>
  </si>
  <si>
    <t>RESIDUAL OUTPUT</t>
  </si>
  <si>
    <t>Observation</t>
  </si>
  <si>
    <t>Predicted Y</t>
  </si>
  <si>
    <t>Residuals</t>
  </si>
  <si>
    <t>Standard Residuals</t>
  </si>
  <si>
    <t>Regression of Portfolio vs S&amp;P</t>
  </si>
  <si>
    <t>Std Error</t>
  </si>
  <si>
    <t>p value</t>
  </si>
  <si>
    <t>Test for Beta = 1 for FB</t>
  </si>
  <si>
    <t>Test for Beta = 1 for FPL</t>
  </si>
  <si>
    <t>Ho: Beta = 1</t>
  </si>
  <si>
    <t>Reject</t>
  </si>
  <si>
    <t>Accept</t>
  </si>
  <si>
    <t>Ho: Alpha = 0</t>
  </si>
  <si>
    <t>Test for Alpha = 0 for FB</t>
  </si>
  <si>
    <t>Test for alpha = 0 for FPL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</si>
</sst>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0.00000"/>
    <numFmt numFmtId="169" formatCode="0.0000000"/>
    <numFmt numFmtId="170" formatCode="0.00000000"/>
    <numFmt numFmtId="171" formatCode="0.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2" fontId="0" fillId="0" borderId="0" xfId="0" applyNumberFormat="1"/>
    <xf numFmtId="167" fontId="0" fillId="0" borderId="0" xfId="0" applyNumberFormat="1"/>
    <xf numFmtId="0" fontId="0" fillId="0" borderId="0" xfId="0" applyBorder="1"/>
    <xf numFmtId="0" fontId="0" fillId="0" borderId="11" xfId="0" applyBorder="1"/>
    <xf numFmtId="2" fontId="0" fillId="0" borderId="11" xfId="0" applyNumberFormat="1" applyBorder="1"/>
    <xf numFmtId="167" fontId="0" fillId="0" borderId="11" xfId="0" applyNumberFormat="1" applyBorder="1"/>
    <xf numFmtId="170" fontId="0" fillId="0" borderId="11" xfId="0" applyNumberFormat="1" applyBorder="1"/>
    <xf numFmtId="171" fontId="0" fillId="0" borderId="11" xfId="0" applyNumberFormat="1" applyBorder="1"/>
    <xf numFmtId="169" fontId="0" fillId="0" borderId="0" xfId="0" applyNumberFormat="1"/>
    <xf numFmtId="0" fontId="0" fillId="0" borderId="11" xfId="0" applyBorder="1" applyAlignment="1">
      <alignment horizontal="center"/>
    </xf>
    <xf numFmtId="14" fontId="0" fillId="0" borderId="11" xfId="0" applyNumberFormat="1" applyBorder="1"/>
    <xf numFmtId="0" fontId="0" fillId="0" borderId="12" xfId="0" applyFill="1" applyBorder="1"/>
    <xf numFmtId="0" fontId="0" fillId="0" borderId="0" xfId="0" applyFill="1" applyBorder="1" applyAlignment="1"/>
    <xf numFmtId="0" fontId="0" fillId="0" borderId="14" xfId="0" applyFill="1" applyBorder="1" applyAlignment="1"/>
    <xf numFmtId="0" fontId="18" fillId="0" borderId="15" xfId="0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0" fillId="0" borderId="16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8" fillId="0" borderId="20" xfId="0" applyFont="1" applyFill="1" applyBorder="1" applyAlignment="1">
      <alignment horizontal="centerContinuous"/>
    </xf>
    <xf numFmtId="0" fontId="0" fillId="0" borderId="18" xfId="0" applyFill="1" applyBorder="1" applyAlignment="1"/>
    <xf numFmtId="0" fontId="0" fillId="0" borderId="21" xfId="0" applyFill="1" applyBorder="1" applyAlignment="1"/>
    <xf numFmtId="0" fontId="18" fillId="0" borderId="20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0" fontId="0" fillId="0" borderId="19" xfId="0" applyFill="1" applyBorder="1" applyAlignment="1"/>
    <xf numFmtId="0" fontId="0" fillId="0" borderId="23" xfId="0" applyFill="1" applyBorder="1" applyAlignment="1"/>
    <xf numFmtId="0" fontId="0" fillId="33" borderId="0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0" borderId="30" xfId="0" applyBorder="1"/>
    <xf numFmtId="0" fontId="0" fillId="0" borderId="28" xfId="0" applyBorder="1"/>
    <xf numFmtId="0" fontId="0" fillId="0" borderId="29" xfId="0" applyFill="1" applyBorder="1"/>
    <xf numFmtId="0" fontId="18" fillId="0" borderId="18" xfId="0" applyFont="1" applyFill="1" applyBorder="1" applyAlignment="1">
      <alignment horizontal="centerContinuous"/>
    </xf>
    <xf numFmtId="0" fontId="18" fillId="0" borderId="18" xfId="0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4" xfId="0" applyFill="1" applyBorder="1" applyAlignment="1"/>
    <xf numFmtId="0" fontId="0" fillId="0" borderId="35" xfId="0" applyFill="1" applyBorder="1" applyAlignment="1"/>
    <xf numFmtId="0" fontId="0" fillId="0" borderId="36" xfId="0" applyFill="1" applyBorder="1" applyAlignment="1"/>
    <xf numFmtId="0" fontId="0" fillId="0" borderId="37" xfId="0" applyFill="1" applyBorder="1" applyAlignment="1"/>
    <xf numFmtId="0" fontId="0" fillId="0" borderId="38" xfId="0" applyFill="1" applyBorder="1" applyAlignment="1"/>
    <xf numFmtId="0" fontId="18" fillId="0" borderId="34" xfId="0" applyFont="1" applyFill="1" applyBorder="1" applyAlignment="1">
      <alignment horizontal="left"/>
    </xf>
    <xf numFmtId="0" fontId="18" fillId="0" borderId="11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0" fillId="0" borderId="2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FB (T) - FB (T-1)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'Q1-6'!$F$5:$F$109</c:f>
              <c:numCache>
                <c:formatCode>0.00</c:formatCode>
                <c:ptCount val="105"/>
                <c:pt idx="0">
                  <c:v>-0.68999999999999773</c:v>
                </c:pt>
                <c:pt idx="1">
                  <c:v>0.75999999999999801</c:v>
                </c:pt>
                <c:pt idx="2">
                  <c:v>-2.6899999999999977</c:v>
                </c:pt>
                <c:pt idx="3">
                  <c:v>-1.1400000000000006</c:v>
                </c:pt>
                <c:pt idx="4">
                  <c:v>-0.63000000000000256</c:v>
                </c:pt>
                <c:pt idx="5">
                  <c:v>0.48000000000000398</c:v>
                </c:pt>
                <c:pt idx="6">
                  <c:v>2.5899999999999963</c:v>
                </c:pt>
                <c:pt idx="7">
                  <c:v>0</c:v>
                </c:pt>
                <c:pt idx="8">
                  <c:v>-0.60000000000000142</c:v>
                </c:pt>
                <c:pt idx="9">
                  <c:v>-1.3099999999999952</c:v>
                </c:pt>
                <c:pt idx="10">
                  <c:v>0.10000000000000142</c:v>
                </c:pt>
                <c:pt idx="11">
                  <c:v>1.1899999999999977</c:v>
                </c:pt>
                <c:pt idx="12">
                  <c:v>-0.64999999999999858</c:v>
                </c:pt>
                <c:pt idx="13">
                  <c:v>1.9299999999999997</c:v>
                </c:pt>
                <c:pt idx="14">
                  <c:v>3.0000000000001137E-2</c:v>
                </c:pt>
                <c:pt idx="15">
                  <c:v>0.82999999999999829</c:v>
                </c:pt>
                <c:pt idx="16">
                  <c:v>2.1299999999999955</c:v>
                </c:pt>
                <c:pt idx="17">
                  <c:v>3.0000000000001137E-2</c:v>
                </c:pt>
                <c:pt idx="18">
                  <c:v>0.32000000000000028</c:v>
                </c:pt>
                <c:pt idx="19">
                  <c:v>-0.53000000000000114</c:v>
                </c:pt>
                <c:pt idx="20">
                  <c:v>-0.21999999999999886</c:v>
                </c:pt>
                <c:pt idx="21">
                  <c:v>-0.21000000000000085</c:v>
                </c:pt>
                <c:pt idx="22">
                  <c:v>0.47000000000000597</c:v>
                </c:pt>
                <c:pt idx="23">
                  <c:v>-0.15000000000000568</c:v>
                </c:pt>
                <c:pt idx="24">
                  <c:v>-0.68999999999999773</c:v>
                </c:pt>
                <c:pt idx="25">
                  <c:v>0.38000000000000256</c:v>
                </c:pt>
                <c:pt idx="26">
                  <c:v>2.8899999999999935</c:v>
                </c:pt>
                <c:pt idx="27">
                  <c:v>1.0000000000005116E-2</c:v>
                </c:pt>
                <c:pt idx="28">
                  <c:v>-1.4899999999999949</c:v>
                </c:pt>
                <c:pt idx="29">
                  <c:v>0.20999999999999375</c:v>
                </c:pt>
                <c:pt idx="30">
                  <c:v>-0.31000000000000227</c:v>
                </c:pt>
                <c:pt idx="31">
                  <c:v>0.21000000000000796</c:v>
                </c:pt>
                <c:pt idx="32">
                  <c:v>1.1999999999999886</c:v>
                </c:pt>
                <c:pt idx="33">
                  <c:v>-1.2599999999999909</c:v>
                </c:pt>
                <c:pt idx="34">
                  <c:v>0.15999999999999659</c:v>
                </c:pt>
                <c:pt idx="35">
                  <c:v>0.87000000000000455</c:v>
                </c:pt>
                <c:pt idx="36">
                  <c:v>0.34999999999999432</c:v>
                </c:pt>
                <c:pt idx="37">
                  <c:v>1.7199999999999989</c:v>
                </c:pt>
                <c:pt idx="38">
                  <c:v>-0.31000000000000227</c:v>
                </c:pt>
                <c:pt idx="39">
                  <c:v>0.46999999999999886</c:v>
                </c:pt>
                <c:pt idx="40">
                  <c:v>-0.30999999999998806</c:v>
                </c:pt>
                <c:pt idx="41">
                  <c:v>0.76999999999999602</c:v>
                </c:pt>
                <c:pt idx="42">
                  <c:v>-1.6099999999999994</c:v>
                </c:pt>
                <c:pt idx="43">
                  <c:v>-0.15999999999999659</c:v>
                </c:pt>
                <c:pt idx="44">
                  <c:v>-1</c:v>
                </c:pt>
                <c:pt idx="45">
                  <c:v>-2.5300000000000082</c:v>
                </c:pt>
                <c:pt idx="46">
                  <c:v>2.2100000000000009</c:v>
                </c:pt>
                <c:pt idx="47">
                  <c:v>-9.9999999999994316E-2</c:v>
                </c:pt>
                <c:pt idx="48">
                  <c:v>1.4699999999999989</c:v>
                </c:pt>
                <c:pt idx="49">
                  <c:v>1.5600000000000023</c:v>
                </c:pt>
                <c:pt idx="50">
                  <c:v>-0.73000000000000398</c:v>
                </c:pt>
                <c:pt idx="51">
                  <c:v>0.48999999999999488</c:v>
                </c:pt>
                <c:pt idx="52">
                  <c:v>-1.25</c:v>
                </c:pt>
                <c:pt idx="53">
                  <c:v>2.0100000000000051</c:v>
                </c:pt>
                <c:pt idx="54">
                  <c:v>0.98000000000000398</c:v>
                </c:pt>
                <c:pt idx="55">
                  <c:v>-0.13000000000000966</c:v>
                </c:pt>
                <c:pt idx="56">
                  <c:v>2.0200000000000102</c:v>
                </c:pt>
                <c:pt idx="57">
                  <c:v>3.6899999999999977</c:v>
                </c:pt>
                <c:pt idx="58">
                  <c:v>0.20999999999999375</c:v>
                </c:pt>
                <c:pt idx="59">
                  <c:v>-0.26999999999999602</c:v>
                </c:pt>
                <c:pt idx="60">
                  <c:v>-1.210000000000008</c:v>
                </c:pt>
                <c:pt idx="61">
                  <c:v>0.97000000000001307</c:v>
                </c:pt>
                <c:pt idx="62">
                  <c:v>-2.0300000000000011</c:v>
                </c:pt>
                <c:pt idx="63">
                  <c:v>-0.29000000000000625</c:v>
                </c:pt>
                <c:pt idx="64">
                  <c:v>1.1500000000000057</c:v>
                </c:pt>
                <c:pt idx="65">
                  <c:v>-0.82000000000000739</c:v>
                </c:pt>
                <c:pt idx="66">
                  <c:v>-0.21999999999999886</c:v>
                </c:pt>
                <c:pt idx="67">
                  <c:v>0.70000000000000284</c:v>
                </c:pt>
                <c:pt idx="68">
                  <c:v>-0.10999999999999943</c:v>
                </c:pt>
                <c:pt idx="69">
                  <c:v>0.37999999999999545</c:v>
                </c:pt>
                <c:pt idx="70">
                  <c:v>-0.60999999999999943</c:v>
                </c:pt>
                <c:pt idx="71">
                  <c:v>0.93999999999999773</c:v>
                </c:pt>
                <c:pt idx="72">
                  <c:v>0.53000000000000114</c:v>
                </c:pt>
                <c:pt idx="73">
                  <c:v>-0.67000000000000171</c:v>
                </c:pt>
                <c:pt idx="74">
                  <c:v>0.96000000000000796</c:v>
                </c:pt>
                <c:pt idx="75">
                  <c:v>0.70000000000000284</c:v>
                </c:pt>
                <c:pt idx="76">
                  <c:v>-0.48000000000000398</c:v>
                </c:pt>
                <c:pt idx="77">
                  <c:v>-0.24000000000000909</c:v>
                </c:pt>
                <c:pt idx="78">
                  <c:v>0</c:v>
                </c:pt>
                <c:pt idx="79">
                  <c:v>0.45000000000000284</c:v>
                </c:pt>
                <c:pt idx="80">
                  <c:v>0.93999999999999773</c:v>
                </c:pt>
                <c:pt idx="81">
                  <c:v>-1.3299999999999983</c:v>
                </c:pt>
                <c:pt idx="82">
                  <c:v>-0.76999999999999602</c:v>
                </c:pt>
                <c:pt idx="83">
                  <c:v>0.95999999999999375</c:v>
                </c:pt>
                <c:pt idx="84">
                  <c:v>1.8600000000000136</c:v>
                </c:pt>
                <c:pt idx="85">
                  <c:v>-0.85000000000000853</c:v>
                </c:pt>
                <c:pt idx="86">
                  <c:v>0.12000000000000455</c:v>
                </c:pt>
                <c:pt idx="87">
                  <c:v>1.3100000000000023</c:v>
                </c:pt>
                <c:pt idx="88">
                  <c:v>0.62999999999999545</c:v>
                </c:pt>
                <c:pt idx="89">
                  <c:v>-1.2199999999999989</c:v>
                </c:pt>
                <c:pt idx="90">
                  <c:v>0.76000000000000512</c:v>
                </c:pt>
                <c:pt idx="91">
                  <c:v>0.48999999999999488</c:v>
                </c:pt>
                <c:pt idx="92">
                  <c:v>-0.43999999999999773</c:v>
                </c:pt>
                <c:pt idx="93">
                  <c:v>-2.9000000000000057</c:v>
                </c:pt>
                <c:pt idx="94">
                  <c:v>1.5</c:v>
                </c:pt>
                <c:pt idx="95">
                  <c:v>0.35000000000000853</c:v>
                </c:pt>
                <c:pt idx="96">
                  <c:v>0.56999999999999318</c:v>
                </c:pt>
                <c:pt idx="97">
                  <c:v>0.90999999999999659</c:v>
                </c:pt>
                <c:pt idx="98">
                  <c:v>-1.1099999999999994</c:v>
                </c:pt>
                <c:pt idx="99">
                  <c:v>1.4900000000000091</c:v>
                </c:pt>
                <c:pt idx="100">
                  <c:v>0.25</c:v>
                </c:pt>
                <c:pt idx="101">
                  <c:v>-1.3200000000000074</c:v>
                </c:pt>
                <c:pt idx="102">
                  <c:v>1.5700000000000074</c:v>
                </c:pt>
                <c:pt idx="103">
                  <c:v>0.20999999999999375</c:v>
                </c:pt>
                <c:pt idx="104">
                  <c:v>4.0000000000006253E-2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A-B34F-B3A3-3A55564B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228864"/>
        <c:axId val="726797888"/>
      </c:lineChart>
      <c:catAx>
        <c:axId val="7272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97888"/>
        <c:crosses val="autoZero"/>
        <c:auto val="1"/>
        <c:lblAlgn val="ctr"/>
        <c:lblOffset val="100"/>
        <c:noMultiLvlLbl val="0"/>
      </c:catAx>
      <c:valAx>
        <c:axId val="7267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'Q1-6'!$G$5:$G$109</c:f>
              <c:numCache>
                <c:formatCode>0.00000</c:formatCode>
                <c:ptCount val="105"/>
                <c:pt idx="0">
                  <c:v>-1.1283728536385899E-2</c:v>
                </c:pt>
                <c:pt idx="1">
                  <c:v>1.2570294409526927E-2</c:v>
                </c:pt>
                <c:pt idx="2">
                  <c:v>-4.3939888925187812E-2</c:v>
                </c:pt>
                <c:pt idx="3">
                  <c:v>-1.9477191184008209E-2</c:v>
                </c:pt>
                <c:pt idx="4">
                  <c:v>-1.0977522216414053E-2</c:v>
                </c:pt>
                <c:pt idx="5">
                  <c:v>8.4566596194503869E-3</c:v>
                </c:pt>
                <c:pt idx="6">
                  <c:v>4.5248078266946122E-2</c:v>
                </c:pt>
                <c:pt idx="7">
                  <c:v>0</c:v>
                </c:pt>
                <c:pt idx="8">
                  <c:v>-1.0028413839211122E-2</c:v>
                </c:pt>
                <c:pt idx="9">
                  <c:v>-2.2117170352861645E-2</c:v>
                </c:pt>
                <c:pt idx="10">
                  <c:v>1.726519337016599E-3</c:v>
                </c:pt>
                <c:pt idx="11">
                  <c:v>2.0510168907273314E-2</c:v>
                </c:pt>
                <c:pt idx="12">
                  <c:v>-1.0977875358892055E-2</c:v>
                </c:pt>
                <c:pt idx="13">
                  <c:v>3.2957650273224039E-2</c:v>
                </c:pt>
                <c:pt idx="14">
                  <c:v>4.9594974375931778E-4</c:v>
                </c:pt>
                <c:pt idx="15">
                  <c:v>1.3714474553866462E-2</c:v>
                </c:pt>
                <c:pt idx="16">
                  <c:v>3.4718826405867896E-2</c:v>
                </c:pt>
                <c:pt idx="17">
                  <c:v>4.7258979206050945E-4</c:v>
                </c:pt>
                <c:pt idx="18">
                  <c:v>5.0385766021099083E-3</c:v>
                </c:pt>
                <c:pt idx="19">
                  <c:v>-8.3033056556478333E-3</c:v>
                </c:pt>
                <c:pt idx="20">
                  <c:v>-3.4755134281200454E-3</c:v>
                </c:pt>
                <c:pt idx="21">
                  <c:v>-3.3291058972733174E-3</c:v>
                </c:pt>
                <c:pt idx="22">
                  <c:v>7.4757435979005251E-3</c:v>
                </c:pt>
                <c:pt idx="23">
                  <c:v>-2.3681717713925745E-3</c:v>
                </c:pt>
                <c:pt idx="24">
                  <c:v>-1.0919449279949324E-2</c:v>
                </c:pt>
                <c:pt idx="25">
                  <c:v>6.0800000000000411E-3</c:v>
                </c:pt>
                <c:pt idx="26">
                  <c:v>4.5960559796437553E-2</c:v>
                </c:pt>
                <c:pt idx="27">
                  <c:v>1.5204500532165299E-4</c:v>
                </c:pt>
                <c:pt idx="28">
                  <c:v>-2.2651261781696488E-2</c:v>
                </c:pt>
                <c:pt idx="29">
                  <c:v>3.2664489034063418E-3</c:v>
                </c:pt>
                <c:pt idx="30">
                  <c:v>-4.8062015503876326E-3</c:v>
                </c:pt>
                <c:pt idx="31">
                  <c:v>3.2715376226827848E-3</c:v>
                </c:pt>
                <c:pt idx="32">
                  <c:v>1.8633540372670631E-2</c:v>
                </c:pt>
                <c:pt idx="33">
                  <c:v>-1.9207317073170596E-2</c:v>
                </c:pt>
                <c:pt idx="34">
                  <c:v>2.4867889337891916E-3</c:v>
                </c:pt>
                <c:pt idx="35">
                  <c:v>1.3488372093023327E-2</c:v>
                </c:pt>
                <c:pt idx="36">
                  <c:v>5.3541379837845236E-3</c:v>
                </c:pt>
                <c:pt idx="37">
                  <c:v>2.617163724893486E-2</c:v>
                </c:pt>
                <c:pt idx="38">
                  <c:v>-4.5966785290629045E-3</c:v>
                </c:pt>
                <c:pt idx="39">
                  <c:v>7.0013406822582881E-3</c:v>
                </c:pt>
                <c:pt idx="40">
                  <c:v>-4.5857988165678709E-3</c:v>
                </c:pt>
                <c:pt idx="41">
                  <c:v>1.144300787635601E-2</c:v>
                </c:pt>
                <c:pt idx="42">
                  <c:v>-2.3655598001763142E-2</c:v>
                </c:pt>
                <c:pt idx="43">
                  <c:v>-2.4078254326560808E-3</c:v>
                </c:pt>
                <c:pt idx="44">
                  <c:v>-1.5085231558304419E-2</c:v>
                </c:pt>
                <c:pt idx="45">
                  <c:v>-3.8750191453515208E-2</c:v>
                </c:pt>
                <c:pt idx="46">
                  <c:v>3.5213511790949663E-2</c:v>
                </c:pt>
                <c:pt idx="47">
                  <c:v>-1.5391719255039914E-3</c:v>
                </c:pt>
                <c:pt idx="48">
                  <c:v>2.2660706027439477E-2</c:v>
                </c:pt>
                <c:pt idx="49">
                  <c:v>2.3515224600542693E-2</c:v>
                </c:pt>
                <c:pt idx="50">
                  <c:v>-1.0751104565537612E-2</c:v>
                </c:pt>
                <c:pt idx="51">
                  <c:v>7.2949233288669771E-3</c:v>
                </c:pt>
                <c:pt idx="52">
                  <c:v>-1.8474726574046706E-2</c:v>
                </c:pt>
                <c:pt idx="53">
                  <c:v>3.0266526125583577E-2</c:v>
                </c:pt>
                <c:pt idx="54">
                  <c:v>1.4323297281496696E-2</c:v>
                </c:pt>
                <c:pt idx="55">
                  <c:v>-1.8731988472623869E-3</c:v>
                </c:pt>
                <c:pt idx="56">
                  <c:v>2.9161253067706228E-2</c:v>
                </c:pt>
                <c:pt idx="57">
                  <c:v>5.1760415205498629E-2</c:v>
                </c:pt>
                <c:pt idx="58">
                  <c:v>2.8007468658308048E-3</c:v>
                </c:pt>
                <c:pt idx="59">
                  <c:v>-3.5909030456177157E-3</c:v>
                </c:pt>
                <c:pt idx="60">
                  <c:v>-1.6150560597971274E-2</c:v>
                </c:pt>
                <c:pt idx="61">
                  <c:v>1.3159679826346672E-2</c:v>
                </c:pt>
                <c:pt idx="62">
                  <c:v>-2.7182645956079284E-2</c:v>
                </c:pt>
                <c:pt idx="63">
                  <c:v>-3.991741225051703E-3</c:v>
                </c:pt>
                <c:pt idx="64">
                  <c:v>1.5892758430071943E-2</c:v>
                </c:pt>
                <c:pt idx="65">
                  <c:v>-1.115494490545514E-2</c:v>
                </c:pt>
                <c:pt idx="66">
                  <c:v>-3.0265511074425489E-3</c:v>
                </c:pt>
                <c:pt idx="67">
                  <c:v>9.659169311439255E-3</c:v>
                </c:pt>
                <c:pt idx="68">
                  <c:v>-1.5033483668169937E-3</c:v>
                </c:pt>
                <c:pt idx="69">
                  <c:v>5.2012044894606552E-3</c:v>
                </c:pt>
                <c:pt idx="70">
                  <c:v>-8.3061002178649156E-3</c:v>
                </c:pt>
                <c:pt idx="71">
                  <c:v>1.2906769188521183E-2</c:v>
                </c:pt>
                <c:pt idx="72">
                  <c:v>7.1844923410600671E-3</c:v>
                </c:pt>
                <c:pt idx="73">
                  <c:v>-9.0174966352624727E-3</c:v>
                </c:pt>
                <c:pt idx="74">
                  <c:v>1.3038163791932745E-2</c:v>
                </c:pt>
                <c:pt idx="75">
                  <c:v>9.3846360101890718E-3</c:v>
                </c:pt>
                <c:pt idx="76">
                  <c:v>-6.3753486518794518E-3</c:v>
                </c:pt>
                <c:pt idx="77">
                  <c:v>-3.2081272557145982E-3</c:v>
                </c:pt>
                <c:pt idx="78">
                  <c:v>0</c:v>
                </c:pt>
                <c:pt idx="79">
                  <c:v>6.0345983639533713E-3</c:v>
                </c:pt>
                <c:pt idx="80">
                  <c:v>1.2529992002132735E-2</c:v>
                </c:pt>
                <c:pt idx="81">
                  <c:v>-1.7509215376513933E-2</c:v>
                </c:pt>
                <c:pt idx="82">
                  <c:v>-1.0317566662200135E-2</c:v>
                </c:pt>
                <c:pt idx="83">
                  <c:v>1.2997562956945489E-2</c:v>
                </c:pt>
                <c:pt idx="84">
                  <c:v>2.4859663191660167E-2</c:v>
                </c:pt>
                <c:pt idx="85">
                  <c:v>-1.1085028690662604E-2</c:v>
                </c:pt>
                <c:pt idx="86">
                  <c:v>1.5824871422920289E-3</c:v>
                </c:pt>
                <c:pt idx="87">
                  <c:v>1.7248189598420043E-2</c:v>
                </c:pt>
                <c:pt idx="88">
                  <c:v>8.1542842350504196E-3</c:v>
                </c:pt>
                <c:pt idx="89">
                  <c:v>-1.5663114648863767E-2</c:v>
                </c:pt>
                <c:pt idx="90">
                  <c:v>9.9126124951089741E-3</c:v>
                </c:pt>
                <c:pt idx="91">
                  <c:v>6.3282965258942897E-3</c:v>
                </c:pt>
                <c:pt idx="92">
                  <c:v>-5.6468172484599299E-3</c:v>
                </c:pt>
                <c:pt idx="93">
                  <c:v>-3.7429013939081122E-2</c:v>
                </c:pt>
                <c:pt idx="94">
                  <c:v>2.0112630732099759E-2</c:v>
                </c:pt>
                <c:pt idx="95">
                  <c:v>4.6004206098844442E-3</c:v>
                </c:pt>
                <c:pt idx="96">
                  <c:v>7.4578045270180969E-3</c:v>
                </c:pt>
                <c:pt idx="97">
                  <c:v>1.1818181818181775E-2</c:v>
                </c:pt>
                <c:pt idx="98">
                  <c:v>-1.4247208317289173E-2</c:v>
                </c:pt>
                <c:pt idx="99">
                  <c:v>1.9401041666666785E-2</c:v>
                </c:pt>
                <c:pt idx="100">
                  <c:v>3.1932558436581935E-3</c:v>
                </c:pt>
                <c:pt idx="101">
                  <c:v>-1.6806722689075723E-2</c:v>
                </c:pt>
                <c:pt idx="102">
                  <c:v>2.0331520331520428E-2</c:v>
                </c:pt>
                <c:pt idx="103">
                  <c:v>2.6653128569614636E-3</c:v>
                </c:pt>
                <c:pt idx="104">
                  <c:v>5.0632911392412981E-4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4-9D48-89B8-8E76BC9B6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058688"/>
        <c:axId val="671474784"/>
      </c:lineChart>
      <c:catAx>
        <c:axId val="11470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74784"/>
        <c:crosses val="autoZero"/>
        <c:auto val="1"/>
        <c:lblAlgn val="ctr"/>
        <c:lblOffset val="100"/>
        <c:noMultiLvlLbl val="0"/>
      </c:catAx>
      <c:valAx>
        <c:axId val="6714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5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</a:t>
            </a:r>
            <a:r>
              <a:rPr lang="en-GB" baseline="0"/>
              <a:t> FB - Lag(Log FB)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'Q1-6'!$J$5:$J$109</c:f>
              <c:numCache>
                <c:formatCode>0.00000</c:formatCode>
                <c:ptCount val="105"/>
                <c:pt idx="0">
                  <c:v>-1.1347872781868773E-2</c:v>
                </c:pt>
                <c:pt idx="1">
                  <c:v>1.2491944165954116E-2</c:v>
                </c:pt>
                <c:pt idx="2">
                  <c:v>-4.4934490214137313E-2</c:v>
                </c:pt>
                <c:pt idx="3">
                  <c:v>-1.9669371182858164E-2</c:v>
                </c:pt>
                <c:pt idx="4">
                  <c:v>-1.1038219828429341E-2</c:v>
                </c:pt>
                <c:pt idx="5">
                  <c:v>8.4211023964089193E-3</c:v>
                </c:pt>
                <c:pt idx="6">
                  <c:v>4.4254252713689546E-2</c:v>
                </c:pt>
                <c:pt idx="7">
                  <c:v>0</c:v>
                </c:pt>
                <c:pt idx="8">
                  <c:v>-1.0079037113066569E-2</c:v>
                </c:pt>
                <c:pt idx="9">
                  <c:v>-2.2365422211412245E-2</c:v>
                </c:pt>
                <c:pt idx="10">
                  <c:v>1.7250306157965412E-3</c:v>
                </c:pt>
                <c:pt idx="11">
                  <c:v>2.0302667850426559E-2</c:v>
                </c:pt>
                <c:pt idx="12">
                  <c:v>-1.1038576890627816E-2</c:v>
                </c:pt>
                <c:pt idx="13">
                  <c:v>3.2426192465766057E-2</c:v>
                </c:pt>
                <c:pt idx="14">
                  <c:v>4.9582680133219981E-4</c:v>
                </c:pt>
                <c:pt idx="15">
                  <c:v>1.3621282236766064E-2</c:v>
                </c:pt>
                <c:pt idx="16">
                  <c:v>3.4129724501287484E-2</c:v>
                </c:pt>
                <c:pt idx="17">
                  <c:v>4.7247815667539328E-4</c:v>
                </c:pt>
                <c:pt idx="18">
                  <c:v>5.025925453082003E-3</c:v>
                </c:pt>
                <c:pt idx="19">
                  <c:v>-8.3379701178349919E-3</c:v>
                </c:pt>
                <c:pt idx="20">
                  <c:v>-3.4815670552932332E-3</c:v>
                </c:pt>
                <c:pt idx="21">
                  <c:v>-3.3346596998677924E-3</c:v>
                </c:pt>
                <c:pt idx="22">
                  <c:v>7.4479387155239607E-3</c:v>
                </c:pt>
                <c:pt idx="23">
                  <c:v>-2.3709803251295014E-3</c:v>
                </c:pt>
                <c:pt idx="24">
                  <c:v>-1.097950404300807E-2</c:v>
                </c:pt>
                <c:pt idx="25">
                  <c:v>6.061591378594855E-3</c:v>
                </c:pt>
                <c:pt idx="26">
                  <c:v>4.4935659192308464E-2</c:v>
                </c:pt>
                <c:pt idx="27">
                  <c:v>1.5203344765168936E-4</c:v>
                </c:pt>
                <c:pt idx="28">
                  <c:v>-2.2911742607315766E-2</c:v>
                </c:pt>
                <c:pt idx="29">
                  <c:v>3.2611256481311912E-3</c:v>
                </c:pt>
                <c:pt idx="30">
                  <c:v>-4.8177884780393754E-3</c:v>
                </c:pt>
                <c:pt idx="31">
                  <c:v>3.2661977866208503E-3</c:v>
                </c:pt>
                <c:pt idx="32">
                  <c:v>1.8462062839735616E-2</c:v>
                </c:pt>
                <c:pt idx="33">
                  <c:v>-1.9394174139163667E-2</c:v>
                </c:pt>
                <c:pt idx="34">
                  <c:v>2.4837019908465763E-3</c:v>
                </c:pt>
                <c:pt idx="35">
                  <c:v>1.3398213822911842E-2</c:v>
                </c:pt>
                <c:pt idx="36">
                  <c:v>5.3398555444292839E-3</c:v>
                </c:pt>
                <c:pt idx="37">
                  <c:v>2.5835020524532126E-2</c:v>
                </c:pt>
                <c:pt idx="38">
                  <c:v>-4.6072757429396205E-3</c:v>
                </c:pt>
                <c:pt idx="39">
                  <c:v>6.9769450982581915E-3</c:v>
                </c:pt>
                <c:pt idx="40">
                  <c:v>-4.5963458486912856E-3</c:v>
                </c:pt>
                <c:pt idx="41">
                  <c:v>1.1378031872532723E-2</c:v>
                </c:pt>
                <c:pt idx="42">
                  <c:v>-2.3939883913505433E-2</c:v>
                </c:pt>
                <c:pt idx="43">
                  <c:v>-2.4107289059545067E-3</c:v>
                </c:pt>
                <c:pt idx="44">
                  <c:v>-1.5200171054758016E-2</c:v>
                </c:pt>
                <c:pt idx="45">
                  <c:v>-3.9520957333709639E-2</c:v>
                </c:pt>
                <c:pt idx="46">
                  <c:v>3.4607697027607465E-2</c:v>
                </c:pt>
                <c:pt idx="47">
                  <c:v>-1.5403576674755115E-3</c:v>
                </c:pt>
                <c:pt idx="48">
                  <c:v>2.2407766293942366E-2</c:v>
                </c:pt>
                <c:pt idx="49">
                  <c:v>2.3243001045743839E-2</c:v>
                </c:pt>
                <c:pt idx="50">
                  <c:v>-1.0809315285877474E-2</c:v>
                </c:pt>
                <c:pt idx="51">
                  <c:v>7.2684440737891265E-3</c:v>
                </c:pt>
                <c:pt idx="52">
                  <c:v>-1.8647515799940173E-2</c:v>
                </c:pt>
                <c:pt idx="53">
                  <c:v>2.9817531996837232E-2</c:v>
                </c:pt>
                <c:pt idx="54">
                  <c:v>1.4221687963299701E-2</c:v>
                </c:pt>
                <c:pt idx="55">
                  <c:v>-1.8749554782448996E-3</c:v>
                </c:pt>
                <c:pt idx="56">
                  <c:v>2.8744153095023428E-2</c:v>
                </c:pt>
                <c:pt idx="57">
                  <c:v>5.0465346178228287E-2</c:v>
                </c:pt>
                <c:pt idx="58">
                  <c:v>2.7968320821702974E-3</c:v>
                </c:pt>
                <c:pt idx="59">
                  <c:v>-3.5973658140484588E-3</c:v>
                </c:pt>
                <c:pt idx="60">
                  <c:v>-1.6282402374690363E-2</c:v>
                </c:pt>
                <c:pt idx="61">
                  <c:v>1.3073843472325208E-2</c:v>
                </c:pt>
                <c:pt idx="62">
                  <c:v>-2.7558928657230197E-2</c:v>
                </c:pt>
                <c:pt idx="63">
                  <c:v>-3.9997294891973567E-3</c:v>
                </c:pt>
                <c:pt idx="64">
                  <c:v>1.5767790858901343E-2</c:v>
                </c:pt>
                <c:pt idx="65">
                  <c:v>-1.1217627889451798E-2</c:v>
                </c:pt>
                <c:pt idx="66">
                  <c:v>-3.0311403753540134E-3</c:v>
                </c:pt>
                <c:pt idx="67">
                  <c:v>9.6128177747480947E-3</c:v>
                </c:pt>
                <c:pt idx="68">
                  <c:v>-1.5044795288021717E-3</c:v>
                </c:pt>
                <c:pt idx="69">
                  <c:v>5.1877249450988927E-3</c:v>
                </c:pt>
                <c:pt idx="70">
                  <c:v>-8.3407880824113434E-3</c:v>
                </c:pt>
                <c:pt idx="71">
                  <c:v>1.2824186666387405E-2</c:v>
                </c:pt>
                <c:pt idx="72">
                  <c:v>7.1588068275021399E-3</c:v>
                </c:pt>
                <c:pt idx="73">
                  <c:v>-9.0584003430880244E-3</c:v>
                </c:pt>
                <c:pt idx="74">
                  <c:v>1.2953898586446577E-2</c:v>
                </c:pt>
                <c:pt idx="75">
                  <c:v>9.3408738949589676E-3</c:v>
                </c:pt>
                <c:pt idx="76">
                  <c:v>-6.3957579777174089E-3</c:v>
                </c:pt>
                <c:pt idx="77">
                  <c:v>-3.213284328610122E-3</c:v>
                </c:pt>
                <c:pt idx="78">
                  <c:v>0</c:v>
                </c:pt>
                <c:pt idx="79">
                  <c:v>6.0164630980379386E-3</c:v>
                </c:pt>
                <c:pt idx="80">
                  <c:v>1.2452141290343555E-2</c:v>
                </c:pt>
                <c:pt idx="81">
                  <c:v>-1.7664314800788894E-2</c:v>
                </c:pt>
                <c:pt idx="82">
                  <c:v>-1.0371161718878419E-2</c:v>
                </c:pt>
                <c:pt idx="83">
                  <c:v>1.2913819495582679E-2</c:v>
                </c:pt>
                <c:pt idx="84">
                  <c:v>2.4555689257443447E-2</c:v>
                </c:pt>
                <c:pt idx="85">
                  <c:v>-1.1146925464599278E-2</c:v>
                </c:pt>
                <c:pt idx="86">
                  <c:v>1.5812363289375853E-3</c:v>
                </c:pt>
                <c:pt idx="87">
                  <c:v>1.7101128196353343E-2</c:v>
                </c:pt>
                <c:pt idx="88">
                  <c:v>8.1212176937217606E-3</c:v>
                </c:pt>
                <c:pt idx="89">
                  <c:v>-1.5787077361054003E-2</c:v>
                </c:pt>
                <c:pt idx="90">
                  <c:v>9.8638048278294477E-3</c:v>
                </c:pt>
                <c:pt idx="91">
                  <c:v>6.3083569356470193E-3</c:v>
                </c:pt>
                <c:pt idx="92">
                  <c:v>-5.6628207954840803E-3</c:v>
                </c:pt>
                <c:pt idx="93">
                  <c:v>-3.8147463788120284E-2</c:v>
                </c:pt>
                <c:pt idx="94">
                  <c:v>1.9913043486459614E-2</c:v>
                </c:pt>
                <c:pt idx="95">
                  <c:v>4.5898710176581758E-3</c:v>
                </c:pt>
                <c:pt idx="96">
                  <c:v>7.4301325988912481E-3</c:v>
                </c:pt>
                <c:pt idx="97">
                  <c:v>1.1748892489082507E-2</c:v>
                </c:pt>
                <c:pt idx="98">
                  <c:v>-1.4349674189140238E-2</c:v>
                </c:pt>
                <c:pt idx="99">
                  <c:v>1.9215240766196295E-2</c:v>
                </c:pt>
                <c:pt idx="100">
                  <c:v>3.1881682300411995E-3</c:v>
                </c:pt>
                <c:pt idx="101">
                  <c:v>-1.6949558313773316E-2</c:v>
                </c:pt>
                <c:pt idx="102">
                  <c:v>2.0127594421506245E-2</c:v>
                </c:pt>
                <c:pt idx="103">
                  <c:v>2.6617672094246814E-3</c:v>
                </c:pt>
                <c:pt idx="104">
                  <c:v>5.0620097259113095E-4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1-E54A-BFCC-81B53C118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527824"/>
        <c:axId val="725073904"/>
      </c:lineChart>
      <c:catAx>
        <c:axId val="7115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73904"/>
        <c:crosses val="autoZero"/>
        <c:auto val="1"/>
        <c:lblAlgn val="ctr"/>
        <c:lblOffset val="100"/>
        <c:noMultiLvlLbl val="0"/>
      </c:catAx>
      <c:valAx>
        <c:axId val="7250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'Q9-10'!$G$4:$G$108</c:f>
              <c:numCache>
                <c:formatCode>General</c:formatCode>
                <c:ptCount val="105"/>
                <c:pt idx="0">
                  <c:v>-1.3484243608255985E-3</c:v>
                </c:pt>
                <c:pt idx="1">
                  <c:v>1.8712057582104371E-3</c:v>
                </c:pt>
                <c:pt idx="2">
                  <c:v>-8.9883586429382774E-3</c:v>
                </c:pt>
                <c:pt idx="3">
                  <c:v>5.6164735613475304E-3</c:v>
                </c:pt>
                <c:pt idx="4">
                  <c:v>-1.3736483140862456E-3</c:v>
                </c:pt>
                <c:pt idx="5">
                  <c:v>1.5194894515442325E-3</c:v>
                </c:pt>
                <c:pt idx="6">
                  <c:v>9.6727141092798827E-3</c:v>
                </c:pt>
                <c:pt idx="7">
                  <c:v>4.2179632509949355E-4</c:v>
                </c:pt>
                <c:pt idx="8">
                  <c:v>-4.7010461408733151E-3</c:v>
                </c:pt>
                <c:pt idx="9">
                  <c:v>-9.3617787379602461E-3</c:v>
                </c:pt>
                <c:pt idx="10">
                  <c:v>3.7469599379960934E-3</c:v>
                </c:pt>
                <c:pt idx="11">
                  <c:v>3.8448020619215638E-3</c:v>
                </c:pt>
                <c:pt idx="12">
                  <c:v>-6.4983979459757677E-3</c:v>
                </c:pt>
                <c:pt idx="13">
                  <c:v>8.1160596530384741E-3</c:v>
                </c:pt>
                <c:pt idx="14">
                  <c:v>2.36225059983159E-3</c:v>
                </c:pt>
                <c:pt idx="15">
                  <c:v>4.2483711935069474E-3</c:v>
                </c:pt>
                <c:pt idx="16">
                  <c:v>5.9878034022089154E-3</c:v>
                </c:pt>
                <c:pt idx="17">
                  <c:v>-1.1140691768964592E-3</c:v>
                </c:pt>
                <c:pt idx="18">
                  <c:v>5.3671103477887505E-3</c:v>
                </c:pt>
                <c:pt idx="19">
                  <c:v>1.8437211918563583E-3</c:v>
                </c:pt>
                <c:pt idx="20">
                  <c:v>7.278133886471982E-4</c:v>
                </c:pt>
                <c:pt idx="21">
                  <c:v>-3.792266892471146E-4</c:v>
                </c:pt>
                <c:pt idx="22">
                  <c:v>1.8916559264957073E-3</c:v>
                </c:pt>
                <c:pt idx="23">
                  <c:v>6.5253024047139483E-3</c:v>
                </c:pt>
                <c:pt idx="24">
                  <c:v>4.6277686734073455E-3</c:v>
                </c:pt>
                <c:pt idx="25">
                  <c:v>9.3873112278394159E-4</c:v>
                </c:pt>
                <c:pt idx="26">
                  <c:v>-2.4599363491470589E-4</c:v>
                </c:pt>
                <c:pt idx="27">
                  <c:v>-3.5370285884179556E-3</c:v>
                </c:pt>
                <c:pt idx="28">
                  <c:v>-7.0888784859226596E-3</c:v>
                </c:pt>
                <c:pt idx="29">
                  <c:v>3.1345363735746576E-3</c:v>
                </c:pt>
                <c:pt idx="30">
                  <c:v>8.3670771010654638E-4</c:v>
                </c:pt>
                <c:pt idx="31">
                  <c:v>2.1725892516178493E-3</c:v>
                </c:pt>
                <c:pt idx="32">
                  <c:v>7.7188862970458188E-3</c:v>
                </c:pt>
                <c:pt idx="33">
                  <c:v>1.2774785639096977E-3</c:v>
                </c:pt>
                <c:pt idx="34">
                  <c:v>1.7300508298119259E-3</c:v>
                </c:pt>
                <c:pt idx="35">
                  <c:v>-1.3245910325186637E-4</c:v>
                </c:pt>
                <c:pt idx="36">
                  <c:v>-6.4353080846423294E-3</c:v>
                </c:pt>
                <c:pt idx="37">
                  <c:v>4.8974861280628289E-3</c:v>
                </c:pt>
                <c:pt idx="38">
                  <c:v>-1.178854112976043E-3</c:v>
                </c:pt>
                <c:pt idx="39">
                  <c:v>1.9108735860046439E-3</c:v>
                </c:pt>
                <c:pt idx="40">
                  <c:v>-3.7226664490862547E-4</c:v>
                </c:pt>
                <c:pt idx="41">
                  <c:v>6.6777878106140188E-3</c:v>
                </c:pt>
                <c:pt idx="42">
                  <c:v>6.5878823505561928E-4</c:v>
                </c:pt>
                <c:pt idx="43">
                  <c:v>5.4795353029950897E-3</c:v>
                </c:pt>
                <c:pt idx="44">
                  <c:v>-3.9235635425900368E-3</c:v>
                </c:pt>
                <c:pt idx="45">
                  <c:v>-7.048770004803708E-3</c:v>
                </c:pt>
                <c:pt idx="46">
                  <c:v>4.6442702843087274E-3</c:v>
                </c:pt>
                <c:pt idx="47">
                  <c:v>-4.1311212826243846E-3</c:v>
                </c:pt>
                <c:pt idx="48">
                  <c:v>1.4709774619784761E-3</c:v>
                </c:pt>
                <c:pt idx="49">
                  <c:v>4.8435379681535974E-3</c:v>
                </c:pt>
                <c:pt idx="50">
                  <c:v>-1.9321228061301586E-3</c:v>
                </c:pt>
                <c:pt idx="51">
                  <c:v>4.201127057488022E-3</c:v>
                </c:pt>
                <c:pt idx="52">
                  <c:v>-1.1834050777918543E-2</c:v>
                </c:pt>
                <c:pt idx="53">
                  <c:v>1.0264948011357904E-2</c:v>
                </c:pt>
                <c:pt idx="54">
                  <c:v>-2.3202677154208927E-3</c:v>
                </c:pt>
                <c:pt idx="55">
                  <c:v>5.016137776584194E-3</c:v>
                </c:pt>
                <c:pt idx="56">
                  <c:v>1.7544478782776254E-3</c:v>
                </c:pt>
                <c:pt idx="57">
                  <c:v>4.8817066849186832E-4</c:v>
                </c:pt>
                <c:pt idx="58">
                  <c:v>-4.849143351542822E-3</c:v>
                </c:pt>
                <c:pt idx="59">
                  <c:v>2.8812034331821815E-4</c:v>
                </c:pt>
                <c:pt idx="60">
                  <c:v>-4.5277450717819585E-3</c:v>
                </c:pt>
                <c:pt idx="61">
                  <c:v>6.0915251656078004E-5</c:v>
                </c:pt>
                <c:pt idx="62">
                  <c:v>-1.9999289365352432E-2</c:v>
                </c:pt>
                <c:pt idx="63">
                  <c:v>-2.8591110857888618E-3</c:v>
                </c:pt>
                <c:pt idx="64">
                  <c:v>7.1890502038801747E-3</c:v>
                </c:pt>
                <c:pt idx="65">
                  <c:v>-9.6854547986322641E-3</c:v>
                </c:pt>
                <c:pt idx="66">
                  <c:v>1.5623291202510513E-5</c:v>
                </c:pt>
                <c:pt idx="67">
                  <c:v>-5.5565970920302011E-3</c:v>
                </c:pt>
                <c:pt idx="68">
                  <c:v>1.153139188403671E-2</c:v>
                </c:pt>
                <c:pt idx="69">
                  <c:v>2.7593847555641491E-3</c:v>
                </c:pt>
                <c:pt idx="70">
                  <c:v>-1.6366189620635198E-3</c:v>
                </c:pt>
                <c:pt idx="71">
                  <c:v>6.7071751777634274E-3</c:v>
                </c:pt>
                <c:pt idx="72">
                  <c:v>4.3457713487301906E-3</c:v>
                </c:pt>
                <c:pt idx="73">
                  <c:v>-6.137542323474986E-5</c:v>
                </c:pt>
                <c:pt idx="74">
                  <c:v>8.5317074667785459E-3</c:v>
                </c:pt>
                <c:pt idx="75">
                  <c:v>5.0006593161369649E-3</c:v>
                </c:pt>
                <c:pt idx="76">
                  <c:v>2.4777957206298354E-3</c:v>
                </c:pt>
                <c:pt idx="77">
                  <c:v>2.9498970556402432E-3</c:v>
                </c:pt>
                <c:pt idx="78">
                  <c:v>-1.9926017757744799E-3</c:v>
                </c:pt>
                <c:pt idx="79">
                  <c:v>4.7877690605511872E-3</c:v>
                </c:pt>
                <c:pt idx="80">
                  <c:v>1.0510931368622914E-3</c:v>
                </c:pt>
                <c:pt idx="81">
                  <c:v>4.9999500004954473E-5</c:v>
                </c:pt>
                <c:pt idx="82">
                  <c:v>-1.6898986060835759E-3</c:v>
                </c:pt>
                <c:pt idx="83">
                  <c:v>3.3204122720033062E-3</c:v>
                </c:pt>
                <c:pt idx="84">
                  <c:v>-5.4408321977463881E-4</c:v>
                </c:pt>
                <c:pt idx="85">
                  <c:v>-7.791118125336843E-4</c:v>
                </c:pt>
                <c:pt idx="86">
                  <c:v>-1.5344475988643769E-3</c:v>
                </c:pt>
                <c:pt idx="87">
                  <c:v>5.0359172027131605E-3</c:v>
                </c:pt>
                <c:pt idx="88">
                  <c:v>-3.0731529952035268E-3</c:v>
                </c:pt>
                <c:pt idx="89">
                  <c:v>-6.5449603805069643E-3</c:v>
                </c:pt>
                <c:pt idx="90">
                  <c:v>3.6460743095089619E-3</c:v>
                </c:pt>
                <c:pt idx="91">
                  <c:v>8.8190049556794434E-4</c:v>
                </c:pt>
                <c:pt idx="92">
                  <c:v>-5.9626023179554337E-3</c:v>
                </c:pt>
                <c:pt idx="93">
                  <c:v>-7.1013427077764961E-4</c:v>
                </c:pt>
                <c:pt idx="94">
                  <c:v>7.484388623729246E-3</c:v>
                </c:pt>
                <c:pt idx="95">
                  <c:v>1.2956607870013297E-3</c:v>
                </c:pt>
                <c:pt idx="96">
                  <c:v>4.8911604390553236E-3</c:v>
                </c:pt>
                <c:pt idx="97">
                  <c:v>-4.7728899848848989E-4</c:v>
                </c:pt>
                <c:pt idx="98">
                  <c:v>-8.0133306804616635E-3</c:v>
                </c:pt>
                <c:pt idx="99">
                  <c:v>-5.7764918843297526E-3</c:v>
                </c:pt>
                <c:pt idx="100">
                  <c:v>7.8324767875245106E-3</c:v>
                </c:pt>
                <c:pt idx="101">
                  <c:v>-1.6168743431917102E-2</c:v>
                </c:pt>
                <c:pt idx="102">
                  <c:v>8.5758320235605982E-3</c:v>
                </c:pt>
                <c:pt idx="103">
                  <c:v>-2.5468391456741329E-3</c:v>
                </c:pt>
                <c:pt idx="104">
                  <c:v>-2.7859237536656846E-3</c:v>
                </c:pt>
              </c:numCache>
            </c:numRef>
          </c:xVal>
          <c:yVal>
            <c:numRef>
              <c:f>'Q9-10'!$M$28:$M$132</c:f>
              <c:numCache>
                <c:formatCode>General</c:formatCode>
                <c:ptCount val="105"/>
                <c:pt idx="0">
                  <c:v>-1.4596974541940682E-2</c:v>
                </c:pt>
                <c:pt idx="1">
                  <c:v>3.3858265816389763E-3</c:v>
                </c:pt>
                <c:pt idx="2">
                  <c:v>-1.285940992085401E-2</c:v>
                </c:pt>
                <c:pt idx="3">
                  <c:v>-9.5044192612342045E-3</c:v>
                </c:pt>
                <c:pt idx="4">
                  <c:v>-8.4011614965386321E-3</c:v>
                </c:pt>
                <c:pt idx="5">
                  <c:v>-6.0029434500101708E-3</c:v>
                </c:pt>
                <c:pt idx="6">
                  <c:v>5.3574674563213222E-3</c:v>
                </c:pt>
                <c:pt idx="7">
                  <c:v>3.7578599649519323E-4</c:v>
                </c:pt>
                <c:pt idx="8">
                  <c:v>2.4658937385004793E-3</c:v>
                </c:pt>
                <c:pt idx="9">
                  <c:v>-2.7935341223935903E-3</c:v>
                </c:pt>
                <c:pt idx="10">
                  <c:v>-2.2610292991350773E-3</c:v>
                </c:pt>
                <c:pt idx="11">
                  <c:v>-4.492354472799825E-3</c:v>
                </c:pt>
                <c:pt idx="12">
                  <c:v>9.9038382291358924E-3</c:v>
                </c:pt>
                <c:pt idx="13">
                  <c:v>6.4678807125943E-3</c:v>
                </c:pt>
                <c:pt idx="14">
                  <c:v>-1.1539157395201219E-3</c:v>
                </c:pt>
                <c:pt idx="15">
                  <c:v>5.3402848956701689E-4</c:v>
                </c:pt>
                <c:pt idx="16">
                  <c:v>1.0384731677421733E-2</c:v>
                </c:pt>
                <c:pt idx="17">
                  <c:v>5.2286044158660174E-3</c:v>
                </c:pt>
                <c:pt idx="18">
                  <c:v>-4.5395411262593409E-3</c:v>
                </c:pt>
                <c:pt idx="19">
                  <c:v>-2.6386739395998318E-3</c:v>
                </c:pt>
                <c:pt idx="20">
                  <c:v>-4.0694815229482192E-3</c:v>
                </c:pt>
                <c:pt idx="21">
                  <c:v>-1.9178470284471126E-3</c:v>
                </c:pt>
                <c:pt idx="22">
                  <c:v>1.8522535789157555E-3</c:v>
                </c:pt>
                <c:pt idx="23">
                  <c:v>-6.804938622920767E-3</c:v>
                </c:pt>
                <c:pt idx="24">
                  <c:v>-1.2966524795219501E-2</c:v>
                </c:pt>
                <c:pt idx="25">
                  <c:v>-4.0272309152684666E-3</c:v>
                </c:pt>
                <c:pt idx="26">
                  <c:v>1.954403396560659E-2</c:v>
                </c:pt>
                <c:pt idx="27">
                  <c:v>-1.0819928074485598E-3</c:v>
                </c:pt>
                <c:pt idx="28">
                  <c:v>-1.2576426408671907E-4</c:v>
                </c:pt>
                <c:pt idx="29">
                  <c:v>3.572803560735421E-3</c:v>
                </c:pt>
                <c:pt idx="30">
                  <c:v>-1.9483292246441691E-3</c:v>
                </c:pt>
                <c:pt idx="31">
                  <c:v>1.662351321598718E-3</c:v>
                </c:pt>
                <c:pt idx="32">
                  <c:v>9.9128507733405903E-3</c:v>
                </c:pt>
                <c:pt idx="33">
                  <c:v>-9.2498253259747868E-3</c:v>
                </c:pt>
                <c:pt idx="34">
                  <c:v>-2.1443059150575662E-3</c:v>
                </c:pt>
                <c:pt idx="35">
                  <c:v>4.5019921333412155E-3</c:v>
                </c:pt>
                <c:pt idx="36">
                  <c:v>1.4881291626798007E-2</c:v>
                </c:pt>
                <c:pt idx="37">
                  <c:v>1.2076154407560883E-2</c:v>
                </c:pt>
                <c:pt idx="38">
                  <c:v>-3.2773858609849503E-3</c:v>
                </c:pt>
                <c:pt idx="39">
                  <c:v>1.7573635479263029E-3</c:v>
                </c:pt>
                <c:pt idx="40">
                  <c:v>1.8633881610576296E-3</c:v>
                </c:pt>
                <c:pt idx="41">
                  <c:v>-7.4153153055214593E-3</c:v>
                </c:pt>
                <c:pt idx="42">
                  <c:v>-2.1790533431444437E-2</c:v>
                </c:pt>
                <c:pt idx="43">
                  <c:v>-1.5400695094688076E-2</c:v>
                </c:pt>
                <c:pt idx="44">
                  <c:v>-2.3542633579959E-3</c:v>
                </c:pt>
                <c:pt idx="45">
                  <c:v>-9.840963491711513E-3</c:v>
                </c:pt>
                <c:pt idx="46">
                  <c:v>1.1425081416824478E-2</c:v>
                </c:pt>
                <c:pt idx="47">
                  <c:v>6.1232041389065366E-3</c:v>
                </c:pt>
                <c:pt idx="48">
                  <c:v>7.0121316911267492E-3</c:v>
                </c:pt>
                <c:pt idx="49">
                  <c:v>-2.1313780451320359E-3</c:v>
                </c:pt>
                <c:pt idx="50">
                  <c:v>8.3161931530962956E-4</c:v>
                </c:pt>
                <c:pt idx="51">
                  <c:v>3.7260734348864254E-4</c:v>
                </c:pt>
                <c:pt idx="52">
                  <c:v>-2.2119055161844356E-3</c:v>
                </c:pt>
                <c:pt idx="53">
                  <c:v>9.1014805814895825E-3</c:v>
                </c:pt>
                <c:pt idx="54">
                  <c:v>8.6950094748601443E-3</c:v>
                </c:pt>
                <c:pt idx="55">
                  <c:v>-8.8665505544172941E-3</c:v>
                </c:pt>
                <c:pt idx="56">
                  <c:v>1.2737546993988699E-2</c:v>
                </c:pt>
                <c:pt idx="57">
                  <c:v>2.5927087275154383E-2</c:v>
                </c:pt>
                <c:pt idx="58">
                  <c:v>4.9229982436747519E-3</c:v>
                </c:pt>
                <c:pt idx="59">
                  <c:v>3.0322180880260454E-3</c:v>
                </c:pt>
                <c:pt idx="60">
                  <c:v>-9.4571913636050872E-3</c:v>
                </c:pt>
                <c:pt idx="61">
                  <c:v>-4.5114407257078083E-3</c:v>
                </c:pt>
                <c:pt idx="62">
                  <c:v>-4.2809180822268901E-3</c:v>
                </c:pt>
                <c:pt idx="63">
                  <c:v>2.8068961122196387E-4</c:v>
                </c:pt>
                <c:pt idx="64">
                  <c:v>4.8116230993982059E-4</c:v>
                </c:pt>
                <c:pt idx="65">
                  <c:v>-2.9794658330738553E-3</c:v>
                </c:pt>
                <c:pt idx="66">
                  <c:v>-3.4147539583601811E-3</c:v>
                </c:pt>
                <c:pt idx="67">
                  <c:v>1.9311773265545357E-2</c:v>
                </c:pt>
                <c:pt idx="68">
                  <c:v>-6.5310545556095173E-3</c:v>
                </c:pt>
                <c:pt idx="69">
                  <c:v>-3.9979727451015957E-3</c:v>
                </c:pt>
                <c:pt idx="70">
                  <c:v>-2.8289835553130874E-3</c:v>
                </c:pt>
                <c:pt idx="71">
                  <c:v>2.7566920823806958E-3</c:v>
                </c:pt>
                <c:pt idx="72">
                  <c:v>4.1943214393613554E-4</c:v>
                </c:pt>
                <c:pt idx="73">
                  <c:v>-4.0223901622529496E-3</c:v>
                </c:pt>
                <c:pt idx="74">
                  <c:v>-4.9524652010043517E-3</c:v>
                </c:pt>
                <c:pt idx="75">
                  <c:v>4.595349407652021E-3</c:v>
                </c:pt>
                <c:pt idx="76">
                  <c:v>-4.3909870851062596E-3</c:v>
                </c:pt>
                <c:pt idx="77">
                  <c:v>-4.123281099046641E-3</c:v>
                </c:pt>
                <c:pt idx="78">
                  <c:v>-2.2856416279539533E-4</c:v>
                </c:pt>
                <c:pt idx="79">
                  <c:v>-2.8703650622952364E-4</c:v>
                </c:pt>
                <c:pt idx="80">
                  <c:v>-2.8905004737570278E-3</c:v>
                </c:pt>
                <c:pt idx="81">
                  <c:v>-4.7011685448427078E-3</c:v>
                </c:pt>
                <c:pt idx="82">
                  <c:v>-5.2489733880290617E-4</c:v>
                </c:pt>
                <c:pt idx="83">
                  <c:v>6.8858477236204522E-3</c:v>
                </c:pt>
                <c:pt idx="84">
                  <c:v>6.2704329623323582E-3</c:v>
                </c:pt>
                <c:pt idx="85">
                  <c:v>-3.3376363271978384E-3</c:v>
                </c:pt>
                <c:pt idx="86">
                  <c:v>5.129623382717826E-5</c:v>
                </c:pt>
                <c:pt idx="87">
                  <c:v>5.9047895429581434E-3</c:v>
                </c:pt>
                <c:pt idx="88">
                  <c:v>3.4988794641391935E-3</c:v>
                </c:pt>
                <c:pt idx="89">
                  <c:v>-8.9337339692149974E-3</c:v>
                </c:pt>
                <c:pt idx="90">
                  <c:v>-1.5902778019646902E-4</c:v>
                </c:pt>
                <c:pt idx="91">
                  <c:v>4.3611117750066847E-3</c:v>
                </c:pt>
                <c:pt idx="92">
                  <c:v>-7.3254023942259027E-3</c:v>
                </c:pt>
                <c:pt idx="93">
                  <c:v>-1.8065184363123373E-2</c:v>
                </c:pt>
                <c:pt idx="94">
                  <c:v>6.0659958733089384E-3</c:v>
                </c:pt>
                <c:pt idx="95">
                  <c:v>1.0992790168011229E-3</c:v>
                </c:pt>
                <c:pt idx="96">
                  <c:v>-6.1006153267506701E-3</c:v>
                </c:pt>
                <c:pt idx="97">
                  <c:v>8.8307241375955997E-3</c:v>
                </c:pt>
                <c:pt idx="98">
                  <c:v>-1.3810924039363588E-3</c:v>
                </c:pt>
                <c:pt idx="99">
                  <c:v>1.5278786981278592E-2</c:v>
                </c:pt>
                <c:pt idx="100">
                  <c:v>-9.7871287129376022E-3</c:v>
                </c:pt>
                <c:pt idx="101">
                  <c:v>3.7645328769067808E-3</c:v>
                </c:pt>
                <c:pt idx="102">
                  <c:v>1.5092832206473877E-3</c:v>
                </c:pt>
                <c:pt idx="103">
                  <c:v>4.4881558692262914E-3</c:v>
                </c:pt>
                <c:pt idx="104">
                  <c:v>4.3183416852039837E-3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8-5341-B194-EE2F3FB33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247472"/>
        <c:axId val="727404256"/>
      </c:scatterChart>
      <c:valAx>
        <c:axId val="67124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04256"/>
        <c:crosses val="autoZero"/>
        <c:crossBetween val="midCat"/>
      </c:valAx>
      <c:valAx>
        <c:axId val="72740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1247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'Q9-10'!$G$4:$G$108</c:f>
              <c:numCache>
                <c:formatCode>General</c:formatCode>
                <c:ptCount val="105"/>
                <c:pt idx="0">
                  <c:v>-1.3484243608255985E-3</c:v>
                </c:pt>
                <c:pt idx="1">
                  <c:v>1.8712057582104371E-3</c:v>
                </c:pt>
                <c:pt idx="2">
                  <c:v>-8.9883586429382774E-3</c:v>
                </c:pt>
                <c:pt idx="3">
                  <c:v>5.6164735613475304E-3</c:v>
                </c:pt>
                <c:pt idx="4">
                  <c:v>-1.3736483140862456E-3</c:v>
                </c:pt>
                <c:pt idx="5">
                  <c:v>1.5194894515442325E-3</c:v>
                </c:pt>
                <c:pt idx="6">
                  <c:v>9.6727141092798827E-3</c:v>
                </c:pt>
                <c:pt idx="7">
                  <c:v>4.2179632509949355E-4</c:v>
                </c:pt>
                <c:pt idx="8">
                  <c:v>-4.7010461408733151E-3</c:v>
                </c:pt>
                <c:pt idx="9">
                  <c:v>-9.3617787379602461E-3</c:v>
                </c:pt>
                <c:pt idx="10">
                  <c:v>3.7469599379960934E-3</c:v>
                </c:pt>
                <c:pt idx="11">
                  <c:v>3.8448020619215638E-3</c:v>
                </c:pt>
                <c:pt idx="12">
                  <c:v>-6.4983979459757677E-3</c:v>
                </c:pt>
                <c:pt idx="13">
                  <c:v>8.1160596530384741E-3</c:v>
                </c:pt>
                <c:pt idx="14">
                  <c:v>2.36225059983159E-3</c:v>
                </c:pt>
                <c:pt idx="15">
                  <c:v>4.2483711935069474E-3</c:v>
                </c:pt>
                <c:pt idx="16">
                  <c:v>5.9878034022089154E-3</c:v>
                </c:pt>
                <c:pt idx="17">
                  <c:v>-1.1140691768964592E-3</c:v>
                </c:pt>
                <c:pt idx="18">
                  <c:v>5.3671103477887505E-3</c:v>
                </c:pt>
                <c:pt idx="19">
                  <c:v>1.8437211918563583E-3</c:v>
                </c:pt>
                <c:pt idx="20">
                  <c:v>7.278133886471982E-4</c:v>
                </c:pt>
                <c:pt idx="21">
                  <c:v>-3.792266892471146E-4</c:v>
                </c:pt>
                <c:pt idx="22">
                  <c:v>1.8916559264957073E-3</c:v>
                </c:pt>
                <c:pt idx="23">
                  <c:v>6.5253024047139483E-3</c:v>
                </c:pt>
                <c:pt idx="24">
                  <c:v>4.6277686734073455E-3</c:v>
                </c:pt>
                <c:pt idx="25">
                  <c:v>9.3873112278394159E-4</c:v>
                </c:pt>
                <c:pt idx="26">
                  <c:v>-2.4599363491470589E-4</c:v>
                </c:pt>
                <c:pt idx="27">
                  <c:v>-3.5370285884179556E-3</c:v>
                </c:pt>
                <c:pt idx="28">
                  <c:v>-7.0888784859226596E-3</c:v>
                </c:pt>
                <c:pt idx="29">
                  <c:v>3.1345363735746576E-3</c:v>
                </c:pt>
                <c:pt idx="30">
                  <c:v>8.3670771010654638E-4</c:v>
                </c:pt>
                <c:pt idx="31">
                  <c:v>2.1725892516178493E-3</c:v>
                </c:pt>
                <c:pt idx="32">
                  <c:v>7.7188862970458188E-3</c:v>
                </c:pt>
                <c:pt idx="33">
                  <c:v>1.2774785639096977E-3</c:v>
                </c:pt>
                <c:pt idx="34">
                  <c:v>1.7300508298119259E-3</c:v>
                </c:pt>
                <c:pt idx="35">
                  <c:v>-1.3245910325186637E-4</c:v>
                </c:pt>
                <c:pt idx="36">
                  <c:v>-6.4353080846423294E-3</c:v>
                </c:pt>
                <c:pt idx="37">
                  <c:v>4.8974861280628289E-3</c:v>
                </c:pt>
                <c:pt idx="38">
                  <c:v>-1.178854112976043E-3</c:v>
                </c:pt>
                <c:pt idx="39">
                  <c:v>1.9108735860046439E-3</c:v>
                </c:pt>
                <c:pt idx="40">
                  <c:v>-3.7226664490862547E-4</c:v>
                </c:pt>
                <c:pt idx="41">
                  <c:v>6.6777878106140188E-3</c:v>
                </c:pt>
                <c:pt idx="42">
                  <c:v>6.5878823505561928E-4</c:v>
                </c:pt>
                <c:pt idx="43">
                  <c:v>5.4795353029950897E-3</c:v>
                </c:pt>
                <c:pt idx="44">
                  <c:v>-3.9235635425900368E-3</c:v>
                </c:pt>
                <c:pt idx="45">
                  <c:v>-7.048770004803708E-3</c:v>
                </c:pt>
                <c:pt idx="46">
                  <c:v>4.6442702843087274E-3</c:v>
                </c:pt>
                <c:pt idx="47">
                  <c:v>-4.1311212826243846E-3</c:v>
                </c:pt>
                <c:pt idx="48">
                  <c:v>1.4709774619784761E-3</c:v>
                </c:pt>
                <c:pt idx="49">
                  <c:v>4.8435379681535974E-3</c:v>
                </c:pt>
                <c:pt idx="50">
                  <c:v>-1.9321228061301586E-3</c:v>
                </c:pt>
                <c:pt idx="51">
                  <c:v>4.201127057488022E-3</c:v>
                </c:pt>
                <c:pt idx="52">
                  <c:v>-1.1834050777918543E-2</c:v>
                </c:pt>
                <c:pt idx="53">
                  <c:v>1.0264948011357904E-2</c:v>
                </c:pt>
                <c:pt idx="54">
                  <c:v>-2.3202677154208927E-3</c:v>
                </c:pt>
                <c:pt idx="55">
                  <c:v>5.016137776584194E-3</c:v>
                </c:pt>
                <c:pt idx="56">
                  <c:v>1.7544478782776254E-3</c:v>
                </c:pt>
                <c:pt idx="57">
                  <c:v>4.8817066849186832E-4</c:v>
                </c:pt>
                <c:pt idx="58">
                  <c:v>-4.849143351542822E-3</c:v>
                </c:pt>
                <c:pt idx="59">
                  <c:v>2.8812034331821815E-4</c:v>
                </c:pt>
                <c:pt idx="60">
                  <c:v>-4.5277450717819585E-3</c:v>
                </c:pt>
                <c:pt idx="61">
                  <c:v>6.0915251656078004E-5</c:v>
                </c:pt>
                <c:pt idx="62">
                  <c:v>-1.9999289365352432E-2</c:v>
                </c:pt>
                <c:pt idx="63">
                  <c:v>-2.8591110857888618E-3</c:v>
                </c:pt>
                <c:pt idx="64">
                  <c:v>7.1890502038801747E-3</c:v>
                </c:pt>
                <c:pt idx="65">
                  <c:v>-9.6854547986322641E-3</c:v>
                </c:pt>
                <c:pt idx="66">
                  <c:v>1.5623291202510513E-5</c:v>
                </c:pt>
                <c:pt idx="67">
                  <c:v>-5.5565970920302011E-3</c:v>
                </c:pt>
                <c:pt idx="68">
                  <c:v>1.153139188403671E-2</c:v>
                </c:pt>
                <c:pt idx="69">
                  <c:v>2.7593847555641491E-3</c:v>
                </c:pt>
                <c:pt idx="70">
                  <c:v>-1.6366189620635198E-3</c:v>
                </c:pt>
                <c:pt idx="71">
                  <c:v>6.7071751777634274E-3</c:v>
                </c:pt>
                <c:pt idx="72">
                  <c:v>4.3457713487301906E-3</c:v>
                </c:pt>
                <c:pt idx="73">
                  <c:v>-6.137542323474986E-5</c:v>
                </c:pt>
                <c:pt idx="74">
                  <c:v>8.5317074667785459E-3</c:v>
                </c:pt>
                <c:pt idx="75">
                  <c:v>5.0006593161369649E-3</c:v>
                </c:pt>
                <c:pt idx="76">
                  <c:v>2.4777957206298354E-3</c:v>
                </c:pt>
                <c:pt idx="77">
                  <c:v>2.9498970556402432E-3</c:v>
                </c:pt>
                <c:pt idx="78">
                  <c:v>-1.9926017757744799E-3</c:v>
                </c:pt>
                <c:pt idx="79">
                  <c:v>4.7877690605511872E-3</c:v>
                </c:pt>
                <c:pt idx="80">
                  <c:v>1.0510931368622914E-3</c:v>
                </c:pt>
                <c:pt idx="81">
                  <c:v>4.9999500004954473E-5</c:v>
                </c:pt>
                <c:pt idx="82">
                  <c:v>-1.6898986060835759E-3</c:v>
                </c:pt>
                <c:pt idx="83">
                  <c:v>3.3204122720033062E-3</c:v>
                </c:pt>
                <c:pt idx="84">
                  <c:v>-5.4408321977463881E-4</c:v>
                </c:pt>
                <c:pt idx="85">
                  <c:v>-7.791118125336843E-4</c:v>
                </c:pt>
                <c:pt idx="86">
                  <c:v>-1.5344475988643769E-3</c:v>
                </c:pt>
                <c:pt idx="87">
                  <c:v>5.0359172027131605E-3</c:v>
                </c:pt>
                <c:pt idx="88">
                  <c:v>-3.0731529952035268E-3</c:v>
                </c:pt>
                <c:pt idx="89">
                  <c:v>-6.5449603805069643E-3</c:v>
                </c:pt>
                <c:pt idx="90">
                  <c:v>3.6460743095089619E-3</c:v>
                </c:pt>
                <c:pt idx="91">
                  <c:v>8.8190049556794434E-4</c:v>
                </c:pt>
                <c:pt idx="92">
                  <c:v>-5.9626023179554337E-3</c:v>
                </c:pt>
                <c:pt idx="93">
                  <c:v>-7.1013427077764961E-4</c:v>
                </c:pt>
                <c:pt idx="94">
                  <c:v>7.484388623729246E-3</c:v>
                </c:pt>
                <c:pt idx="95">
                  <c:v>1.2956607870013297E-3</c:v>
                </c:pt>
                <c:pt idx="96">
                  <c:v>4.8911604390553236E-3</c:v>
                </c:pt>
                <c:pt idx="97">
                  <c:v>-4.7728899848848989E-4</c:v>
                </c:pt>
                <c:pt idx="98">
                  <c:v>-8.0133306804616635E-3</c:v>
                </c:pt>
                <c:pt idx="99">
                  <c:v>-5.7764918843297526E-3</c:v>
                </c:pt>
                <c:pt idx="100">
                  <c:v>7.8324767875245106E-3</c:v>
                </c:pt>
                <c:pt idx="101">
                  <c:v>-1.6168743431917102E-2</c:v>
                </c:pt>
                <c:pt idx="102">
                  <c:v>8.5758320235605982E-3</c:v>
                </c:pt>
                <c:pt idx="103">
                  <c:v>-2.5468391456741329E-3</c:v>
                </c:pt>
                <c:pt idx="104">
                  <c:v>-2.7859237536656846E-3</c:v>
                </c:pt>
              </c:numCache>
            </c:numRef>
          </c:xVal>
          <c:yVal>
            <c:numRef>
              <c:f>'Q9-10'!$I$4:$I$108</c:f>
              <c:numCache>
                <c:formatCode>0.0000000</c:formatCode>
                <c:ptCount val="105"/>
                <c:pt idx="0">
                  <c:v>-1.5542351676803848E-2</c:v>
                </c:pt>
                <c:pt idx="1">
                  <c:v>6.0779577299887502E-3</c:v>
                </c:pt>
                <c:pt idx="2">
                  <c:v>-2.2436314034570221E-2</c:v>
                </c:pt>
                <c:pt idx="3">
                  <c:v>-2.5809192434564105E-3</c:v>
                </c:pt>
                <c:pt idx="4">
                  <c:v>-9.3750364201317816E-3</c:v>
                </c:pt>
                <c:pt idx="5">
                  <c:v>-3.7081781267827027E-3</c:v>
                </c:pt>
                <c:pt idx="6">
                  <c:v>1.6863670469878547E-2</c:v>
                </c:pt>
                <c:pt idx="7">
                  <c:v>1.430387794024212E-3</c:v>
                </c:pt>
                <c:pt idx="8">
                  <c:v>-2.2672444262088576E-3</c:v>
                </c:pt>
                <c:pt idx="9">
                  <c:v>-1.2792324800261852E-2</c:v>
                </c:pt>
                <c:pt idx="10">
                  <c:v>2.5503115453534763E-3</c:v>
                </c:pt>
                <c:pt idx="11">
                  <c:v>4.2952749693220965E-4</c:v>
                </c:pt>
                <c:pt idx="12">
                  <c:v>3.1400686449188529E-3</c:v>
                </c:pt>
                <c:pt idx="13">
                  <c:v>1.6215389941669916E-2</c:v>
                </c:pt>
                <c:pt idx="14">
                  <c:v>2.0929933220642056E-3</c:v>
                </c:pt>
                <c:pt idx="15">
                  <c:v>5.9118591256726912E-3</c:v>
                </c:pt>
                <c:pt idx="16">
                  <c:v>1.7727756709564169E-2</c:v>
                </c:pt>
                <c:pt idx="17">
                  <c:v>4.5479995968399781E-3</c:v>
                </c:pt>
                <c:pt idx="18">
                  <c:v>2.1022306428337138E-3</c:v>
                </c:pt>
                <c:pt idx="19">
                  <c:v>2.2405400288350724E-5</c:v>
                </c:pt>
                <c:pt idx="20">
                  <c:v>-2.6691444818339677E-3</c:v>
                </c:pt>
                <c:pt idx="21">
                  <c:v>-1.7682336121928848E-3</c:v>
                </c:pt>
                <c:pt idx="22">
                  <c:v>4.5674891379526303E-3</c:v>
                </c:pt>
                <c:pt idx="23">
                  <c:v>1.1453478030913865E-3</c:v>
                </c:pt>
                <c:pt idx="24">
                  <c:v>-7.1600544008980568E-3</c:v>
                </c:pt>
                <c:pt idx="25">
                  <c:v>-2.3886009719780439E-3</c:v>
                </c:pt>
                <c:pt idx="26">
                  <c:v>1.9844172852431643E-2</c:v>
                </c:pt>
                <c:pt idx="27">
                  <c:v>-4.5000347243537141E-3</c:v>
                </c:pt>
                <c:pt idx="28">
                  <c:v>-7.5566532923770262E-3</c:v>
                </c:pt>
                <c:pt idx="29">
                  <c:v>7.6922339353701439E-3</c:v>
                </c:pt>
                <c:pt idx="30">
                  <c:v>-4.2496438789548386E-4</c:v>
                </c:pt>
                <c:pt idx="31">
                  <c:v>4.694982748912631E-3</c:v>
                </c:pt>
                <c:pt idx="32">
                  <c:v>1.9211637224059504E-2</c:v>
                </c:pt>
                <c:pt idx="33">
                  <c:v>-7.2284816617116431E-3</c:v>
                </c:pt>
                <c:pt idx="34">
                  <c:v>3.8834970278634861E-4</c:v>
                </c:pt>
                <c:pt idx="35">
                  <c:v>4.9304012823036857E-3</c:v>
                </c:pt>
                <c:pt idx="36">
                  <c:v>8.1888003834780405E-3</c:v>
                </c:pt>
                <c:pt idx="37">
                  <c:v>1.8187349083605153E-2</c:v>
                </c:pt>
                <c:pt idx="38">
                  <c:v>-4.0311841006538127E-3</c:v>
                </c:pt>
                <c:pt idx="39">
                  <c:v>4.4943110406522107E-3</c:v>
                </c:pt>
                <c:pt idx="40">
                  <c:v>2.0208649709306135E-3</c:v>
                </c:pt>
                <c:pt idx="41">
                  <c:v>7.0724771951712583E-4</c:v>
                </c:pt>
                <c:pt idx="42">
                  <c:v>-2.0468180369438503E-2</c:v>
                </c:pt>
                <c:pt idx="43">
                  <c:v>-8.6319066526595149E-3</c:v>
                </c:pt>
                <c:pt idx="44">
                  <c:v>-6.209008885430467E-3</c:v>
                </c:pt>
                <c:pt idx="45">
                  <c:v>-1.7226538329581414E-2</c:v>
                </c:pt>
                <c:pt idx="46">
                  <c:v>1.725019517827845E-2</c:v>
                </c:pt>
                <c:pt idx="47">
                  <c:v>2.0339617995071392E-3</c:v>
                </c:pt>
                <c:pt idx="48">
                  <c:v>9.2520886179371115E-3</c:v>
                </c:pt>
                <c:pt idx="49">
                  <c:v>3.9188664995994226E-3</c:v>
                </c:pt>
                <c:pt idx="50">
                  <c:v>-7.7321491592631693E-4</c:v>
                </c:pt>
                <c:pt idx="51">
                  <c:v>5.69706199236957E-3</c:v>
                </c:pt>
                <c:pt idx="52">
                  <c:v>-1.5003846242728647E-2</c:v>
                </c:pt>
                <c:pt idx="53">
                  <c:v>2.1276783971413429E-2</c:v>
                </c:pt>
                <c:pt idx="54">
                  <c:v>6.6516527207156652E-3</c:v>
                </c:pt>
                <c:pt idx="55">
                  <c:v>-2.6213043450116218E-3</c:v>
                </c:pt>
                <c:pt idx="56">
                  <c:v>1.5297766171185357E-2</c:v>
                </c:pt>
                <c:pt idx="57">
                  <c:v>2.7056678190984628E-2</c:v>
                </c:pt>
                <c:pt idx="58">
                  <c:v>2.2541222260114447E-5</c:v>
                </c:pt>
                <c:pt idx="59">
                  <c:v>3.9357939996556013E-3</c:v>
                </c:pt>
                <c:pt idx="60">
                  <c:v>-1.3994535585841864E-2</c:v>
                </c:pt>
                <c:pt idx="61">
                  <c:v>-3.8645590219075158E-3</c:v>
                </c:pt>
                <c:pt idx="62">
                  <c:v>-2.6297869725582033E-2</c:v>
                </c:pt>
                <c:pt idx="63">
                  <c:v>-2.371447391150131E-3</c:v>
                </c:pt>
                <c:pt idx="64">
                  <c:v>9.1813448507747485E-3</c:v>
                </c:pt>
                <c:pt idx="65">
                  <c:v>-1.3343942725893017E-2</c:v>
                </c:pt>
                <c:pt idx="66">
                  <c:v>-2.8190426919150126E-3</c:v>
                </c:pt>
                <c:pt idx="67">
                  <c:v>1.3612041561676422E-2</c:v>
                </c:pt>
                <c:pt idx="68">
                  <c:v>7.0750653898734158E-3</c:v>
                </c:pt>
                <c:pt idx="69">
                  <c:v>-3.0238519325128917E-4</c:v>
                </c:pt>
                <c:pt idx="70">
                  <c:v>-4.0999602809435485E-3</c:v>
                </c:pt>
                <c:pt idx="71">
                  <c:v>1.0912456682592706E-2</c:v>
                </c:pt>
                <c:pt idx="72">
                  <c:v>5.9073045731397236E-3</c:v>
                </c:pt>
                <c:pt idx="73">
                  <c:v>-3.5136713300958971E-3</c:v>
                </c:pt>
                <c:pt idx="74">
                  <c:v>5.2646390776515343E-3</c:v>
                </c:pt>
                <c:pt idx="75">
                  <c:v>1.0823108195830239E-2</c:v>
                </c:pt>
                <c:pt idx="76">
                  <c:v>-1.0135362164045685E-3</c:v>
                </c:pt>
                <c:pt idx="77">
                  <c:v>-2.1245451539468694E-4</c:v>
                </c:pt>
                <c:pt idx="78">
                  <c:v>-1.9017269736842338E-3</c:v>
                </c:pt>
                <c:pt idx="79">
                  <c:v>5.7002008433119982E-3</c:v>
                </c:pt>
                <c:pt idx="80">
                  <c:v>-1.1249249678344422E-3</c:v>
                </c:pt>
                <c:pt idx="81">
                  <c:v>-4.0666193561390077E-3</c:v>
                </c:pt>
                <c:pt idx="82">
                  <c:v>-1.8560689126874319E-3</c:v>
                </c:pt>
                <c:pt idx="83">
                  <c:v>1.1215278966425178E-2</c:v>
                </c:pt>
                <c:pt idx="84">
                  <c:v>6.233792997556855E-3</c:v>
                </c:pt>
                <c:pt idx="85">
                  <c:v>-3.6398094188683258E-3</c:v>
                </c:pt>
                <c:pt idx="86">
                  <c:v>-1.1042482321326247E-3</c:v>
                </c:pt>
                <c:pt idx="87">
                  <c:v>1.2172382364776193E-2</c:v>
                </c:pt>
                <c:pt idx="88">
                  <c:v>6.0491989530295264E-4</c:v>
                </c:pt>
                <c:pt idx="89">
                  <c:v>-1.575010936063094E-2</c:v>
                </c:pt>
                <c:pt idx="90">
                  <c:v>4.538333415788561E-3</c:v>
                </c:pt>
                <c:pt idx="91">
                  <c:v>5.9355350021230557E-3</c:v>
                </c:pt>
                <c:pt idx="92">
                  <c:v>-1.3483835041286706E-2</c:v>
                </c:pt>
                <c:pt idx="93">
                  <c:v>-1.8289427267096287E-2</c:v>
                </c:pt>
                <c:pt idx="94">
                  <c:v>1.5099849025000764E-2</c:v>
                </c:pt>
                <c:pt idx="95">
                  <c:v>3.1411647882808682E-3</c:v>
                </c:pt>
                <c:pt idx="96">
                  <c:v>3.4326444513931194E-6</c:v>
                </c:pt>
                <c:pt idx="97">
                  <c:v>8.8695476652761399E-3</c:v>
                </c:pt>
                <c:pt idx="98">
                  <c:v>-9.8564189578877852E-3</c:v>
                </c:pt>
                <c:pt idx="99">
                  <c:v>9.330620178080765E-3</c:v>
                </c:pt>
                <c:pt idx="100">
                  <c:v>-3.6000877832949828E-4</c:v>
                </c:pt>
                <c:pt idx="101">
                  <c:v>-1.3924703455389455E-2</c:v>
                </c:pt>
                <c:pt idx="102">
                  <c:v>1.1776239014804648E-2</c:v>
                </c:pt>
                <c:pt idx="103">
                  <c:v>2.1888208120423571E-3</c:v>
                </c:pt>
                <c:pt idx="104">
                  <c:v>1.7488910526885669E-3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23-C846-89C9-C3CB63818A9E}"/>
            </c:ext>
          </c:extLst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'Q9-10'!$G$4:$G$108</c:f>
              <c:numCache>
                <c:formatCode>General</c:formatCode>
                <c:ptCount val="105"/>
                <c:pt idx="0">
                  <c:v>-1.3484243608255985E-3</c:v>
                </c:pt>
                <c:pt idx="1">
                  <c:v>1.8712057582104371E-3</c:v>
                </c:pt>
                <c:pt idx="2">
                  <c:v>-8.9883586429382774E-3</c:v>
                </c:pt>
                <c:pt idx="3">
                  <c:v>5.6164735613475304E-3</c:v>
                </c:pt>
                <c:pt idx="4">
                  <c:v>-1.3736483140862456E-3</c:v>
                </c:pt>
                <c:pt idx="5">
                  <c:v>1.5194894515442325E-3</c:v>
                </c:pt>
                <c:pt idx="6">
                  <c:v>9.6727141092798827E-3</c:v>
                </c:pt>
                <c:pt idx="7">
                  <c:v>4.2179632509949355E-4</c:v>
                </c:pt>
                <c:pt idx="8">
                  <c:v>-4.7010461408733151E-3</c:v>
                </c:pt>
                <c:pt idx="9">
                  <c:v>-9.3617787379602461E-3</c:v>
                </c:pt>
                <c:pt idx="10">
                  <c:v>3.7469599379960934E-3</c:v>
                </c:pt>
                <c:pt idx="11">
                  <c:v>3.8448020619215638E-3</c:v>
                </c:pt>
                <c:pt idx="12">
                  <c:v>-6.4983979459757677E-3</c:v>
                </c:pt>
                <c:pt idx="13">
                  <c:v>8.1160596530384741E-3</c:v>
                </c:pt>
                <c:pt idx="14">
                  <c:v>2.36225059983159E-3</c:v>
                </c:pt>
                <c:pt idx="15">
                  <c:v>4.2483711935069474E-3</c:v>
                </c:pt>
                <c:pt idx="16">
                  <c:v>5.9878034022089154E-3</c:v>
                </c:pt>
                <c:pt idx="17">
                  <c:v>-1.1140691768964592E-3</c:v>
                </c:pt>
                <c:pt idx="18">
                  <c:v>5.3671103477887505E-3</c:v>
                </c:pt>
                <c:pt idx="19">
                  <c:v>1.8437211918563583E-3</c:v>
                </c:pt>
                <c:pt idx="20">
                  <c:v>7.278133886471982E-4</c:v>
                </c:pt>
                <c:pt idx="21">
                  <c:v>-3.792266892471146E-4</c:v>
                </c:pt>
                <c:pt idx="22">
                  <c:v>1.8916559264957073E-3</c:v>
                </c:pt>
                <c:pt idx="23">
                  <c:v>6.5253024047139483E-3</c:v>
                </c:pt>
                <c:pt idx="24">
                  <c:v>4.6277686734073455E-3</c:v>
                </c:pt>
                <c:pt idx="25">
                  <c:v>9.3873112278394159E-4</c:v>
                </c:pt>
                <c:pt idx="26">
                  <c:v>-2.4599363491470589E-4</c:v>
                </c:pt>
                <c:pt idx="27">
                  <c:v>-3.5370285884179556E-3</c:v>
                </c:pt>
                <c:pt idx="28">
                  <c:v>-7.0888784859226596E-3</c:v>
                </c:pt>
                <c:pt idx="29">
                  <c:v>3.1345363735746576E-3</c:v>
                </c:pt>
                <c:pt idx="30">
                  <c:v>8.3670771010654638E-4</c:v>
                </c:pt>
                <c:pt idx="31">
                  <c:v>2.1725892516178493E-3</c:v>
                </c:pt>
                <c:pt idx="32">
                  <c:v>7.7188862970458188E-3</c:v>
                </c:pt>
                <c:pt idx="33">
                  <c:v>1.2774785639096977E-3</c:v>
                </c:pt>
                <c:pt idx="34">
                  <c:v>1.7300508298119259E-3</c:v>
                </c:pt>
                <c:pt idx="35">
                  <c:v>-1.3245910325186637E-4</c:v>
                </c:pt>
                <c:pt idx="36">
                  <c:v>-6.4353080846423294E-3</c:v>
                </c:pt>
                <c:pt idx="37">
                  <c:v>4.8974861280628289E-3</c:v>
                </c:pt>
                <c:pt idx="38">
                  <c:v>-1.178854112976043E-3</c:v>
                </c:pt>
                <c:pt idx="39">
                  <c:v>1.9108735860046439E-3</c:v>
                </c:pt>
                <c:pt idx="40">
                  <c:v>-3.7226664490862547E-4</c:v>
                </c:pt>
                <c:pt idx="41">
                  <c:v>6.6777878106140188E-3</c:v>
                </c:pt>
                <c:pt idx="42">
                  <c:v>6.5878823505561928E-4</c:v>
                </c:pt>
                <c:pt idx="43">
                  <c:v>5.4795353029950897E-3</c:v>
                </c:pt>
                <c:pt idx="44">
                  <c:v>-3.9235635425900368E-3</c:v>
                </c:pt>
                <c:pt idx="45">
                  <c:v>-7.048770004803708E-3</c:v>
                </c:pt>
                <c:pt idx="46">
                  <c:v>4.6442702843087274E-3</c:v>
                </c:pt>
                <c:pt idx="47">
                  <c:v>-4.1311212826243846E-3</c:v>
                </c:pt>
                <c:pt idx="48">
                  <c:v>1.4709774619784761E-3</c:v>
                </c:pt>
                <c:pt idx="49">
                  <c:v>4.8435379681535974E-3</c:v>
                </c:pt>
                <c:pt idx="50">
                  <c:v>-1.9321228061301586E-3</c:v>
                </c:pt>
                <c:pt idx="51">
                  <c:v>4.201127057488022E-3</c:v>
                </c:pt>
                <c:pt idx="52">
                  <c:v>-1.1834050777918543E-2</c:v>
                </c:pt>
                <c:pt idx="53">
                  <c:v>1.0264948011357904E-2</c:v>
                </c:pt>
                <c:pt idx="54">
                  <c:v>-2.3202677154208927E-3</c:v>
                </c:pt>
                <c:pt idx="55">
                  <c:v>5.016137776584194E-3</c:v>
                </c:pt>
                <c:pt idx="56">
                  <c:v>1.7544478782776254E-3</c:v>
                </c:pt>
                <c:pt idx="57">
                  <c:v>4.8817066849186832E-4</c:v>
                </c:pt>
                <c:pt idx="58">
                  <c:v>-4.849143351542822E-3</c:v>
                </c:pt>
                <c:pt idx="59">
                  <c:v>2.8812034331821815E-4</c:v>
                </c:pt>
                <c:pt idx="60">
                  <c:v>-4.5277450717819585E-3</c:v>
                </c:pt>
                <c:pt idx="61">
                  <c:v>6.0915251656078004E-5</c:v>
                </c:pt>
                <c:pt idx="62">
                  <c:v>-1.9999289365352432E-2</c:v>
                </c:pt>
                <c:pt idx="63">
                  <c:v>-2.8591110857888618E-3</c:v>
                </c:pt>
                <c:pt idx="64">
                  <c:v>7.1890502038801747E-3</c:v>
                </c:pt>
                <c:pt idx="65">
                  <c:v>-9.6854547986322641E-3</c:v>
                </c:pt>
                <c:pt idx="66">
                  <c:v>1.5623291202510513E-5</c:v>
                </c:pt>
                <c:pt idx="67">
                  <c:v>-5.5565970920302011E-3</c:v>
                </c:pt>
                <c:pt idx="68">
                  <c:v>1.153139188403671E-2</c:v>
                </c:pt>
                <c:pt idx="69">
                  <c:v>2.7593847555641491E-3</c:v>
                </c:pt>
                <c:pt idx="70">
                  <c:v>-1.6366189620635198E-3</c:v>
                </c:pt>
                <c:pt idx="71">
                  <c:v>6.7071751777634274E-3</c:v>
                </c:pt>
                <c:pt idx="72">
                  <c:v>4.3457713487301906E-3</c:v>
                </c:pt>
                <c:pt idx="73">
                  <c:v>-6.137542323474986E-5</c:v>
                </c:pt>
                <c:pt idx="74">
                  <c:v>8.5317074667785459E-3</c:v>
                </c:pt>
                <c:pt idx="75">
                  <c:v>5.0006593161369649E-3</c:v>
                </c:pt>
                <c:pt idx="76">
                  <c:v>2.4777957206298354E-3</c:v>
                </c:pt>
                <c:pt idx="77">
                  <c:v>2.9498970556402432E-3</c:v>
                </c:pt>
                <c:pt idx="78">
                  <c:v>-1.9926017757744799E-3</c:v>
                </c:pt>
                <c:pt idx="79">
                  <c:v>4.7877690605511872E-3</c:v>
                </c:pt>
                <c:pt idx="80">
                  <c:v>1.0510931368622914E-3</c:v>
                </c:pt>
                <c:pt idx="81">
                  <c:v>4.9999500004954473E-5</c:v>
                </c:pt>
                <c:pt idx="82">
                  <c:v>-1.6898986060835759E-3</c:v>
                </c:pt>
                <c:pt idx="83">
                  <c:v>3.3204122720033062E-3</c:v>
                </c:pt>
                <c:pt idx="84">
                  <c:v>-5.4408321977463881E-4</c:v>
                </c:pt>
                <c:pt idx="85">
                  <c:v>-7.791118125336843E-4</c:v>
                </c:pt>
                <c:pt idx="86">
                  <c:v>-1.5344475988643769E-3</c:v>
                </c:pt>
                <c:pt idx="87">
                  <c:v>5.0359172027131605E-3</c:v>
                </c:pt>
                <c:pt idx="88">
                  <c:v>-3.0731529952035268E-3</c:v>
                </c:pt>
                <c:pt idx="89">
                  <c:v>-6.5449603805069643E-3</c:v>
                </c:pt>
                <c:pt idx="90">
                  <c:v>3.6460743095089619E-3</c:v>
                </c:pt>
                <c:pt idx="91">
                  <c:v>8.8190049556794434E-4</c:v>
                </c:pt>
                <c:pt idx="92">
                  <c:v>-5.9626023179554337E-3</c:v>
                </c:pt>
                <c:pt idx="93">
                  <c:v>-7.1013427077764961E-4</c:v>
                </c:pt>
                <c:pt idx="94">
                  <c:v>7.484388623729246E-3</c:v>
                </c:pt>
                <c:pt idx="95">
                  <c:v>1.2956607870013297E-3</c:v>
                </c:pt>
                <c:pt idx="96">
                  <c:v>4.8911604390553236E-3</c:v>
                </c:pt>
                <c:pt idx="97">
                  <c:v>-4.7728899848848989E-4</c:v>
                </c:pt>
                <c:pt idx="98">
                  <c:v>-8.0133306804616635E-3</c:v>
                </c:pt>
                <c:pt idx="99">
                  <c:v>-5.7764918843297526E-3</c:v>
                </c:pt>
                <c:pt idx="100">
                  <c:v>7.8324767875245106E-3</c:v>
                </c:pt>
                <c:pt idx="101">
                  <c:v>-1.6168743431917102E-2</c:v>
                </c:pt>
                <c:pt idx="102">
                  <c:v>8.5758320235605982E-3</c:v>
                </c:pt>
                <c:pt idx="103">
                  <c:v>-2.5468391456741329E-3</c:v>
                </c:pt>
                <c:pt idx="104">
                  <c:v>-2.7859237536656846E-3</c:v>
                </c:pt>
              </c:numCache>
            </c:numRef>
          </c:xVal>
          <c:yVal>
            <c:numRef>
              <c:f>'Q9-10'!$L$28:$L$132</c:f>
              <c:numCache>
                <c:formatCode>General</c:formatCode>
                <c:ptCount val="105"/>
                <c:pt idx="0">
                  <c:v>-9.453771348631666E-4</c:v>
                </c:pt>
                <c:pt idx="1">
                  <c:v>2.6921311483497738E-3</c:v>
                </c:pt>
                <c:pt idx="2">
                  <c:v>-9.5769041137162107E-3</c:v>
                </c:pt>
                <c:pt idx="3">
                  <c:v>6.9235000177777931E-3</c:v>
                </c:pt>
                <c:pt idx="4">
                  <c:v>-9.7387492359314977E-4</c:v>
                </c:pt>
                <c:pt idx="5">
                  <c:v>2.2947653232274681E-3</c:v>
                </c:pt>
                <c:pt idx="6">
                  <c:v>1.1506203013557224E-2</c:v>
                </c:pt>
                <c:pt idx="7">
                  <c:v>1.0546017975290188E-3</c:v>
                </c:pt>
                <c:pt idx="8">
                  <c:v>-4.7331381647093369E-3</c:v>
                </c:pt>
                <c:pt idx="9">
                  <c:v>-9.998790677868262E-3</c:v>
                </c:pt>
                <c:pt idx="10">
                  <c:v>4.8113408444885536E-3</c:v>
                </c:pt>
                <c:pt idx="11">
                  <c:v>4.9218819697320346E-3</c:v>
                </c:pt>
                <c:pt idx="12">
                  <c:v>-6.7637695842170404E-3</c:v>
                </c:pt>
                <c:pt idx="13">
                  <c:v>9.7475092290756158E-3</c:v>
                </c:pt>
                <c:pt idx="14">
                  <c:v>3.2469090615843276E-3</c:v>
                </c:pt>
                <c:pt idx="15">
                  <c:v>5.3778306361056743E-3</c:v>
                </c:pt>
                <c:pt idx="16">
                  <c:v>7.3430250321424358E-3</c:v>
                </c:pt>
                <c:pt idx="17">
                  <c:v>-6.8060481902603939E-4</c:v>
                </c:pt>
                <c:pt idx="18">
                  <c:v>6.6417717690930543E-3</c:v>
                </c:pt>
                <c:pt idx="19">
                  <c:v>2.6610793398881825E-3</c:v>
                </c:pt>
                <c:pt idx="20">
                  <c:v>1.4003370411142517E-3</c:v>
                </c:pt>
                <c:pt idx="21">
                  <c:v>1.4961341625422764E-4</c:v>
                </c:pt>
                <c:pt idx="22">
                  <c:v>2.7152355590368748E-3</c:v>
                </c:pt>
                <c:pt idx="23">
                  <c:v>7.9502864260121535E-3</c:v>
                </c:pt>
                <c:pt idx="24">
                  <c:v>5.8064703943214438E-3</c:v>
                </c:pt>
                <c:pt idx="25">
                  <c:v>1.6386299432904232E-3</c:v>
                </c:pt>
                <c:pt idx="26">
                  <c:v>3.0013888682505136E-4</c:v>
                </c:pt>
                <c:pt idx="27">
                  <c:v>-3.4180419169051544E-3</c:v>
                </c:pt>
                <c:pt idx="28">
                  <c:v>-7.4308890282903071E-3</c:v>
                </c:pt>
                <c:pt idx="29">
                  <c:v>4.1194303746347229E-3</c:v>
                </c:pt>
                <c:pt idx="30">
                  <c:v>1.5233648367486852E-3</c:v>
                </c:pt>
                <c:pt idx="31">
                  <c:v>3.032631427313913E-3</c:v>
                </c:pt>
                <c:pt idx="32">
                  <c:v>9.2987864507189134E-3</c:v>
                </c:pt>
                <c:pt idx="33">
                  <c:v>2.0213436642631442E-3</c:v>
                </c:pt>
                <c:pt idx="34">
                  <c:v>2.5326556178439149E-3</c:v>
                </c:pt>
                <c:pt idx="35">
                  <c:v>4.2840914896247E-4</c:v>
                </c:pt>
                <c:pt idx="36">
                  <c:v>-6.6924912433199658E-3</c:v>
                </c:pt>
                <c:pt idx="37">
                  <c:v>6.1111946760442695E-3</c:v>
                </c:pt>
                <c:pt idx="38">
                  <c:v>-7.5379823966886252E-4</c:v>
                </c:pt>
                <c:pt idx="39">
                  <c:v>2.7369474927259078E-3</c:v>
                </c:pt>
                <c:pt idx="40">
                  <c:v>1.5747680987298392E-4</c:v>
                </c:pt>
                <c:pt idx="41">
                  <c:v>8.1225630250385851E-3</c:v>
                </c:pt>
                <c:pt idx="42">
                  <c:v>1.322353062005935E-3</c:v>
                </c:pt>
                <c:pt idx="43">
                  <c:v>6.76878844202856E-3</c:v>
                </c:pt>
                <c:pt idx="44">
                  <c:v>-3.8547455274345671E-3</c:v>
                </c:pt>
                <c:pt idx="45">
                  <c:v>-7.3855748378699008E-3</c:v>
                </c:pt>
                <c:pt idx="46">
                  <c:v>5.8251137614539717E-3</c:v>
                </c:pt>
                <c:pt idx="47">
                  <c:v>-4.0892423393993974E-3</c:v>
                </c:pt>
                <c:pt idx="48">
                  <c:v>2.2399569268103628E-3</c:v>
                </c:pt>
                <c:pt idx="49">
                  <c:v>6.0502445447314585E-3</c:v>
                </c:pt>
                <c:pt idx="50">
                  <c:v>-1.6048342312359465E-3</c:v>
                </c:pt>
                <c:pt idx="51">
                  <c:v>5.3244546488809275E-3</c:v>
                </c:pt>
                <c:pt idx="52">
                  <c:v>-1.2791940726544212E-2</c:v>
                </c:pt>
                <c:pt idx="53">
                  <c:v>1.2175303389923847E-2</c:v>
                </c:pt>
                <c:pt idx="54">
                  <c:v>-2.0433567541444791E-3</c:v>
                </c:pt>
                <c:pt idx="55">
                  <c:v>6.2452462094056719E-3</c:v>
                </c:pt>
                <c:pt idx="56">
                  <c:v>2.5602191771966583E-3</c:v>
                </c:pt>
                <c:pt idx="57">
                  <c:v>1.1295909158302447E-3</c:v>
                </c:pt>
                <c:pt idx="58">
                  <c:v>-4.9004570214146378E-3</c:v>
                </c:pt>
                <c:pt idx="59">
                  <c:v>9.0357591162955569E-4</c:v>
                </c:pt>
                <c:pt idx="60">
                  <c:v>-4.5373442222367754E-3</c:v>
                </c:pt>
                <c:pt idx="61">
                  <c:v>6.4688170380029287E-4</c:v>
                </c:pt>
                <c:pt idx="62">
                  <c:v>-2.2016951643355143E-2</c:v>
                </c:pt>
                <c:pt idx="63">
                  <c:v>-2.6521370023720949E-3</c:v>
                </c:pt>
                <c:pt idx="64">
                  <c:v>8.7001825408349279E-3</c:v>
                </c:pt>
                <c:pt idx="65">
                  <c:v>-1.0364476892819162E-2</c:v>
                </c:pt>
                <c:pt idx="66">
                  <c:v>5.9571126644516862E-4</c:v>
                </c:pt>
                <c:pt idx="67">
                  <c:v>-5.6997317038689358E-3</c:v>
                </c:pt>
                <c:pt idx="68">
                  <c:v>1.3606119945482933E-2</c:v>
                </c:pt>
                <c:pt idx="69">
                  <c:v>3.6955875518503065E-3</c:v>
                </c:pt>
                <c:pt idx="70">
                  <c:v>-1.2709767256304612E-3</c:v>
                </c:pt>
                <c:pt idx="71">
                  <c:v>8.1557646002120097E-3</c:v>
                </c:pt>
                <c:pt idx="72">
                  <c:v>5.487872429203588E-3</c:v>
                </c:pt>
                <c:pt idx="73">
                  <c:v>5.0871883215705227E-4</c:v>
                </c:pt>
                <c:pt idx="74">
                  <c:v>1.0217104278655886E-2</c:v>
                </c:pt>
                <c:pt idx="75">
                  <c:v>6.2277587881782179E-3</c:v>
                </c:pt>
                <c:pt idx="76">
                  <c:v>3.3774508687016915E-3</c:v>
                </c:pt>
                <c:pt idx="77">
                  <c:v>3.9108265836519541E-3</c:v>
                </c:pt>
                <c:pt idx="78">
                  <c:v>-1.6731628108888385E-3</c:v>
                </c:pt>
                <c:pt idx="79">
                  <c:v>5.9872373495415219E-3</c:v>
                </c:pt>
                <c:pt idx="80">
                  <c:v>1.7655755059225856E-3</c:v>
                </c:pt>
                <c:pt idx="81">
                  <c:v>6.345491887036999E-4</c:v>
                </c:pt>
                <c:pt idx="82">
                  <c:v>-1.3311715738845258E-3</c:v>
                </c:pt>
                <c:pt idx="83">
                  <c:v>4.3294312428047259E-3</c:v>
                </c:pt>
                <c:pt idx="84">
                  <c:v>-3.663996477550318E-5</c:v>
                </c:pt>
                <c:pt idx="85">
                  <c:v>-3.0217309167048737E-4</c:v>
                </c:pt>
                <c:pt idx="86">
                  <c:v>-1.155544465959803E-3</c:v>
                </c:pt>
                <c:pt idx="87">
                  <c:v>6.2675928218180492E-3</c:v>
                </c:pt>
                <c:pt idx="88">
                  <c:v>-2.8939595688362409E-3</c:v>
                </c:pt>
                <c:pt idx="89">
                  <c:v>-6.8163753914159426E-3</c:v>
                </c:pt>
                <c:pt idx="90">
                  <c:v>4.69736119598503E-3</c:v>
                </c:pt>
                <c:pt idx="91">
                  <c:v>1.574423227116371E-3</c:v>
                </c:pt>
                <c:pt idx="92">
                  <c:v>-6.1584326470608035E-3</c:v>
                </c:pt>
                <c:pt idx="93">
                  <c:v>-2.2424290397291284E-4</c:v>
                </c:pt>
                <c:pt idx="94">
                  <c:v>9.0338531516918254E-3</c:v>
                </c:pt>
                <c:pt idx="95">
                  <c:v>2.0418857714797453E-3</c:v>
                </c:pt>
                <c:pt idx="96">
                  <c:v>6.1040479712020628E-3</c:v>
                </c:pt>
                <c:pt idx="97">
                  <c:v>3.8823527680539893E-5</c:v>
                </c:pt>
                <c:pt idx="98">
                  <c:v>-8.4753265539514264E-3</c:v>
                </c:pt>
                <c:pt idx="99">
                  <c:v>-5.9481668031978272E-3</c:v>
                </c:pt>
                <c:pt idx="100">
                  <c:v>9.4271199346081039E-3</c:v>
                </c:pt>
                <c:pt idx="101">
                  <c:v>-1.7689236332296236E-2</c:v>
                </c:pt>
                <c:pt idx="102">
                  <c:v>1.026695579415726E-2</c:v>
                </c:pt>
                <c:pt idx="103">
                  <c:v>-2.2993350571839342E-3</c:v>
                </c:pt>
                <c:pt idx="104">
                  <c:v>-2.5694506325154168E-3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3-C846-89C9-C3CB6381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477040"/>
        <c:axId val="769479312"/>
      </c:scatterChart>
      <c:valAx>
        <c:axId val="76947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9479312"/>
        <c:crosses val="autoZero"/>
        <c:crossBetween val="midCat"/>
      </c:valAx>
      <c:valAx>
        <c:axId val="76947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0.0000000" sourceLinked="1"/>
        <c:majorTickMark val="out"/>
        <c:minorTickMark val="none"/>
        <c:tickLblPos val="nextTo"/>
        <c:crossAx val="7694770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7</xdr:row>
      <xdr:rowOff>76200</xdr:rowOff>
    </xdr:from>
    <xdr:to>
      <xdr:col>13</xdr:col>
      <xdr:colOff>12700</xdr:colOff>
      <xdr:row>16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A38E1-A916-14FA-A0C0-9E7A3EB5F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7</xdr:row>
      <xdr:rowOff>76200</xdr:rowOff>
    </xdr:from>
    <xdr:to>
      <xdr:col>16</xdr:col>
      <xdr:colOff>12700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26E297-734F-392A-8BFE-1A4219CE7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6350</xdr:colOff>
      <xdr:row>7</xdr:row>
      <xdr:rowOff>76200</xdr:rowOff>
    </xdr:from>
    <xdr:to>
      <xdr:col>19</xdr:col>
      <xdr:colOff>12700</xdr:colOff>
      <xdr:row>16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A227F6-3401-693B-2BB7-06DD1544F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368300</xdr:colOff>
      <xdr:row>44</xdr:row>
      <xdr:rowOff>88900</xdr:rowOff>
    </xdr:from>
    <xdr:to>
      <xdr:col>22</xdr:col>
      <xdr:colOff>368300</xdr:colOff>
      <xdr:row>62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6EFC4-6E59-A748-E4ED-777291456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368300</xdr:colOff>
      <xdr:row>20</xdr:row>
      <xdr:rowOff>12700</xdr:rowOff>
    </xdr:from>
    <xdr:to>
      <xdr:col>22</xdr:col>
      <xdr:colOff>381000</xdr:colOff>
      <xdr:row>44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E98B3-27CA-05A1-4F1F-5DA9A9B2F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0"/>
  <sheetViews>
    <sheetView tabSelected="1" workbookViewId="0">
      <selection activeCell="N32" sqref="N32"/>
    </sheetView>
  </sheetViews>
  <sheetFormatPr baseColWidth="10" defaultColWidth="8.83203125" defaultRowHeight="15" x14ac:dyDescent="0.2"/>
  <cols>
    <col min="1" max="1" width="9.6640625" bestFit="1" customWidth="1"/>
    <col min="12" max="12" width="17.6640625" customWidth="1"/>
    <col min="13" max="13" width="17.5" customWidth="1"/>
    <col min="15" max="15" width="17.6640625" customWidth="1"/>
    <col min="16" max="16" width="17.83203125" customWidth="1"/>
    <col min="18" max="18" width="17.6640625" customWidth="1"/>
    <col min="19" max="19" width="17.83203125" customWidth="1"/>
  </cols>
  <sheetData>
    <row r="1" spans="1:19" x14ac:dyDescent="0.2">
      <c r="A1" s="13" t="s">
        <v>95</v>
      </c>
      <c r="B1" s="13"/>
      <c r="C1" s="13"/>
      <c r="D1" s="13"/>
      <c r="E1" s="13"/>
      <c r="F1" s="13"/>
      <c r="G1" s="13"/>
      <c r="H1" s="13"/>
      <c r="I1" s="13"/>
      <c r="J1" s="13"/>
      <c r="L1" s="7" t="s">
        <v>77</v>
      </c>
      <c r="M1" s="7"/>
      <c r="O1" s="7" t="s">
        <v>78</v>
      </c>
      <c r="P1" s="7"/>
      <c r="R1" s="7" t="s">
        <v>83</v>
      </c>
      <c r="S1" s="7"/>
    </row>
    <row r="2" spans="1:19" x14ac:dyDescent="0.2">
      <c r="A2" s="7" t="s">
        <v>50</v>
      </c>
      <c r="B2" s="7" t="s">
        <v>1</v>
      </c>
      <c r="C2" s="7" t="s">
        <v>51</v>
      </c>
      <c r="D2" s="7" t="s">
        <v>52</v>
      </c>
      <c r="E2" s="7"/>
      <c r="F2" s="7"/>
      <c r="G2" s="7"/>
      <c r="H2" s="7"/>
      <c r="I2" s="7"/>
      <c r="J2" s="7"/>
      <c r="L2" s="7" t="s">
        <v>71</v>
      </c>
      <c r="M2" s="11">
        <f>AVERAGE(F5:F109)</f>
        <v>0.17038095238095247</v>
      </c>
      <c r="O2" s="7" t="s">
        <v>71</v>
      </c>
      <c r="P2" s="9">
        <f>AVERAGE(G5:G109)</f>
        <v>2.5910334440938545E-3</v>
      </c>
      <c r="R2" s="7" t="s">
        <v>71</v>
      </c>
      <c r="S2" s="9">
        <f>AVERAGE(J5:J109)</f>
        <v>2.4440399172041098E-3</v>
      </c>
    </row>
    <row r="3" spans="1:19" x14ac:dyDescent="0.2">
      <c r="A3" s="7" t="s">
        <v>0</v>
      </c>
      <c r="B3" s="7" t="s">
        <v>1</v>
      </c>
      <c r="C3" s="7" t="s">
        <v>2</v>
      </c>
      <c r="D3" s="7" t="s">
        <v>3</v>
      </c>
      <c r="E3" s="7" t="s">
        <v>69</v>
      </c>
      <c r="F3" s="7" t="s">
        <v>70</v>
      </c>
      <c r="G3" s="7" t="s">
        <v>80</v>
      </c>
      <c r="H3" s="7" t="s">
        <v>79</v>
      </c>
      <c r="I3" s="7" t="s">
        <v>81</v>
      </c>
      <c r="J3" s="7" t="s">
        <v>82</v>
      </c>
      <c r="K3" s="15" t="s">
        <v>96</v>
      </c>
      <c r="L3" s="7" t="s">
        <v>72</v>
      </c>
      <c r="M3" s="7">
        <f>STDEV(F5:F109)</f>
        <v>1.1489442677531982</v>
      </c>
      <c r="O3" s="7" t="s">
        <v>72</v>
      </c>
      <c r="P3" s="7">
        <f>STDEV(G5:G109)</f>
        <v>1.7087350471502224E-2</v>
      </c>
      <c r="R3" s="7" t="s">
        <v>72</v>
      </c>
      <c r="S3" s="7">
        <f>STDEV(J5:J109)</f>
        <v>1.7025459520716529E-2</v>
      </c>
    </row>
    <row r="4" spans="1:19" x14ac:dyDescent="0.2">
      <c r="A4" s="14">
        <v>41760</v>
      </c>
      <c r="B4" s="8">
        <v>61.15</v>
      </c>
      <c r="C4" s="8">
        <v>98.48</v>
      </c>
      <c r="D4" s="8">
        <v>1883.68</v>
      </c>
      <c r="E4" s="7"/>
      <c r="F4" s="7"/>
      <c r="G4" s="7"/>
      <c r="H4" s="7">
        <f>LN(B4)</f>
        <v>4.1133298621331811</v>
      </c>
      <c r="I4" s="7"/>
      <c r="J4" s="7"/>
      <c r="L4" s="7" t="s">
        <v>73</v>
      </c>
      <c r="M4" s="7">
        <f>CORREL(F5:F108, F6:F109)</f>
        <v>-7.2808761786092385E-2</v>
      </c>
      <c r="O4" s="7" t="s">
        <v>73</v>
      </c>
      <c r="P4" s="7">
        <f>CORREL(G5:G108, G6:G109)</f>
        <v>-5.7271900313918905E-2</v>
      </c>
      <c r="R4" s="7" t="s">
        <v>73</v>
      </c>
      <c r="S4" s="7">
        <f>CORREL(J5:J108, J6:J109)</f>
        <v>-5.7712469031656728E-2</v>
      </c>
    </row>
    <row r="5" spans="1:19" x14ac:dyDescent="0.2">
      <c r="A5" s="14">
        <v>41761</v>
      </c>
      <c r="B5" s="8">
        <v>60.46</v>
      </c>
      <c r="C5" s="8">
        <v>96.53</v>
      </c>
      <c r="D5" s="8">
        <v>1881.14</v>
      </c>
      <c r="E5" s="8">
        <f>B4</f>
        <v>61.15</v>
      </c>
      <c r="F5" s="8">
        <f>B5-E5</f>
        <v>-0.68999999999999773</v>
      </c>
      <c r="G5" s="9">
        <f>F5/E5</f>
        <v>-1.1283728536385899E-2</v>
      </c>
      <c r="H5" s="7">
        <f t="shared" ref="H5:H68" si="0">LN(B5)</f>
        <v>4.1019819893513123</v>
      </c>
      <c r="I5" s="9">
        <f>H4</f>
        <v>4.1133298621331811</v>
      </c>
      <c r="J5" s="9">
        <f>H5-I5</f>
        <v>-1.1347872781868773E-2</v>
      </c>
      <c r="K5" s="5"/>
      <c r="L5" s="7" t="s">
        <v>74</v>
      </c>
      <c r="M5" s="7">
        <f>1/SQRT(105)</f>
        <v>9.7590007294853329E-2</v>
      </c>
      <c r="O5" s="7" t="s">
        <v>74</v>
      </c>
      <c r="P5" s="7">
        <f>1/SQRT(105)</f>
        <v>9.7590007294853329E-2</v>
      </c>
      <c r="R5" s="7" t="s">
        <v>74</v>
      </c>
      <c r="S5" s="7">
        <f>1/SQRT(105)</f>
        <v>9.7590007294853329E-2</v>
      </c>
    </row>
    <row r="6" spans="1:19" x14ac:dyDescent="0.2">
      <c r="A6" s="14">
        <v>41764</v>
      </c>
      <c r="B6" s="8">
        <v>61.22</v>
      </c>
      <c r="C6" s="8">
        <v>96.49</v>
      </c>
      <c r="D6" s="8">
        <v>1884.66</v>
      </c>
      <c r="E6" s="8">
        <f t="shared" ref="E6:E69" si="1">B5</f>
        <v>60.46</v>
      </c>
      <c r="F6" s="8">
        <f t="shared" ref="F6:F69" si="2">B6-E6</f>
        <v>0.75999999999999801</v>
      </c>
      <c r="G6" s="9">
        <f t="shared" ref="G6:G69" si="3">F6/E6</f>
        <v>1.2570294409526927E-2</v>
      </c>
      <c r="H6" s="7">
        <f t="shared" si="0"/>
        <v>4.1144739335172664</v>
      </c>
      <c r="I6" s="9">
        <f t="shared" ref="I6:I69" si="4">H5</f>
        <v>4.1019819893513123</v>
      </c>
      <c r="J6" s="9">
        <f t="shared" ref="J6:J69" si="5">H6-I6</f>
        <v>1.2491944165954116E-2</v>
      </c>
      <c r="K6" s="5"/>
      <c r="L6" s="7" t="s">
        <v>75</v>
      </c>
      <c r="M6" s="7">
        <f>ABS((M4-0)/M5)</f>
        <v>0.74606779735256923</v>
      </c>
      <c r="O6" s="7" t="s">
        <v>75</v>
      </c>
      <c r="P6" s="7">
        <f>ABS((P4-0)/P5)</f>
        <v>0.58686234278967297</v>
      </c>
      <c r="R6" s="7" t="s">
        <v>75</v>
      </c>
      <c r="S6" s="7">
        <f>ABS((S4-0)/S5)</f>
        <v>0.59137682874935449</v>
      </c>
    </row>
    <row r="7" spans="1:19" x14ac:dyDescent="0.2">
      <c r="A7" s="14">
        <v>41765</v>
      </c>
      <c r="B7" s="8">
        <v>58.53</v>
      </c>
      <c r="C7" s="8">
        <v>96.4</v>
      </c>
      <c r="D7" s="8">
        <v>1867.72</v>
      </c>
      <c r="E7" s="8">
        <f t="shared" si="1"/>
        <v>61.22</v>
      </c>
      <c r="F7" s="8">
        <f t="shared" si="2"/>
        <v>-2.6899999999999977</v>
      </c>
      <c r="G7" s="9">
        <f t="shared" si="3"/>
        <v>-4.3939888925187812E-2</v>
      </c>
      <c r="H7" s="7">
        <f t="shared" si="0"/>
        <v>4.0695394433031291</v>
      </c>
      <c r="I7" s="9">
        <f t="shared" si="4"/>
        <v>4.1144739335172664</v>
      </c>
      <c r="J7" s="9">
        <f t="shared" si="5"/>
        <v>-4.4934490214137313E-2</v>
      </c>
      <c r="K7" s="5"/>
      <c r="L7" s="7" t="s">
        <v>76</v>
      </c>
      <c r="M7" s="7">
        <f>2*NORMSDIST(-M6)</f>
        <v>0.45562646107796806</v>
      </c>
      <c r="O7" s="7" t="s">
        <v>76</v>
      </c>
      <c r="P7" s="7">
        <f>2*NORMSDIST(-P6)</f>
        <v>0.55729616255877601</v>
      </c>
      <c r="R7" s="7" t="s">
        <v>76</v>
      </c>
      <c r="S7" s="7">
        <f>2*NORMSDIST(-S6)</f>
        <v>0.55426796227159203</v>
      </c>
    </row>
    <row r="8" spans="1:19" x14ac:dyDescent="0.2">
      <c r="A8" s="14">
        <v>41766</v>
      </c>
      <c r="B8" s="8">
        <v>57.39</v>
      </c>
      <c r="C8" s="8">
        <v>97.78</v>
      </c>
      <c r="D8" s="8">
        <v>1878.21</v>
      </c>
      <c r="E8" s="8">
        <f t="shared" si="1"/>
        <v>58.53</v>
      </c>
      <c r="F8" s="8">
        <f t="shared" si="2"/>
        <v>-1.1400000000000006</v>
      </c>
      <c r="G8" s="9">
        <f t="shared" si="3"/>
        <v>-1.9477191184008209E-2</v>
      </c>
      <c r="H8" s="7">
        <f t="shared" si="0"/>
        <v>4.0498700721202709</v>
      </c>
      <c r="I8" s="9">
        <f t="shared" si="4"/>
        <v>4.0695394433031291</v>
      </c>
      <c r="J8" s="9">
        <f t="shared" si="5"/>
        <v>-1.9669371182858164E-2</v>
      </c>
      <c r="K8" s="5"/>
    </row>
    <row r="9" spans="1:19" x14ac:dyDescent="0.2">
      <c r="A9" s="14">
        <v>41767</v>
      </c>
      <c r="B9" s="8">
        <v>56.76</v>
      </c>
      <c r="C9" s="8">
        <v>97.02</v>
      </c>
      <c r="D9" s="8">
        <v>1875.63</v>
      </c>
      <c r="E9" s="8">
        <f t="shared" si="1"/>
        <v>57.39</v>
      </c>
      <c r="F9" s="8">
        <f t="shared" si="2"/>
        <v>-0.63000000000000256</v>
      </c>
      <c r="G9" s="9">
        <f t="shared" si="3"/>
        <v>-1.0977522216414053E-2</v>
      </c>
      <c r="H9" s="7">
        <f t="shared" si="0"/>
        <v>4.0388318522918416</v>
      </c>
      <c r="I9" s="9">
        <f t="shared" si="4"/>
        <v>4.0498700721202709</v>
      </c>
      <c r="J9" s="9">
        <f t="shared" si="5"/>
        <v>-1.1038219828429341E-2</v>
      </c>
      <c r="K9" s="5"/>
    </row>
    <row r="10" spans="1:19" x14ac:dyDescent="0.2">
      <c r="A10" s="14">
        <v>41768</v>
      </c>
      <c r="B10" s="8">
        <v>57.24</v>
      </c>
      <c r="C10" s="8">
        <v>95.48</v>
      </c>
      <c r="D10" s="8">
        <v>1878.48</v>
      </c>
      <c r="E10" s="8">
        <f t="shared" si="1"/>
        <v>56.76</v>
      </c>
      <c r="F10" s="8">
        <f t="shared" si="2"/>
        <v>0.48000000000000398</v>
      </c>
      <c r="G10" s="9">
        <f t="shared" si="3"/>
        <v>8.4566596194503869E-3</v>
      </c>
      <c r="H10" s="7">
        <f t="shared" si="0"/>
        <v>4.0472529546882505</v>
      </c>
      <c r="I10" s="9">
        <f t="shared" si="4"/>
        <v>4.0388318522918416</v>
      </c>
      <c r="J10" s="9">
        <f t="shared" si="5"/>
        <v>8.4211023964089193E-3</v>
      </c>
      <c r="K10" s="5"/>
    </row>
    <row r="11" spans="1:19" x14ac:dyDescent="0.2">
      <c r="A11" s="14">
        <v>41771</v>
      </c>
      <c r="B11" s="8">
        <v>59.83</v>
      </c>
      <c r="C11" s="8">
        <v>94.38</v>
      </c>
      <c r="D11" s="8">
        <v>1896.65</v>
      </c>
      <c r="E11" s="8">
        <f t="shared" si="1"/>
        <v>57.24</v>
      </c>
      <c r="F11" s="8">
        <f t="shared" si="2"/>
        <v>2.5899999999999963</v>
      </c>
      <c r="G11" s="9">
        <f t="shared" si="3"/>
        <v>4.5248078266946122E-2</v>
      </c>
      <c r="H11" s="7">
        <f t="shared" si="0"/>
        <v>4.0915072074019401</v>
      </c>
      <c r="I11" s="9">
        <f t="shared" si="4"/>
        <v>4.0472529546882505</v>
      </c>
      <c r="J11" s="9">
        <f t="shared" si="5"/>
        <v>4.4254252713689546E-2</v>
      </c>
      <c r="K11" s="5"/>
    </row>
    <row r="12" spans="1:19" x14ac:dyDescent="0.2">
      <c r="A12" s="14">
        <v>41772</v>
      </c>
      <c r="B12" s="8">
        <v>59.83</v>
      </c>
      <c r="C12" s="8">
        <v>94.65</v>
      </c>
      <c r="D12" s="8">
        <v>1897.45</v>
      </c>
      <c r="E12" s="8">
        <f t="shared" si="1"/>
        <v>59.83</v>
      </c>
      <c r="F12" s="8">
        <f t="shared" si="2"/>
        <v>0</v>
      </c>
      <c r="G12" s="9">
        <f t="shared" si="3"/>
        <v>0</v>
      </c>
      <c r="H12" s="7">
        <f t="shared" si="0"/>
        <v>4.0915072074019401</v>
      </c>
      <c r="I12" s="9">
        <f t="shared" si="4"/>
        <v>4.0915072074019401</v>
      </c>
      <c r="J12" s="9">
        <f t="shared" si="5"/>
        <v>0</v>
      </c>
      <c r="K12" s="5"/>
    </row>
    <row r="13" spans="1:19" x14ac:dyDescent="0.2">
      <c r="A13" s="14">
        <v>41773</v>
      </c>
      <c r="B13" s="8">
        <v>59.23</v>
      </c>
      <c r="C13" s="8">
        <v>95.17</v>
      </c>
      <c r="D13" s="8">
        <v>1888.53</v>
      </c>
      <c r="E13" s="8">
        <f t="shared" si="1"/>
        <v>59.83</v>
      </c>
      <c r="F13" s="8">
        <f t="shared" si="2"/>
        <v>-0.60000000000000142</v>
      </c>
      <c r="G13" s="9">
        <f t="shared" si="3"/>
        <v>-1.0028413839211122E-2</v>
      </c>
      <c r="H13" s="7">
        <f t="shared" si="0"/>
        <v>4.0814281702888735</v>
      </c>
      <c r="I13" s="9">
        <f t="shared" si="4"/>
        <v>4.0915072074019401</v>
      </c>
      <c r="J13" s="9">
        <f t="shared" si="5"/>
        <v>-1.0079037113066569E-2</v>
      </c>
      <c r="K13" s="5"/>
    </row>
    <row r="14" spans="1:19" x14ac:dyDescent="0.2">
      <c r="A14" s="14">
        <v>41774</v>
      </c>
      <c r="B14" s="8">
        <v>57.92</v>
      </c>
      <c r="C14" s="8">
        <v>94.84</v>
      </c>
      <c r="D14" s="8">
        <v>1870.85</v>
      </c>
      <c r="E14" s="8">
        <f t="shared" si="1"/>
        <v>59.23</v>
      </c>
      <c r="F14" s="8">
        <f t="shared" si="2"/>
        <v>-1.3099999999999952</v>
      </c>
      <c r="G14" s="9">
        <f t="shared" si="3"/>
        <v>-2.2117170352861645E-2</v>
      </c>
      <c r="H14" s="7">
        <f t="shared" si="0"/>
        <v>4.0590627480774613</v>
      </c>
      <c r="I14" s="9">
        <f t="shared" si="4"/>
        <v>4.0814281702888735</v>
      </c>
      <c r="J14" s="9">
        <f t="shared" si="5"/>
        <v>-2.2365422211412245E-2</v>
      </c>
      <c r="K14" s="5"/>
    </row>
    <row r="15" spans="1:19" x14ac:dyDescent="0.2">
      <c r="A15" s="14">
        <v>41775</v>
      </c>
      <c r="B15" s="8">
        <v>58.02</v>
      </c>
      <c r="C15" s="8">
        <v>95.16</v>
      </c>
      <c r="D15" s="8">
        <v>1877.86</v>
      </c>
      <c r="E15" s="8">
        <f t="shared" si="1"/>
        <v>57.92</v>
      </c>
      <c r="F15" s="8">
        <f t="shared" si="2"/>
        <v>0.10000000000000142</v>
      </c>
      <c r="G15" s="9">
        <f t="shared" si="3"/>
        <v>1.726519337016599E-3</v>
      </c>
      <c r="H15" s="7">
        <f t="shared" si="0"/>
        <v>4.0607877786932578</v>
      </c>
      <c r="I15" s="9">
        <f t="shared" si="4"/>
        <v>4.0590627480774613</v>
      </c>
      <c r="J15" s="9">
        <f t="shared" si="5"/>
        <v>1.7250306157965412E-3</v>
      </c>
      <c r="K15" s="5"/>
    </row>
    <row r="16" spans="1:19" x14ac:dyDescent="0.2">
      <c r="A16" s="14">
        <v>41778</v>
      </c>
      <c r="B16" s="8">
        <v>59.21</v>
      </c>
      <c r="C16" s="8">
        <v>93.29</v>
      </c>
      <c r="D16" s="8">
        <v>1885.08</v>
      </c>
      <c r="E16" s="8">
        <f t="shared" si="1"/>
        <v>58.02</v>
      </c>
      <c r="F16" s="8">
        <f t="shared" si="2"/>
        <v>1.1899999999999977</v>
      </c>
      <c r="G16" s="9">
        <f t="shared" si="3"/>
        <v>2.0510168907273314E-2</v>
      </c>
      <c r="H16" s="7">
        <f t="shared" si="0"/>
        <v>4.0810904465436844</v>
      </c>
      <c r="I16" s="9">
        <f t="shared" si="4"/>
        <v>4.0607877786932578</v>
      </c>
      <c r="J16" s="9">
        <f t="shared" si="5"/>
        <v>2.0302667850426559E-2</v>
      </c>
      <c r="K16" s="5"/>
    </row>
    <row r="17" spans="1:19" x14ac:dyDescent="0.2">
      <c r="A17" s="14">
        <v>41779</v>
      </c>
      <c r="B17" s="8">
        <v>58.56</v>
      </c>
      <c r="C17" s="8">
        <v>94.9</v>
      </c>
      <c r="D17" s="8">
        <v>1872.83</v>
      </c>
      <c r="E17" s="8">
        <f t="shared" si="1"/>
        <v>59.21</v>
      </c>
      <c r="F17" s="8">
        <f t="shared" si="2"/>
        <v>-0.64999999999999858</v>
      </c>
      <c r="G17" s="9">
        <f t="shared" si="3"/>
        <v>-1.0977875358892055E-2</v>
      </c>
      <c r="H17" s="7">
        <f t="shared" si="0"/>
        <v>4.0700518696530565</v>
      </c>
      <c r="I17" s="9">
        <f t="shared" si="4"/>
        <v>4.0810904465436844</v>
      </c>
      <c r="J17" s="9">
        <f t="shared" si="5"/>
        <v>-1.1038576890627816E-2</v>
      </c>
      <c r="K17" s="5"/>
    </row>
    <row r="18" spans="1:19" x14ac:dyDescent="0.2">
      <c r="A18" s="14">
        <v>41780</v>
      </c>
      <c r="B18" s="8">
        <v>60.49</v>
      </c>
      <c r="C18" s="8">
        <v>94.85</v>
      </c>
      <c r="D18" s="8">
        <v>1888.03</v>
      </c>
      <c r="E18" s="8">
        <f t="shared" si="1"/>
        <v>58.56</v>
      </c>
      <c r="F18" s="8">
        <f t="shared" si="2"/>
        <v>1.9299999999999997</v>
      </c>
      <c r="G18" s="9">
        <f t="shared" si="3"/>
        <v>3.2957650273224039E-2</v>
      </c>
      <c r="H18" s="7">
        <f t="shared" si="0"/>
        <v>4.1024780621188226</v>
      </c>
      <c r="I18" s="9">
        <f t="shared" si="4"/>
        <v>4.0700518696530565</v>
      </c>
      <c r="J18" s="9">
        <f t="shared" si="5"/>
        <v>3.2426192465766057E-2</v>
      </c>
      <c r="K18" s="5"/>
    </row>
    <row r="19" spans="1:19" x14ac:dyDescent="0.2">
      <c r="A19" s="14">
        <v>41781</v>
      </c>
      <c r="B19" s="8">
        <v>60.52</v>
      </c>
      <c r="C19" s="8">
        <v>95.2</v>
      </c>
      <c r="D19" s="8">
        <v>1892.49</v>
      </c>
      <c r="E19" s="8">
        <f t="shared" si="1"/>
        <v>60.49</v>
      </c>
      <c r="F19" s="8">
        <f t="shared" si="2"/>
        <v>3.0000000000001137E-2</v>
      </c>
      <c r="G19" s="9">
        <f t="shared" si="3"/>
        <v>4.9594974375931778E-4</v>
      </c>
      <c r="H19" s="7">
        <f t="shared" si="0"/>
        <v>4.1029738889201548</v>
      </c>
      <c r="I19" s="9">
        <f t="shared" si="4"/>
        <v>4.1024780621188226</v>
      </c>
      <c r="J19" s="9">
        <f t="shared" si="5"/>
        <v>4.9582680133219981E-4</v>
      </c>
      <c r="K19" s="5"/>
      <c r="L19" s="7" t="s">
        <v>84</v>
      </c>
      <c r="M19" s="7"/>
      <c r="O19" s="7" t="s">
        <v>89</v>
      </c>
      <c r="P19" s="7"/>
      <c r="R19" s="7" t="s">
        <v>90</v>
      </c>
      <c r="S19" s="7"/>
    </row>
    <row r="20" spans="1:19" x14ac:dyDescent="0.2">
      <c r="A20" s="14">
        <v>41782</v>
      </c>
      <c r="B20" s="8">
        <v>61.35</v>
      </c>
      <c r="C20" s="8">
        <v>95.02</v>
      </c>
      <c r="D20" s="8">
        <v>1900.53</v>
      </c>
      <c r="E20" s="8">
        <f t="shared" si="1"/>
        <v>60.52</v>
      </c>
      <c r="F20" s="8">
        <f t="shared" si="2"/>
        <v>0.82999999999999829</v>
      </c>
      <c r="G20" s="9">
        <f t="shared" si="3"/>
        <v>1.3714474553866462E-2</v>
      </c>
      <c r="H20" s="7">
        <f t="shared" si="0"/>
        <v>4.1165951711569209</v>
      </c>
      <c r="I20" s="9">
        <f t="shared" si="4"/>
        <v>4.1029738889201548</v>
      </c>
      <c r="J20" s="9">
        <f t="shared" si="5"/>
        <v>1.3621282236766064E-2</v>
      </c>
      <c r="K20" s="5"/>
      <c r="L20" s="7" t="s">
        <v>70</v>
      </c>
      <c r="M20" s="10">
        <f>M2</f>
        <v>0.17038095238095247</v>
      </c>
      <c r="O20" s="7" t="s">
        <v>80</v>
      </c>
      <c r="P20" s="9">
        <f>P2</f>
        <v>2.5910334440938545E-3</v>
      </c>
      <c r="R20" s="7" t="s">
        <v>91</v>
      </c>
      <c r="S20" s="9">
        <f>S2</f>
        <v>2.4440399172041098E-3</v>
      </c>
    </row>
    <row r="21" spans="1:19" x14ac:dyDescent="0.2">
      <c r="A21" s="14">
        <v>41786</v>
      </c>
      <c r="B21" s="8">
        <v>63.48</v>
      </c>
      <c r="C21" s="8">
        <v>95.09</v>
      </c>
      <c r="D21" s="8">
        <v>1911.91</v>
      </c>
      <c r="E21" s="8">
        <f t="shared" si="1"/>
        <v>61.35</v>
      </c>
      <c r="F21" s="8">
        <f t="shared" si="2"/>
        <v>2.1299999999999955</v>
      </c>
      <c r="G21" s="9">
        <f t="shared" si="3"/>
        <v>3.4718826405867896E-2</v>
      </c>
      <c r="H21" s="7">
        <f t="shared" si="0"/>
        <v>4.1507248956582083</v>
      </c>
      <c r="I21" s="9">
        <f t="shared" si="4"/>
        <v>4.1165951711569209</v>
      </c>
      <c r="J21" s="9">
        <f t="shared" si="5"/>
        <v>3.4129724501287484E-2</v>
      </c>
      <c r="K21" s="5"/>
      <c r="L21" s="7" t="s">
        <v>69</v>
      </c>
      <c r="M21" s="7">
        <v>79.040000000000006</v>
      </c>
      <c r="O21" s="7" t="s">
        <v>69</v>
      </c>
      <c r="P21" s="7">
        <f>M21</f>
        <v>79.040000000000006</v>
      </c>
      <c r="R21" s="7" t="s">
        <v>81</v>
      </c>
      <c r="S21" s="9">
        <f>I110</f>
        <v>4.3699540534396126</v>
      </c>
    </row>
    <row r="22" spans="1:19" x14ac:dyDescent="0.2">
      <c r="A22" s="14">
        <v>41787</v>
      </c>
      <c r="B22" s="8">
        <v>63.51</v>
      </c>
      <c r="C22" s="8">
        <v>95.91</v>
      </c>
      <c r="D22" s="8">
        <v>1909.78</v>
      </c>
      <c r="E22" s="8">
        <f t="shared" si="1"/>
        <v>63.48</v>
      </c>
      <c r="F22" s="8">
        <f t="shared" si="2"/>
        <v>3.0000000000001137E-2</v>
      </c>
      <c r="G22" s="9">
        <f t="shared" si="3"/>
        <v>4.7258979206050945E-4</v>
      </c>
      <c r="H22" s="7">
        <f t="shared" si="0"/>
        <v>4.1511973738148837</v>
      </c>
      <c r="I22" s="9">
        <f t="shared" si="4"/>
        <v>4.1507248956582083</v>
      </c>
      <c r="J22" s="9">
        <f t="shared" si="5"/>
        <v>4.7247815667539328E-4</v>
      </c>
      <c r="K22" s="5"/>
      <c r="L22" s="7" t="s">
        <v>85</v>
      </c>
      <c r="M22" s="10">
        <f>M21+M20</f>
        <v>79.210380952380959</v>
      </c>
      <c r="O22" s="7" t="s">
        <v>85</v>
      </c>
      <c r="P22" s="7">
        <f>P21*(1+P20)</f>
        <v>79.244795283421197</v>
      </c>
      <c r="R22" s="7" t="s">
        <v>79</v>
      </c>
      <c r="S22" s="9">
        <f>S21+S20</f>
        <v>4.372398093356817</v>
      </c>
    </row>
    <row r="23" spans="1:19" x14ac:dyDescent="0.2">
      <c r="A23" s="14">
        <v>41788</v>
      </c>
      <c r="B23" s="8">
        <v>63.83</v>
      </c>
      <c r="C23" s="8">
        <v>95.83</v>
      </c>
      <c r="D23" s="8">
        <v>1920.03</v>
      </c>
      <c r="E23" s="8">
        <f t="shared" si="1"/>
        <v>63.51</v>
      </c>
      <c r="F23" s="8">
        <f t="shared" si="2"/>
        <v>0.32000000000000028</v>
      </c>
      <c r="G23" s="9">
        <f t="shared" si="3"/>
        <v>5.0385766021099083E-3</v>
      </c>
      <c r="H23" s="7">
        <f t="shared" si="0"/>
        <v>4.1562232992679657</v>
      </c>
      <c r="I23" s="9">
        <f t="shared" si="4"/>
        <v>4.1511973738148837</v>
      </c>
      <c r="J23" s="9">
        <f t="shared" si="5"/>
        <v>5.025925453082003E-3</v>
      </c>
      <c r="K23" s="5"/>
      <c r="L23" s="7" t="s">
        <v>86</v>
      </c>
      <c r="M23" s="7">
        <f>1.645*M3</f>
        <v>1.890013320454011</v>
      </c>
      <c r="O23" s="7" t="s">
        <v>86</v>
      </c>
      <c r="P23" s="7">
        <f>1.645*P3*P21</f>
        <v>2.2217109781850968</v>
      </c>
      <c r="R23" s="7" t="s">
        <v>85</v>
      </c>
      <c r="S23" s="7">
        <f>EXP(S22)</f>
        <v>79.233413173537429</v>
      </c>
    </row>
    <row r="24" spans="1:19" x14ac:dyDescent="0.2">
      <c r="A24" s="14">
        <v>41789</v>
      </c>
      <c r="B24" s="8">
        <v>63.3</v>
      </c>
      <c r="C24" s="8">
        <v>96.63</v>
      </c>
      <c r="D24" s="8">
        <v>1923.57</v>
      </c>
      <c r="E24" s="8">
        <f t="shared" si="1"/>
        <v>63.83</v>
      </c>
      <c r="F24" s="8">
        <f t="shared" si="2"/>
        <v>-0.53000000000000114</v>
      </c>
      <c r="G24" s="9">
        <f t="shared" si="3"/>
        <v>-8.3033056556478333E-3</v>
      </c>
      <c r="H24" s="7">
        <f t="shared" si="0"/>
        <v>4.1478853291501308</v>
      </c>
      <c r="I24" s="9">
        <f t="shared" si="4"/>
        <v>4.1562232992679657</v>
      </c>
      <c r="J24" s="9">
        <f t="shared" si="5"/>
        <v>-8.3379701178349919E-3</v>
      </c>
      <c r="K24" s="5"/>
      <c r="L24" s="7" t="s">
        <v>87</v>
      </c>
      <c r="M24" s="10">
        <f>M22+M23</f>
        <v>81.100394272834976</v>
      </c>
      <c r="O24" s="7" t="s">
        <v>87</v>
      </c>
      <c r="P24" s="7">
        <f>P23+P22</f>
        <v>81.466506261606298</v>
      </c>
      <c r="R24" s="7" t="s">
        <v>92</v>
      </c>
      <c r="S24" s="7">
        <f>1.645*S3</f>
        <v>2.8006880911578689E-2</v>
      </c>
    </row>
    <row r="25" spans="1:19" x14ac:dyDescent="0.2">
      <c r="A25" s="14">
        <v>41792</v>
      </c>
      <c r="B25" s="8">
        <v>63.08</v>
      </c>
      <c r="C25" s="8">
        <v>96.45</v>
      </c>
      <c r="D25" s="8">
        <v>1924.97</v>
      </c>
      <c r="E25" s="8">
        <f t="shared" si="1"/>
        <v>63.3</v>
      </c>
      <c r="F25" s="8">
        <f t="shared" si="2"/>
        <v>-0.21999999999999886</v>
      </c>
      <c r="G25" s="9">
        <f t="shared" si="3"/>
        <v>-3.4755134281200454E-3</v>
      </c>
      <c r="H25" s="7">
        <f t="shared" si="0"/>
        <v>4.1444037620948375</v>
      </c>
      <c r="I25" s="9">
        <f t="shared" si="4"/>
        <v>4.1478853291501308</v>
      </c>
      <c r="J25" s="9">
        <f t="shared" si="5"/>
        <v>-3.4815670552932332E-3</v>
      </c>
      <c r="K25" s="5"/>
      <c r="L25" s="7" t="s">
        <v>88</v>
      </c>
      <c r="M25" s="10">
        <f>M22-M23</f>
        <v>77.320367631926942</v>
      </c>
      <c r="O25" s="7" t="s">
        <v>88</v>
      </c>
      <c r="P25" s="7">
        <f>P22-P23</f>
        <v>77.023084305236097</v>
      </c>
      <c r="R25" s="7" t="s">
        <v>86</v>
      </c>
      <c r="S25" s="7">
        <f>EXP(S24)</f>
        <v>1.0284027607455433</v>
      </c>
    </row>
    <row r="26" spans="1:19" x14ac:dyDescent="0.2">
      <c r="A26" s="14">
        <v>41793</v>
      </c>
      <c r="B26" s="8">
        <v>62.87</v>
      </c>
      <c r="C26" s="8">
        <v>96.43</v>
      </c>
      <c r="D26" s="8">
        <v>1924.24</v>
      </c>
      <c r="E26" s="8">
        <f t="shared" si="1"/>
        <v>63.08</v>
      </c>
      <c r="F26" s="8">
        <f t="shared" si="2"/>
        <v>-0.21000000000000085</v>
      </c>
      <c r="G26" s="9">
        <f t="shared" si="3"/>
        <v>-3.3291058972733174E-3</v>
      </c>
      <c r="H26" s="7">
        <f t="shared" si="0"/>
        <v>4.1410691023949697</v>
      </c>
      <c r="I26" s="9">
        <f t="shared" si="4"/>
        <v>4.1444037620948375</v>
      </c>
      <c r="J26" s="9">
        <f t="shared" si="5"/>
        <v>-3.3346596998677924E-3</v>
      </c>
      <c r="K26" s="5"/>
      <c r="R26" s="7" t="s">
        <v>93</v>
      </c>
      <c r="S26" s="9">
        <f>S21+S24</f>
        <v>4.3979609343511914</v>
      </c>
    </row>
    <row r="27" spans="1:19" x14ac:dyDescent="0.2">
      <c r="A27" s="14">
        <v>41794</v>
      </c>
      <c r="B27" s="8">
        <v>63.34</v>
      </c>
      <c r="C27" s="8">
        <v>96.59</v>
      </c>
      <c r="D27" s="8">
        <v>1927.88</v>
      </c>
      <c r="E27" s="8">
        <f t="shared" si="1"/>
        <v>62.87</v>
      </c>
      <c r="F27" s="8">
        <f t="shared" si="2"/>
        <v>0.47000000000000597</v>
      </c>
      <c r="G27" s="9">
        <f t="shared" si="3"/>
        <v>7.4757435979005251E-3</v>
      </c>
      <c r="H27" s="7">
        <f t="shared" si="0"/>
        <v>4.1485170411104937</v>
      </c>
      <c r="I27" s="9">
        <f t="shared" si="4"/>
        <v>4.1410691023949697</v>
      </c>
      <c r="J27" s="9">
        <f t="shared" si="5"/>
        <v>7.4479387155239607E-3</v>
      </c>
      <c r="K27" s="5"/>
      <c r="R27" s="7" t="s">
        <v>87</v>
      </c>
      <c r="S27" s="7">
        <f>EXP(S26)</f>
        <v>81.284954209327765</v>
      </c>
    </row>
    <row r="28" spans="1:19" x14ac:dyDescent="0.2">
      <c r="A28" s="14">
        <v>41795</v>
      </c>
      <c r="B28" s="8">
        <v>63.19</v>
      </c>
      <c r="C28" s="8">
        <v>97.04</v>
      </c>
      <c r="D28" s="8">
        <v>1940.46</v>
      </c>
      <c r="E28" s="8">
        <f t="shared" si="1"/>
        <v>63.34</v>
      </c>
      <c r="F28" s="8">
        <f t="shared" si="2"/>
        <v>-0.15000000000000568</v>
      </c>
      <c r="G28" s="9">
        <f t="shared" si="3"/>
        <v>-2.3681717713925745E-3</v>
      </c>
      <c r="H28" s="7">
        <f t="shared" si="0"/>
        <v>4.1461460607853642</v>
      </c>
      <c r="I28" s="9">
        <f t="shared" si="4"/>
        <v>4.1485170411104937</v>
      </c>
      <c r="J28" s="9">
        <f t="shared" si="5"/>
        <v>-2.3709803251295014E-3</v>
      </c>
      <c r="K28" s="5"/>
      <c r="R28" s="7" t="s">
        <v>94</v>
      </c>
      <c r="S28" s="9">
        <f>S22-S24</f>
        <v>4.3443912124452382</v>
      </c>
    </row>
    <row r="29" spans="1:19" x14ac:dyDescent="0.2">
      <c r="A29" s="14">
        <v>41796</v>
      </c>
      <c r="B29" s="8">
        <v>62.5</v>
      </c>
      <c r="C29" s="8">
        <v>96.71</v>
      </c>
      <c r="D29" s="8">
        <v>1949.44</v>
      </c>
      <c r="E29" s="8">
        <f t="shared" si="1"/>
        <v>63.19</v>
      </c>
      <c r="F29" s="8">
        <f t="shared" si="2"/>
        <v>-0.68999999999999773</v>
      </c>
      <c r="G29" s="9">
        <f t="shared" si="3"/>
        <v>-1.0919449279949324E-2</v>
      </c>
      <c r="H29" s="7">
        <f t="shared" si="0"/>
        <v>4.1351665567423561</v>
      </c>
      <c r="I29" s="9">
        <f t="shared" si="4"/>
        <v>4.1461460607853642</v>
      </c>
      <c r="J29" s="9">
        <f t="shared" si="5"/>
        <v>-1.097950404300807E-2</v>
      </c>
      <c r="K29" s="5"/>
      <c r="R29" s="7" t="s">
        <v>88</v>
      </c>
      <c r="S29" s="7">
        <f>EXP(S28)</f>
        <v>77.045119089428511</v>
      </c>
    </row>
    <row r="30" spans="1:19" x14ac:dyDescent="0.2">
      <c r="A30" s="14">
        <v>41799</v>
      </c>
      <c r="B30" s="8">
        <v>62.88</v>
      </c>
      <c r="C30" s="8">
        <v>95.66</v>
      </c>
      <c r="D30" s="8">
        <v>1951.27</v>
      </c>
      <c r="E30" s="8">
        <f t="shared" si="1"/>
        <v>62.5</v>
      </c>
      <c r="F30" s="8">
        <f t="shared" si="2"/>
        <v>0.38000000000000256</v>
      </c>
      <c r="G30" s="9">
        <f t="shared" si="3"/>
        <v>6.0800000000000411E-3</v>
      </c>
      <c r="H30" s="7">
        <f t="shared" si="0"/>
        <v>4.141228148120951</v>
      </c>
      <c r="I30" s="9">
        <f t="shared" si="4"/>
        <v>4.1351665567423561</v>
      </c>
      <c r="J30" s="9">
        <f t="shared" si="5"/>
        <v>6.061591378594855E-3</v>
      </c>
      <c r="K30" s="5"/>
    </row>
    <row r="31" spans="1:19" x14ac:dyDescent="0.2">
      <c r="A31" s="14">
        <v>41800</v>
      </c>
      <c r="B31" s="8">
        <v>65.77</v>
      </c>
      <c r="C31" s="8">
        <v>95.06</v>
      </c>
      <c r="D31" s="8">
        <v>1950.79</v>
      </c>
      <c r="E31" s="8">
        <f t="shared" si="1"/>
        <v>62.88</v>
      </c>
      <c r="F31" s="8">
        <f t="shared" si="2"/>
        <v>2.8899999999999935</v>
      </c>
      <c r="G31" s="9">
        <f t="shared" si="3"/>
        <v>4.5960559796437553E-2</v>
      </c>
      <c r="H31" s="7">
        <f t="shared" si="0"/>
        <v>4.1861638073132594</v>
      </c>
      <c r="I31" s="9">
        <f t="shared" si="4"/>
        <v>4.141228148120951</v>
      </c>
      <c r="J31" s="9">
        <f t="shared" si="5"/>
        <v>4.4935659192308464E-2</v>
      </c>
      <c r="K31" s="5"/>
    </row>
    <row r="32" spans="1:19" x14ac:dyDescent="0.2">
      <c r="A32" s="14">
        <v>41801</v>
      </c>
      <c r="B32" s="8">
        <v>65.78</v>
      </c>
      <c r="C32" s="8">
        <v>94.19</v>
      </c>
      <c r="D32" s="8">
        <v>1943.89</v>
      </c>
      <c r="E32" s="8">
        <f t="shared" si="1"/>
        <v>65.77</v>
      </c>
      <c r="F32" s="8">
        <f t="shared" si="2"/>
        <v>1.0000000000005116E-2</v>
      </c>
      <c r="G32" s="9">
        <f t="shared" si="3"/>
        <v>1.5204500532165299E-4</v>
      </c>
      <c r="H32" s="7">
        <f t="shared" si="0"/>
        <v>4.1863158407609111</v>
      </c>
      <c r="I32" s="9">
        <f t="shared" si="4"/>
        <v>4.1861638073132594</v>
      </c>
      <c r="J32" s="9">
        <f t="shared" si="5"/>
        <v>1.5203344765168936E-4</v>
      </c>
      <c r="K32" s="5"/>
    </row>
    <row r="33" spans="1:11" x14ac:dyDescent="0.2">
      <c r="A33" s="14">
        <v>41802</v>
      </c>
      <c r="B33" s="8">
        <v>64.290000000000006</v>
      </c>
      <c r="C33" s="8">
        <v>94.9</v>
      </c>
      <c r="D33" s="8">
        <v>1930.11</v>
      </c>
      <c r="E33" s="8">
        <f t="shared" si="1"/>
        <v>65.78</v>
      </c>
      <c r="F33" s="8">
        <f t="shared" si="2"/>
        <v>-1.4899999999999949</v>
      </c>
      <c r="G33" s="9">
        <f t="shared" si="3"/>
        <v>-2.2651261781696488E-2</v>
      </c>
      <c r="H33" s="7">
        <f t="shared" si="0"/>
        <v>4.1634040981535954</v>
      </c>
      <c r="I33" s="9">
        <f t="shared" si="4"/>
        <v>4.1863158407609111</v>
      </c>
      <c r="J33" s="9">
        <f t="shared" si="5"/>
        <v>-2.2911742607315766E-2</v>
      </c>
      <c r="K33" s="5"/>
    </row>
    <row r="34" spans="1:11" x14ac:dyDescent="0.2">
      <c r="A34" s="14">
        <v>41803</v>
      </c>
      <c r="B34" s="8">
        <v>64.5</v>
      </c>
      <c r="C34" s="8">
        <v>96.05</v>
      </c>
      <c r="D34" s="8">
        <v>1936.16</v>
      </c>
      <c r="E34" s="8">
        <f t="shared" si="1"/>
        <v>64.290000000000006</v>
      </c>
      <c r="F34" s="8">
        <f t="shared" si="2"/>
        <v>0.20999999999999375</v>
      </c>
      <c r="G34" s="9">
        <f t="shared" si="3"/>
        <v>3.2664489034063418E-3</v>
      </c>
      <c r="H34" s="7">
        <f t="shared" si="0"/>
        <v>4.1666652238017265</v>
      </c>
      <c r="I34" s="9">
        <f t="shared" si="4"/>
        <v>4.1634040981535954</v>
      </c>
      <c r="J34" s="9">
        <f t="shared" si="5"/>
        <v>3.2611256481311912E-3</v>
      </c>
      <c r="K34" s="5"/>
    </row>
    <row r="35" spans="1:11" x14ac:dyDescent="0.2">
      <c r="A35" s="14">
        <v>41806</v>
      </c>
      <c r="B35" s="8">
        <v>64.19</v>
      </c>
      <c r="C35" s="8">
        <v>96.43</v>
      </c>
      <c r="D35" s="8">
        <v>1937.78</v>
      </c>
      <c r="E35" s="8">
        <f t="shared" si="1"/>
        <v>64.5</v>
      </c>
      <c r="F35" s="8">
        <f t="shared" si="2"/>
        <v>-0.31000000000000227</v>
      </c>
      <c r="G35" s="9">
        <f t="shared" si="3"/>
        <v>-4.8062015503876326E-3</v>
      </c>
      <c r="H35" s="7">
        <f t="shared" si="0"/>
        <v>4.1618474353236872</v>
      </c>
      <c r="I35" s="9">
        <f t="shared" si="4"/>
        <v>4.1666652238017265</v>
      </c>
      <c r="J35" s="9">
        <f t="shared" si="5"/>
        <v>-4.8177884780393754E-3</v>
      </c>
      <c r="K35" s="5"/>
    </row>
    <row r="36" spans="1:11" x14ac:dyDescent="0.2">
      <c r="A36" s="14">
        <v>41807</v>
      </c>
      <c r="B36" s="8">
        <v>64.400000000000006</v>
      </c>
      <c r="C36" s="8">
        <v>97.02</v>
      </c>
      <c r="D36" s="8">
        <v>1941.99</v>
      </c>
      <c r="E36" s="8">
        <f t="shared" si="1"/>
        <v>64.19</v>
      </c>
      <c r="F36" s="8">
        <f t="shared" si="2"/>
        <v>0.21000000000000796</v>
      </c>
      <c r="G36" s="9">
        <f t="shared" si="3"/>
        <v>3.2715376226827848E-3</v>
      </c>
      <c r="H36" s="7">
        <f t="shared" si="0"/>
        <v>4.165113633110308</v>
      </c>
      <c r="I36" s="9">
        <f t="shared" si="4"/>
        <v>4.1618474353236872</v>
      </c>
      <c r="J36" s="9">
        <f t="shared" si="5"/>
        <v>3.2661977866208503E-3</v>
      </c>
      <c r="K36" s="5"/>
    </row>
    <row r="37" spans="1:11" x14ac:dyDescent="0.2">
      <c r="A37" s="14">
        <v>41808</v>
      </c>
      <c r="B37" s="8">
        <v>65.599999999999994</v>
      </c>
      <c r="C37" s="8">
        <v>98.94</v>
      </c>
      <c r="D37" s="8">
        <v>1956.98</v>
      </c>
      <c r="E37" s="8">
        <f t="shared" si="1"/>
        <v>64.400000000000006</v>
      </c>
      <c r="F37" s="8">
        <f t="shared" si="2"/>
        <v>1.1999999999999886</v>
      </c>
      <c r="G37" s="9">
        <f t="shared" si="3"/>
        <v>1.8633540372670631E-2</v>
      </c>
      <c r="H37" s="7">
        <f t="shared" si="0"/>
        <v>4.1835756959500436</v>
      </c>
      <c r="I37" s="9">
        <f t="shared" si="4"/>
        <v>4.165113633110308</v>
      </c>
      <c r="J37" s="9">
        <f t="shared" si="5"/>
        <v>1.8462062839735616E-2</v>
      </c>
      <c r="K37" s="5"/>
    </row>
    <row r="38" spans="1:11" x14ac:dyDescent="0.2">
      <c r="A38" s="14">
        <v>41809</v>
      </c>
      <c r="B38" s="8">
        <v>64.34</v>
      </c>
      <c r="C38" s="8">
        <v>99.41</v>
      </c>
      <c r="D38" s="8">
        <v>1959.48</v>
      </c>
      <c r="E38" s="8">
        <f t="shared" si="1"/>
        <v>65.599999999999994</v>
      </c>
      <c r="F38" s="8">
        <f t="shared" si="2"/>
        <v>-1.2599999999999909</v>
      </c>
      <c r="G38" s="9">
        <f t="shared" si="3"/>
        <v>-1.9207317073170596E-2</v>
      </c>
      <c r="H38" s="7">
        <f t="shared" si="0"/>
        <v>4.16418152181088</v>
      </c>
      <c r="I38" s="9">
        <f t="shared" si="4"/>
        <v>4.1835756959500436</v>
      </c>
      <c r="J38" s="9">
        <f t="shared" si="5"/>
        <v>-1.9394174139163667E-2</v>
      </c>
      <c r="K38" s="5"/>
    </row>
    <row r="39" spans="1:11" x14ac:dyDescent="0.2">
      <c r="A39" s="14">
        <v>41810</v>
      </c>
      <c r="B39" s="8">
        <v>64.5</v>
      </c>
      <c r="C39" s="8">
        <v>99.24</v>
      </c>
      <c r="D39" s="8">
        <v>1962.87</v>
      </c>
      <c r="E39" s="8">
        <f t="shared" si="1"/>
        <v>64.34</v>
      </c>
      <c r="F39" s="8">
        <f t="shared" si="2"/>
        <v>0.15999999999999659</v>
      </c>
      <c r="G39" s="9">
        <f t="shared" si="3"/>
        <v>2.4867889337891916E-3</v>
      </c>
      <c r="H39" s="7">
        <f t="shared" si="0"/>
        <v>4.1666652238017265</v>
      </c>
      <c r="I39" s="9">
        <f t="shared" si="4"/>
        <v>4.16418152181088</v>
      </c>
      <c r="J39" s="9">
        <f t="shared" si="5"/>
        <v>2.4837019908465763E-3</v>
      </c>
      <c r="K39" s="5"/>
    </row>
    <row r="40" spans="1:11" x14ac:dyDescent="0.2">
      <c r="A40" s="14">
        <v>41813</v>
      </c>
      <c r="B40" s="8">
        <v>65.37</v>
      </c>
      <c r="C40" s="8">
        <v>98.88</v>
      </c>
      <c r="D40" s="8">
        <v>1962.61</v>
      </c>
      <c r="E40" s="8">
        <f t="shared" si="1"/>
        <v>64.5</v>
      </c>
      <c r="F40" s="8">
        <f t="shared" si="2"/>
        <v>0.87000000000000455</v>
      </c>
      <c r="G40" s="9">
        <f t="shared" si="3"/>
        <v>1.3488372093023327E-2</v>
      </c>
      <c r="H40" s="7">
        <f t="shared" si="0"/>
        <v>4.1800634376246384</v>
      </c>
      <c r="I40" s="9">
        <f t="shared" si="4"/>
        <v>4.1666652238017265</v>
      </c>
      <c r="J40" s="9">
        <f t="shared" si="5"/>
        <v>1.3398213822911842E-2</v>
      </c>
      <c r="K40" s="5"/>
    </row>
    <row r="41" spans="1:11" x14ac:dyDescent="0.2">
      <c r="A41" s="14">
        <v>41814</v>
      </c>
      <c r="B41" s="8">
        <v>65.72</v>
      </c>
      <c r="C41" s="8">
        <v>99.97</v>
      </c>
      <c r="D41" s="8">
        <v>1949.98</v>
      </c>
      <c r="E41" s="8">
        <f t="shared" si="1"/>
        <v>65.37</v>
      </c>
      <c r="F41" s="8">
        <f t="shared" si="2"/>
        <v>0.34999999999999432</v>
      </c>
      <c r="G41" s="9">
        <f t="shared" si="3"/>
        <v>5.3541379837845236E-3</v>
      </c>
      <c r="H41" s="7">
        <f t="shared" si="0"/>
        <v>4.1854032931690677</v>
      </c>
      <c r="I41" s="9">
        <f t="shared" si="4"/>
        <v>4.1800634376246384</v>
      </c>
      <c r="J41" s="9">
        <f t="shared" si="5"/>
        <v>5.3398555444292839E-3</v>
      </c>
      <c r="K41" s="5"/>
    </row>
    <row r="42" spans="1:11" x14ac:dyDescent="0.2">
      <c r="A42" s="14">
        <v>41815</v>
      </c>
      <c r="B42" s="8">
        <v>67.44</v>
      </c>
      <c r="C42" s="8">
        <v>100.99</v>
      </c>
      <c r="D42" s="8">
        <v>1959.53</v>
      </c>
      <c r="E42" s="8">
        <f t="shared" si="1"/>
        <v>65.72</v>
      </c>
      <c r="F42" s="8">
        <f t="shared" si="2"/>
        <v>1.7199999999999989</v>
      </c>
      <c r="G42" s="9">
        <f t="shared" si="3"/>
        <v>2.617163724893486E-2</v>
      </c>
      <c r="H42" s="7">
        <f t="shared" si="0"/>
        <v>4.2112383136935998</v>
      </c>
      <c r="I42" s="9">
        <f t="shared" si="4"/>
        <v>4.1854032931690677</v>
      </c>
      <c r="J42" s="9">
        <f t="shared" si="5"/>
        <v>2.5835020524532126E-2</v>
      </c>
      <c r="K42" s="5"/>
    </row>
    <row r="43" spans="1:11" x14ac:dyDescent="0.2">
      <c r="A43" s="14">
        <v>41816</v>
      </c>
      <c r="B43" s="8">
        <v>67.13</v>
      </c>
      <c r="C43" s="8">
        <v>100.64</v>
      </c>
      <c r="D43" s="8">
        <v>1957.22</v>
      </c>
      <c r="E43" s="8">
        <f t="shared" si="1"/>
        <v>67.44</v>
      </c>
      <c r="F43" s="8">
        <f t="shared" si="2"/>
        <v>-0.31000000000000227</v>
      </c>
      <c r="G43" s="9">
        <f t="shared" si="3"/>
        <v>-4.5966785290629045E-3</v>
      </c>
      <c r="H43" s="7">
        <f t="shared" si="0"/>
        <v>4.2066310379506602</v>
      </c>
      <c r="I43" s="9">
        <f t="shared" si="4"/>
        <v>4.2112383136935998</v>
      </c>
      <c r="J43" s="9">
        <f t="shared" si="5"/>
        <v>-4.6072757429396205E-3</v>
      </c>
      <c r="K43" s="5"/>
    </row>
    <row r="44" spans="1:11" x14ac:dyDescent="0.2">
      <c r="A44" s="14">
        <v>41817</v>
      </c>
      <c r="B44" s="8">
        <v>67.599999999999994</v>
      </c>
      <c r="C44" s="8">
        <v>100.84</v>
      </c>
      <c r="D44" s="8">
        <v>1960.96</v>
      </c>
      <c r="E44" s="8">
        <f t="shared" si="1"/>
        <v>67.13</v>
      </c>
      <c r="F44" s="8">
        <f t="shared" si="2"/>
        <v>0.46999999999999886</v>
      </c>
      <c r="G44" s="9">
        <f t="shared" si="3"/>
        <v>7.0013406822582881E-3</v>
      </c>
      <c r="H44" s="7">
        <f t="shared" si="0"/>
        <v>4.2136079830489184</v>
      </c>
      <c r="I44" s="9">
        <f t="shared" si="4"/>
        <v>4.2066310379506602</v>
      </c>
      <c r="J44" s="9">
        <f t="shared" si="5"/>
        <v>6.9769450982581915E-3</v>
      </c>
      <c r="K44" s="5"/>
    </row>
    <row r="45" spans="1:11" x14ac:dyDescent="0.2">
      <c r="A45" s="14">
        <v>41820</v>
      </c>
      <c r="B45" s="8">
        <v>67.290000000000006</v>
      </c>
      <c r="C45" s="8">
        <v>101.71</v>
      </c>
      <c r="D45" s="8">
        <v>1960.23</v>
      </c>
      <c r="E45" s="8">
        <f t="shared" si="1"/>
        <v>67.599999999999994</v>
      </c>
      <c r="F45" s="8">
        <f t="shared" si="2"/>
        <v>-0.30999999999998806</v>
      </c>
      <c r="G45" s="9">
        <f t="shared" si="3"/>
        <v>-4.5857988165678709E-3</v>
      </c>
      <c r="H45" s="7">
        <f t="shared" si="0"/>
        <v>4.2090116372002271</v>
      </c>
      <c r="I45" s="9">
        <f t="shared" si="4"/>
        <v>4.2136079830489184</v>
      </c>
      <c r="J45" s="9">
        <f t="shared" si="5"/>
        <v>-4.5963458486912856E-3</v>
      </c>
      <c r="K45" s="5"/>
    </row>
    <row r="46" spans="1:11" x14ac:dyDescent="0.2">
      <c r="A46" s="14">
        <v>41821</v>
      </c>
      <c r="B46" s="8">
        <v>68.06</v>
      </c>
      <c r="C46" s="8">
        <v>100.69</v>
      </c>
      <c r="D46" s="8">
        <v>1973.32</v>
      </c>
      <c r="E46" s="8">
        <f t="shared" si="1"/>
        <v>67.290000000000006</v>
      </c>
      <c r="F46" s="8">
        <f t="shared" si="2"/>
        <v>0.76999999999999602</v>
      </c>
      <c r="G46" s="9">
        <f t="shared" si="3"/>
        <v>1.144300787635601E-2</v>
      </c>
      <c r="H46" s="7">
        <f t="shared" si="0"/>
        <v>4.2203896690727598</v>
      </c>
      <c r="I46" s="9">
        <f t="shared" si="4"/>
        <v>4.2090116372002271</v>
      </c>
      <c r="J46" s="9">
        <f t="shared" si="5"/>
        <v>1.1378031872532723E-2</v>
      </c>
      <c r="K46" s="5"/>
    </row>
    <row r="47" spans="1:11" x14ac:dyDescent="0.2">
      <c r="A47" s="14">
        <v>41822</v>
      </c>
      <c r="B47" s="8">
        <v>66.45</v>
      </c>
      <c r="C47" s="8">
        <v>98.95</v>
      </c>
      <c r="D47" s="8">
        <v>1974.62</v>
      </c>
      <c r="E47" s="8">
        <f t="shared" si="1"/>
        <v>68.06</v>
      </c>
      <c r="F47" s="8">
        <f t="shared" si="2"/>
        <v>-1.6099999999999994</v>
      </c>
      <c r="G47" s="9">
        <f t="shared" si="3"/>
        <v>-2.3655598001763142E-2</v>
      </c>
      <c r="H47" s="7">
        <f t="shared" si="0"/>
        <v>4.1964497851592544</v>
      </c>
      <c r="I47" s="9">
        <f t="shared" si="4"/>
        <v>4.2203896690727598</v>
      </c>
      <c r="J47" s="9">
        <f t="shared" si="5"/>
        <v>-2.3939883913505433E-2</v>
      </c>
      <c r="K47" s="5"/>
    </row>
    <row r="48" spans="1:11" x14ac:dyDescent="0.2">
      <c r="A48" s="14">
        <v>41823</v>
      </c>
      <c r="B48" s="8">
        <v>66.290000000000006</v>
      </c>
      <c r="C48" s="8">
        <v>97.48</v>
      </c>
      <c r="D48" s="8">
        <v>1985.44</v>
      </c>
      <c r="E48" s="8">
        <f t="shared" si="1"/>
        <v>66.45</v>
      </c>
      <c r="F48" s="8">
        <f t="shared" si="2"/>
        <v>-0.15999999999999659</v>
      </c>
      <c r="G48" s="9">
        <f t="shared" si="3"/>
        <v>-2.4078254326560808E-3</v>
      </c>
      <c r="H48" s="7">
        <f t="shared" si="0"/>
        <v>4.1940390562532999</v>
      </c>
      <c r="I48" s="9">
        <f t="shared" si="4"/>
        <v>4.1964497851592544</v>
      </c>
      <c r="J48" s="9">
        <f t="shared" si="5"/>
        <v>-2.4107289059545067E-3</v>
      </c>
      <c r="K48" s="5"/>
    </row>
    <row r="49" spans="1:11" x14ac:dyDescent="0.2">
      <c r="A49" s="14">
        <v>41827</v>
      </c>
      <c r="B49" s="8">
        <v>65.290000000000006</v>
      </c>
      <c r="C49" s="8">
        <v>97.74</v>
      </c>
      <c r="D49" s="8">
        <v>1977.65</v>
      </c>
      <c r="E49" s="8">
        <f t="shared" si="1"/>
        <v>66.290000000000006</v>
      </c>
      <c r="F49" s="8">
        <f t="shared" si="2"/>
        <v>-1</v>
      </c>
      <c r="G49" s="9">
        <f t="shared" si="3"/>
        <v>-1.5085231558304419E-2</v>
      </c>
      <c r="H49" s="7">
        <f t="shared" si="0"/>
        <v>4.1788388851985419</v>
      </c>
      <c r="I49" s="9">
        <f t="shared" si="4"/>
        <v>4.1940390562532999</v>
      </c>
      <c r="J49" s="9">
        <f t="shared" si="5"/>
        <v>-1.5200171054758016E-2</v>
      </c>
      <c r="K49" s="5"/>
    </row>
    <row r="50" spans="1:11" x14ac:dyDescent="0.2">
      <c r="A50" s="14">
        <v>41828</v>
      </c>
      <c r="B50" s="8">
        <v>62.76</v>
      </c>
      <c r="C50" s="8">
        <v>98.16</v>
      </c>
      <c r="D50" s="8">
        <v>1963.71</v>
      </c>
      <c r="E50" s="8">
        <f t="shared" si="1"/>
        <v>65.290000000000006</v>
      </c>
      <c r="F50" s="8">
        <f t="shared" si="2"/>
        <v>-2.5300000000000082</v>
      </c>
      <c r="G50" s="9">
        <f t="shared" si="3"/>
        <v>-3.8750191453515208E-2</v>
      </c>
      <c r="H50" s="7">
        <f t="shared" si="0"/>
        <v>4.1393179278648322</v>
      </c>
      <c r="I50" s="9">
        <f t="shared" si="4"/>
        <v>4.1788388851985419</v>
      </c>
      <c r="J50" s="9">
        <f t="shared" si="5"/>
        <v>-3.9520957333709639E-2</v>
      </c>
      <c r="K50" s="5"/>
    </row>
    <row r="51" spans="1:11" x14ac:dyDescent="0.2">
      <c r="A51" s="14">
        <v>41829</v>
      </c>
      <c r="B51" s="8">
        <v>64.97</v>
      </c>
      <c r="C51" s="8">
        <v>98.09</v>
      </c>
      <c r="D51" s="8">
        <v>1972.83</v>
      </c>
      <c r="E51" s="8">
        <f t="shared" si="1"/>
        <v>62.76</v>
      </c>
      <c r="F51" s="8">
        <f t="shared" si="2"/>
        <v>2.2100000000000009</v>
      </c>
      <c r="G51" s="9">
        <f t="shared" si="3"/>
        <v>3.5213511790949663E-2</v>
      </c>
      <c r="H51" s="7">
        <f t="shared" si="0"/>
        <v>4.1739256248924397</v>
      </c>
      <c r="I51" s="9">
        <f t="shared" si="4"/>
        <v>4.1393179278648322</v>
      </c>
      <c r="J51" s="9">
        <f t="shared" si="5"/>
        <v>3.4607697027607465E-2</v>
      </c>
      <c r="K51" s="5"/>
    </row>
    <row r="52" spans="1:11" x14ac:dyDescent="0.2">
      <c r="A52" s="14">
        <v>41830</v>
      </c>
      <c r="B52" s="8">
        <v>64.87</v>
      </c>
      <c r="C52" s="8">
        <v>98.64</v>
      </c>
      <c r="D52" s="8">
        <v>1964.68</v>
      </c>
      <c r="E52" s="8">
        <f t="shared" si="1"/>
        <v>64.97</v>
      </c>
      <c r="F52" s="8">
        <f t="shared" si="2"/>
        <v>-9.9999999999994316E-2</v>
      </c>
      <c r="G52" s="9">
        <f t="shared" si="3"/>
        <v>-1.5391719255039914E-3</v>
      </c>
      <c r="H52" s="7">
        <f t="shared" si="0"/>
        <v>4.1723852672249642</v>
      </c>
      <c r="I52" s="9">
        <f t="shared" si="4"/>
        <v>4.1739256248924397</v>
      </c>
      <c r="J52" s="9">
        <f t="shared" si="5"/>
        <v>-1.5403576674755115E-3</v>
      </c>
      <c r="K52" s="5"/>
    </row>
    <row r="53" spans="1:11" x14ac:dyDescent="0.2">
      <c r="A53" s="14">
        <v>41831</v>
      </c>
      <c r="B53" s="8">
        <v>66.34</v>
      </c>
      <c r="C53" s="8">
        <v>98.23</v>
      </c>
      <c r="D53" s="8">
        <v>1967.57</v>
      </c>
      <c r="E53" s="8">
        <f t="shared" si="1"/>
        <v>64.87</v>
      </c>
      <c r="F53" s="8">
        <f t="shared" si="2"/>
        <v>1.4699999999999989</v>
      </c>
      <c r="G53" s="9">
        <f t="shared" si="3"/>
        <v>2.2660706027439477E-2</v>
      </c>
      <c r="H53" s="7">
        <f t="shared" si="0"/>
        <v>4.1947930335189065</v>
      </c>
      <c r="I53" s="9">
        <f t="shared" si="4"/>
        <v>4.1723852672249642</v>
      </c>
      <c r="J53" s="9">
        <f t="shared" si="5"/>
        <v>2.2407766293942366E-2</v>
      </c>
      <c r="K53" s="5"/>
    </row>
    <row r="54" spans="1:11" x14ac:dyDescent="0.2">
      <c r="A54" s="14">
        <v>41834</v>
      </c>
      <c r="B54" s="8">
        <v>67.900000000000006</v>
      </c>
      <c r="C54" s="8">
        <v>96.69</v>
      </c>
      <c r="D54" s="8">
        <v>1977.1</v>
      </c>
      <c r="E54" s="8">
        <f t="shared" si="1"/>
        <v>66.34</v>
      </c>
      <c r="F54" s="8">
        <f t="shared" si="2"/>
        <v>1.5600000000000023</v>
      </c>
      <c r="G54" s="9">
        <f t="shared" si="3"/>
        <v>2.3515224600542693E-2</v>
      </c>
      <c r="H54" s="7">
        <f t="shared" si="0"/>
        <v>4.2180360345646504</v>
      </c>
      <c r="I54" s="9">
        <f t="shared" si="4"/>
        <v>4.1947930335189065</v>
      </c>
      <c r="J54" s="9">
        <f t="shared" si="5"/>
        <v>2.3243001045743839E-2</v>
      </c>
      <c r="K54" s="5"/>
    </row>
    <row r="55" spans="1:11" x14ac:dyDescent="0.2">
      <c r="A55" s="14">
        <v>41835</v>
      </c>
      <c r="B55" s="8">
        <v>67.17</v>
      </c>
      <c r="C55" s="8">
        <v>97.58</v>
      </c>
      <c r="D55" s="8">
        <v>1973.28</v>
      </c>
      <c r="E55" s="8">
        <f t="shared" si="1"/>
        <v>67.900000000000006</v>
      </c>
      <c r="F55" s="8">
        <f t="shared" si="2"/>
        <v>-0.73000000000000398</v>
      </c>
      <c r="G55" s="9">
        <f t="shared" si="3"/>
        <v>-1.0751104565537612E-2</v>
      </c>
      <c r="H55" s="7">
        <f t="shared" si="0"/>
        <v>4.2072267192787729</v>
      </c>
      <c r="I55" s="9">
        <f t="shared" si="4"/>
        <v>4.2180360345646504</v>
      </c>
      <c r="J55" s="9">
        <f t="shared" si="5"/>
        <v>-1.0809315285877474E-2</v>
      </c>
      <c r="K55" s="5"/>
    </row>
    <row r="56" spans="1:11" x14ac:dyDescent="0.2">
      <c r="A56" s="14">
        <v>41836</v>
      </c>
      <c r="B56" s="8">
        <v>67.66</v>
      </c>
      <c r="C56" s="8">
        <v>97.98</v>
      </c>
      <c r="D56" s="8">
        <v>1981.57</v>
      </c>
      <c r="E56" s="8">
        <f t="shared" si="1"/>
        <v>67.17</v>
      </c>
      <c r="F56" s="8">
        <f t="shared" si="2"/>
        <v>0.48999999999999488</v>
      </c>
      <c r="G56" s="9">
        <f t="shared" si="3"/>
        <v>7.2949233288669771E-3</v>
      </c>
      <c r="H56" s="7">
        <f t="shared" si="0"/>
        <v>4.214495163352562</v>
      </c>
      <c r="I56" s="9">
        <f t="shared" si="4"/>
        <v>4.2072267192787729</v>
      </c>
      <c r="J56" s="9">
        <f t="shared" si="5"/>
        <v>7.2684440737891265E-3</v>
      </c>
      <c r="K56" s="5"/>
    </row>
    <row r="57" spans="1:11" x14ac:dyDescent="0.2">
      <c r="A57" s="14">
        <v>41837</v>
      </c>
      <c r="B57" s="8">
        <v>66.41</v>
      </c>
      <c r="C57" s="8">
        <v>96.85</v>
      </c>
      <c r="D57" s="8">
        <v>1958.12</v>
      </c>
      <c r="E57" s="8">
        <f t="shared" si="1"/>
        <v>67.66</v>
      </c>
      <c r="F57" s="8">
        <f t="shared" si="2"/>
        <v>-1.25</v>
      </c>
      <c r="G57" s="9">
        <f t="shared" si="3"/>
        <v>-1.8474726574046706E-2</v>
      </c>
      <c r="H57" s="7">
        <f t="shared" si="0"/>
        <v>4.1958476475526219</v>
      </c>
      <c r="I57" s="9">
        <f t="shared" si="4"/>
        <v>4.214495163352562</v>
      </c>
      <c r="J57" s="9">
        <f t="shared" si="5"/>
        <v>-1.8647515799940173E-2</v>
      </c>
      <c r="K57" s="5"/>
    </row>
    <row r="58" spans="1:11" x14ac:dyDescent="0.2">
      <c r="A58" s="14">
        <v>41838</v>
      </c>
      <c r="B58" s="8">
        <v>68.42</v>
      </c>
      <c r="C58" s="8">
        <v>98.04</v>
      </c>
      <c r="D58" s="8">
        <v>1978.22</v>
      </c>
      <c r="E58" s="8">
        <f t="shared" si="1"/>
        <v>66.41</v>
      </c>
      <c r="F58" s="8">
        <f t="shared" si="2"/>
        <v>2.0100000000000051</v>
      </c>
      <c r="G58" s="9">
        <f t="shared" si="3"/>
        <v>3.0266526125583577E-2</v>
      </c>
      <c r="H58" s="7">
        <f t="shared" si="0"/>
        <v>4.2256651795494591</v>
      </c>
      <c r="I58" s="9">
        <f t="shared" si="4"/>
        <v>4.1958476475526219</v>
      </c>
      <c r="J58" s="9">
        <f t="shared" si="5"/>
        <v>2.9817531996837232E-2</v>
      </c>
      <c r="K58" s="5"/>
    </row>
    <row r="59" spans="1:11" x14ac:dyDescent="0.2">
      <c r="A59" s="14">
        <v>41841</v>
      </c>
      <c r="B59" s="8">
        <v>69.400000000000006</v>
      </c>
      <c r="C59" s="8">
        <v>97.94</v>
      </c>
      <c r="D59" s="8">
        <v>1973.63</v>
      </c>
      <c r="E59" s="8">
        <f t="shared" si="1"/>
        <v>68.42</v>
      </c>
      <c r="F59" s="8">
        <f t="shared" si="2"/>
        <v>0.98000000000000398</v>
      </c>
      <c r="G59" s="9">
        <f t="shared" si="3"/>
        <v>1.4323297281496696E-2</v>
      </c>
      <c r="H59" s="7">
        <f t="shared" si="0"/>
        <v>4.2398868675127588</v>
      </c>
      <c r="I59" s="9">
        <f t="shared" si="4"/>
        <v>4.2256651795494591</v>
      </c>
      <c r="J59" s="9">
        <f t="shared" si="5"/>
        <v>1.4221687963299701E-2</v>
      </c>
      <c r="K59" s="5"/>
    </row>
    <row r="60" spans="1:11" x14ac:dyDescent="0.2">
      <c r="A60" s="14">
        <v>41842</v>
      </c>
      <c r="B60" s="8">
        <v>69.27</v>
      </c>
      <c r="C60" s="8">
        <v>97.61</v>
      </c>
      <c r="D60" s="8">
        <v>1983.53</v>
      </c>
      <c r="E60" s="8">
        <f t="shared" si="1"/>
        <v>69.400000000000006</v>
      </c>
      <c r="F60" s="8">
        <f t="shared" si="2"/>
        <v>-0.13000000000000966</v>
      </c>
      <c r="G60" s="9">
        <f t="shared" si="3"/>
        <v>-1.8731988472623869E-3</v>
      </c>
      <c r="H60" s="7">
        <f t="shared" si="0"/>
        <v>4.2380119120345139</v>
      </c>
      <c r="I60" s="9">
        <f t="shared" si="4"/>
        <v>4.2398868675127588</v>
      </c>
      <c r="J60" s="9">
        <f t="shared" si="5"/>
        <v>-1.8749554782448996E-3</v>
      </c>
      <c r="K60" s="5"/>
    </row>
    <row r="61" spans="1:11" x14ac:dyDescent="0.2">
      <c r="A61" s="14">
        <v>41843</v>
      </c>
      <c r="B61" s="8">
        <v>71.290000000000006</v>
      </c>
      <c r="C61" s="8">
        <v>97.75</v>
      </c>
      <c r="D61" s="8">
        <v>1987.01</v>
      </c>
      <c r="E61" s="8">
        <f t="shared" si="1"/>
        <v>69.27</v>
      </c>
      <c r="F61" s="8">
        <f t="shared" si="2"/>
        <v>2.0200000000000102</v>
      </c>
      <c r="G61" s="9">
        <f t="shared" si="3"/>
        <v>2.9161253067706228E-2</v>
      </c>
      <c r="H61" s="7">
        <f t="shared" si="0"/>
        <v>4.2667560651295373</v>
      </c>
      <c r="I61" s="9">
        <f t="shared" si="4"/>
        <v>4.2380119120345139</v>
      </c>
      <c r="J61" s="9">
        <f t="shared" si="5"/>
        <v>2.8744153095023428E-2</v>
      </c>
      <c r="K61" s="5"/>
    </row>
    <row r="62" spans="1:11" x14ac:dyDescent="0.2">
      <c r="A62" s="14">
        <v>41844</v>
      </c>
      <c r="B62" s="8">
        <v>74.98</v>
      </c>
      <c r="C62" s="8">
        <v>97.98</v>
      </c>
      <c r="D62" s="8">
        <v>1987.98</v>
      </c>
      <c r="E62" s="8">
        <f t="shared" si="1"/>
        <v>71.290000000000006</v>
      </c>
      <c r="F62" s="8">
        <f t="shared" si="2"/>
        <v>3.6899999999999977</v>
      </c>
      <c r="G62" s="9">
        <f t="shared" si="3"/>
        <v>5.1760415205498629E-2</v>
      </c>
      <c r="H62" s="7">
        <f t="shared" si="0"/>
        <v>4.3172214113077656</v>
      </c>
      <c r="I62" s="9">
        <f t="shared" si="4"/>
        <v>4.2667560651295373</v>
      </c>
      <c r="J62" s="9">
        <f t="shared" si="5"/>
        <v>5.0465346178228287E-2</v>
      </c>
      <c r="K62" s="5"/>
    </row>
    <row r="63" spans="1:11" x14ac:dyDescent="0.2">
      <c r="A63" s="14">
        <v>41845</v>
      </c>
      <c r="B63" s="8">
        <v>75.19</v>
      </c>
      <c r="C63" s="8">
        <v>97.71</v>
      </c>
      <c r="D63" s="8">
        <v>1978.34</v>
      </c>
      <c r="E63" s="8">
        <f t="shared" si="1"/>
        <v>74.98</v>
      </c>
      <c r="F63" s="8">
        <f t="shared" si="2"/>
        <v>0.20999999999999375</v>
      </c>
      <c r="G63" s="9">
        <f t="shared" si="3"/>
        <v>2.8007468658308048E-3</v>
      </c>
      <c r="H63" s="7">
        <f t="shared" si="0"/>
        <v>4.3200182433899359</v>
      </c>
      <c r="I63" s="9">
        <f t="shared" si="4"/>
        <v>4.3172214113077656</v>
      </c>
      <c r="J63" s="9">
        <f t="shared" si="5"/>
        <v>2.7968320821702974E-3</v>
      </c>
      <c r="K63" s="5"/>
    </row>
    <row r="64" spans="1:11" x14ac:dyDescent="0.2">
      <c r="A64" s="14">
        <v>41848</v>
      </c>
      <c r="B64" s="8">
        <v>74.92</v>
      </c>
      <c r="C64" s="8">
        <v>98.83</v>
      </c>
      <c r="D64" s="8">
        <v>1978.91</v>
      </c>
      <c r="E64" s="8">
        <f t="shared" si="1"/>
        <v>75.19</v>
      </c>
      <c r="F64" s="8">
        <f t="shared" si="2"/>
        <v>-0.26999999999999602</v>
      </c>
      <c r="G64" s="9">
        <f t="shared" si="3"/>
        <v>-3.5909030456177157E-3</v>
      </c>
      <c r="H64" s="7">
        <f t="shared" si="0"/>
        <v>4.3164208775758874</v>
      </c>
      <c r="I64" s="9">
        <f t="shared" si="4"/>
        <v>4.3200182433899359</v>
      </c>
      <c r="J64" s="9">
        <f t="shared" si="5"/>
        <v>-3.5973658140484588E-3</v>
      </c>
      <c r="K64" s="5"/>
    </row>
    <row r="65" spans="1:11" x14ac:dyDescent="0.2">
      <c r="A65" s="14">
        <v>41849</v>
      </c>
      <c r="B65" s="8">
        <v>73.709999999999994</v>
      </c>
      <c r="C65" s="8">
        <v>97.66</v>
      </c>
      <c r="D65" s="8">
        <v>1969.95</v>
      </c>
      <c r="E65" s="8">
        <f t="shared" si="1"/>
        <v>74.92</v>
      </c>
      <c r="F65" s="8">
        <f t="shared" si="2"/>
        <v>-1.210000000000008</v>
      </c>
      <c r="G65" s="9">
        <f t="shared" si="3"/>
        <v>-1.6150560597971274E-2</v>
      </c>
      <c r="H65" s="7">
        <f t="shared" si="0"/>
        <v>4.3001384752011971</v>
      </c>
      <c r="I65" s="9">
        <f t="shared" si="4"/>
        <v>4.3164208775758874</v>
      </c>
      <c r="J65" s="9">
        <f t="shared" si="5"/>
        <v>-1.6282402374690363E-2</v>
      </c>
      <c r="K65" s="5"/>
    </row>
    <row r="66" spans="1:11" x14ac:dyDescent="0.2">
      <c r="A66" s="14">
        <v>41850</v>
      </c>
      <c r="B66" s="8">
        <v>74.680000000000007</v>
      </c>
      <c r="C66" s="8">
        <v>95.62</v>
      </c>
      <c r="D66" s="8">
        <v>1970.07</v>
      </c>
      <c r="E66" s="8">
        <f t="shared" si="1"/>
        <v>73.709999999999994</v>
      </c>
      <c r="F66" s="8">
        <f t="shared" si="2"/>
        <v>0.97000000000001307</v>
      </c>
      <c r="G66" s="9">
        <f t="shared" si="3"/>
        <v>1.3159679826346672E-2</v>
      </c>
      <c r="H66" s="7">
        <f t="shared" si="0"/>
        <v>4.3132123186735223</v>
      </c>
      <c r="I66" s="9">
        <f t="shared" si="4"/>
        <v>4.3001384752011971</v>
      </c>
      <c r="J66" s="9">
        <f t="shared" si="5"/>
        <v>1.3073843472325208E-2</v>
      </c>
      <c r="K66" s="5"/>
    </row>
    <row r="67" spans="1:11" x14ac:dyDescent="0.2">
      <c r="A67" s="14">
        <v>41851</v>
      </c>
      <c r="B67" s="8">
        <v>72.650000000000006</v>
      </c>
      <c r="C67" s="8">
        <v>93.19</v>
      </c>
      <c r="D67" s="8">
        <v>1930.67</v>
      </c>
      <c r="E67" s="8">
        <f t="shared" si="1"/>
        <v>74.680000000000007</v>
      </c>
      <c r="F67" s="8">
        <f t="shared" si="2"/>
        <v>-2.0300000000000011</v>
      </c>
      <c r="G67" s="9">
        <f t="shared" si="3"/>
        <v>-2.7182645956079284E-2</v>
      </c>
      <c r="H67" s="7">
        <f t="shared" si="0"/>
        <v>4.2856533900162921</v>
      </c>
      <c r="I67" s="9">
        <f t="shared" si="4"/>
        <v>4.3132123186735223</v>
      </c>
      <c r="J67" s="9">
        <f t="shared" si="5"/>
        <v>-2.7558928657230197E-2</v>
      </c>
      <c r="K67" s="5"/>
    </row>
    <row r="68" spans="1:11" x14ac:dyDescent="0.2">
      <c r="A68" s="14">
        <v>41852</v>
      </c>
      <c r="B68" s="8">
        <v>72.36</v>
      </c>
      <c r="C68" s="8">
        <v>93.12</v>
      </c>
      <c r="D68" s="8">
        <v>1925.15</v>
      </c>
      <c r="E68" s="8">
        <f t="shared" si="1"/>
        <v>72.650000000000006</v>
      </c>
      <c r="F68" s="8">
        <f t="shared" si="2"/>
        <v>-0.29000000000000625</v>
      </c>
      <c r="G68" s="9">
        <f t="shared" si="3"/>
        <v>-3.991741225051703E-3</v>
      </c>
      <c r="H68" s="7">
        <f t="shared" si="0"/>
        <v>4.2816536605270947</v>
      </c>
      <c r="I68" s="9">
        <f t="shared" si="4"/>
        <v>4.2856533900162921</v>
      </c>
      <c r="J68" s="9">
        <f t="shared" si="5"/>
        <v>-3.9997294891973567E-3</v>
      </c>
      <c r="K68" s="5"/>
    </row>
    <row r="69" spans="1:11" x14ac:dyDescent="0.2">
      <c r="A69" s="14">
        <v>41855</v>
      </c>
      <c r="B69" s="8">
        <v>73.510000000000005</v>
      </c>
      <c r="C69" s="8">
        <v>93.35</v>
      </c>
      <c r="D69" s="8">
        <v>1938.99</v>
      </c>
      <c r="E69" s="8">
        <f t="shared" si="1"/>
        <v>72.36</v>
      </c>
      <c r="F69" s="8">
        <f t="shared" si="2"/>
        <v>1.1500000000000057</v>
      </c>
      <c r="G69" s="9">
        <f t="shared" si="3"/>
        <v>1.5892758430071943E-2</v>
      </c>
      <c r="H69" s="7">
        <f t="shared" ref="H69:H109" si="6">LN(B69)</f>
        <v>4.2974214513859961</v>
      </c>
      <c r="I69" s="9">
        <f t="shared" si="4"/>
        <v>4.2816536605270947</v>
      </c>
      <c r="J69" s="9">
        <f t="shared" si="5"/>
        <v>1.5767790858901343E-2</v>
      </c>
      <c r="K69" s="5"/>
    </row>
    <row r="70" spans="1:11" x14ac:dyDescent="0.2">
      <c r="A70" s="14">
        <v>41856</v>
      </c>
      <c r="B70" s="8">
        <v>72.69</v>
      </c>
      <c r="C70" s="8">
        <v>91.9</v>
      </c>
      <c r="D70" s="8">
        <v>1920.21</v>
      </c>
      <c r="E70" s="8">
        <f t="shared" ref="E70:E109" si="7">B69</f>
        <v>73.510000000000005</v>
      </c>
      <c r="F70" s="8">
        <f t="shared" ref="F70:F109" si="8">B70-E70</f>
        <v>-0.82000000000000739</v>
      </c>
      <c r="G70" s="9">
        <f t="shared" ref="G70:G109" si="9">F70/E70</f>
        <v>-1.115494490545514E-2</v>
      </c>
      <c r="H70" s="7">
        <f t="shared" si="6"/>
        <v>4.2862038234965443</v>
      </c>
      <c r="I70" s="9">
        <f t="shared" ref="I70:I110" si="10">H69</f>
        <v>4.2974214513859961</v>
      </c>
      <c r="J70" s="9">
        <f t="shared" ref="J70:J109" si="11">H70-I70</f>
        <v>-1.1217627889451798E-2</v>
      </c>
      <c r="K70" s="5"/>
    </row>
    <row r="71" spans="1:11" x14ac:dyDescent="0.2">
      <c r="A71" s="14">
        <v>41857</v>
      </c>
      <c r="B71" s="8">
        <v>72.47</v>
      </c>
      <c r="C71" s="8">
        <v>91.66</v>
      </c>
      <c r="D71" s="8">
        <v>1920.24</v>
      </c>
      <c r="E71" s="8">
        <f t="shared" si="7"/>
        <v>72.69</v>
      </c>
      <c r="F71" s="8">
        <f t="shared" si="8"/>
        <v>-0.21999999999999886</v>
      </c>
      <c r="G71" s="9">
        <f t="shared" si="9"/>
        <v>-3.0265511074425489E-3</v>
      </c>
      <c r="H71" s="7">
        <f t="shared" si="6"/>
        <v>4.2831726831211903</v>
      </c>
      <c r="I71" s="9">
        <f t="shared" si="10"/>
        <v>4.2862038234965443</v>
      </c>
      <c r="J71" s="9">
        <f t="shared" si="11"/>
        <v>-3.0311403753540134E-3</v>
      </c>
      <c r="K71" s="5"/>
    </row>
    <row r="72" spans="1:11" x14ac:dyDescent="0.2">
      <c r="A72" s="14">
        <v>41858</v>
      </c>
      <c r="B72" s="8">
        <v>73.17</v>
      </c>
      <c r="C72" s="8">
        <v>93.27</v>
      </c>
      <c r="D72" s="8">
        <v>1909.57</v>
      </c>
      <c r="E72" s="8">
        <f t="shared" si="7"/>
        <v>72.47</v>
      </c>
      <c r="F72" s="8">
        <f t="shared" si="8"/>
        <v>0.70000000000000284</v>
      </c>
      <c r="G72" s="9">
        <f t="shared" si="9"/>
        <v>9.659169311439255E-3</v>
      </c>
      <c r="H72" s="7">
        <f t="shared" si="6"/>
        <v>4.2927855008959384</v>
      </c>
      <c r="I72" s="9">
        <f t="shared" si="10"/>
        <v>4.2831726831211903</v>
      </c>
      <c r="J72" s="9">
        <f t="shared" si="11"/>
        <v>9.6128177747480947E-3</v>
      </c>
      <c r="K72" s="5"/>
    </row>
    <row r="73" spans="1:11" x14ac:dyDescent="0.2">
      <c r="A73" s="14">
        <v>41859</v>
      </c>
      <c r="B73" s="8">
        <v>73.06</v>
      </c>
      <c r="C73" s="8">
        <v>94.73</v>
      </c>
      <c r="D73" s="8">
        <v>1931.59</v>
      </c>
      <c r="E73" s="8">
        <f t="shared" si="7"/>
        <v>73.17</v>
      </c>
      <c r="F73" s="8">
        <f t="shared" si="8"/>
        <v>-0.10999999999999943</v>
      </c>
      <c r="G73" s="9">
        <f t="shared" si="9"/>
        <v>-1.5033483668169937E-3</v>
      </c>
      <c r="H73" s="7">
        <f t="shared" si="6"/>
        <v>4.2912810213671362</v>
      </c>
      <c r="I73" s="9">
        <f t="shared" si="10"/>
        <v>4.2927855008959384</v>
      </c>
      <c r="J73" s="9">
        <f t="shared" si="11"/>
        <v>-1.5044795288021717E-3</v>
      </c>
      <c r="K73" s="5"/>
    </row>
    <row r="74" spans="1:11" x14ac:dyDescent="0.2">
      <c r="A74" s="14">
        <v>41862</v>
      </c>
      <c r="B74" s="8">
        <v>73.44</v>
      </c>
      <c r="C74" s="8">
        <v>94.18</v>
      </c>
      <c r="D74" s="8">
        <v>1936.92</v>
      </c>
      <c r="E74" s="8">
        <f t="shared" si="7"/>
        <v>73.06</v>
      </c>
      <c r="F74" s="8">
        <f t="shared" si="8"/>
        <v>0.37999999999999545</v>
      </c>
      <c r="G74" s="9">
        <f t="shared" si="9"/>
        <v>5.2012044894606552E-3</v>
      </c>
      <c r="H74" s="7">
        <f t="shared" si="6"/>
        <v>4.2964687463122351</v>
      </c>
      <c r="I74" s="9">
        <f t="shared" si="10"/>
        <v>4.2912810213671362</v>
      </c>
      <c r="J74" s="9">
        <f t="shared" si="11"/>
        <v>5.1877249450988927E-3</v>
      </c>
      <c r="K74" s="5"/>
    </row>
    <row r="75" spans="1:11" x14ac:dyDescent="0.2">
      <c r="A75" s="14">
        <v>41863</v>
      </c>
      <c r="B75" s="8">
        <v>72.83</v>
      </c>
      <c r="C75" s="8">
        <v>94.19</v>
      </c>
      <c r="D75" s="8">
        <v>1933.75</v>
      </c>
      <c r="E75" s="8">
        <f t="shared" si="7"/>
        <v>73.44</v>
      </c>
      <c r="F75" s="8">
        <f t="shared" si="8"/>
        <v>-0.60999999999999943</v>
      </c>
      <c r="G75" s="9">
        <f t="shared" si="9"/>
        <v>-8.3061002178649156E-3</v>
      </c>
      <c r="H75" s="7">
        <f t="shared" si="6"/>
        <v>4.2881279582298237</v>
      </c>
      <c r="I75" s="9">
        <f t="shared" si="10"/>
        <v>4.2964687463122351</v>
      </c>
      <c r="J75" s="9">
        <f t="shared" si="11"/>
        <v>-8.3407880824113434E-3</v>
      </c>
      <c r="K75" s="5"/>
    </row>
    <row r="76" spans="1:11" x14ac:dyDescent="0.2">
      <c r="A76" s="14">
        <v>41864</v>
      </c>
      <c r="B76" s="8">
        <v>73.77</v>
      </c>
      <c r="C76" s="8">
        <v>95.03</v>
      </c>
      <c r="D76" s="8">
        <v>1946.72</v>
      </c>
      <c r="E76" s="8">
        <f t="shared" si="7"/>
        <v>72.83</v>
      </c>
      <c r="F76" s="8">
        <f t="shared" si="8"/>
        <v>0.93999999999999773</v>
      </c>
      <c r="G76" s="9">
        <f t="shared" si="9"/>
        <v>1.2906769188521183E-2</v>
      </c>
      <c r="H76" s="7">
        <f t="shared" si="6"/>
        <v>4.3009521448962111</v>
      </c>
      <c r="I76" s="9">
        <f t="shared" si="10"/>
        <v>4.2881279582298237</v>
      </c>
      <c r="J76" s="9">
        <f t="shared" si="11"/>
        <v>1.2824186666387405E-2</v>
      </c>
      <c r="K76" s="5"/>
    </row>
    <row r="77" spans="1:11" x14ac:dyDescent="0.2">
      <c r="A77" s="14">
        <v>41865</v>
      </c>
      <c r="B77" s="8">
        <v>74.3</v>
      </c>
      <c r="C77" s="8">
        <v>95.47</v>
      </c>
      <c r="D77" s="8">
        <v>1955.18</v>
      </c>
      <c r="E77" s="8">
        <f t="shared" si="7"/>
        <v>73.77</v>
      </c>
      <c r="F77" s="8">
        <f t="shared" si="8"/>
        <v>0.53000000000000114</v>
      </c>
      <c r="G77" s="9">
        <f t="shared" si="9"/>
        <v>7.1844923410600671E-3</v>
      </c>
      <c r="H77" s="7">
        <f t="shared" si="6"/>
        <v>4.3081109517237133</v>
      </c>
      <c r="I77" s="9">
        <f t="shared" si="10"/>
        <v>4.3009521448962111</v>
      </c>
      <c r="J77" s="9">
        <f t="shared" si="11"/>
        <v>7.1588068275021399E-3</v>
      </c>
      <c r="K77" s="5"/>
    </row>
    <row r="78" spans="1:11" x14ac:dyDescent="0.2">
      <c r="A78" s="14">
        <v>41866</v>
      </c>
      <c r="B78" s="8">
        <v>73.63</v>
      </c>
      <c r="C78" s="8">
        <v>95.66</v>
      </c>
      <c r="D78" s="8">
        <v>1955.06</v>
      </c>
      <c r="E78" s="8">
        <f t="shared" si="7"/>
        <v>74.3</v>
      </c>
      <c r="F78" s="8">
        <f t="shared" si="8"/>
        <v>-0.67000000000000171</v>
      </c>
      <c r="G78" s="9">
        <f t="shared" si="9"/>
        <v>-9.0174966352624727E-3</v>
      </c>
      <c r="H78" s="7">
        <f t="shared" si="6"/>
        <v>4.2990525513806253</v>
      </c>
      <c r="I78" s="9">
        <f t="shared" si="10"/>
        <v>4.3081109517237133</v>
      </c>
      <c r="J78" s="9">
        <f t="shared" si="11"/>
        <v>-9.0584003430880244E-3</v>
      </c>
      <c r="K78" s="5"/>
    </row>
    <row r="79" spans="1:11" x14ac:dyDescent="0.2">
      <c r="A79" s="14">
        <v>41869</v>
      </c>
      <c r="B79" s="8">
        <v>74.59</v>
      </c>
      <c r="C79" s="8">
        <v>95.42</v>
      </c>
      <c r="D79" s="8">
        <v>1971.74</v>
      </c>
      <c r="E79" s="8">
        <f t="shared" si="7"/>
        <v>73.63</v>
      </c>
      <c r="F79" s="8">
        <f t="shared" si="8"/>
        <v>0.96000000000000796</v>
      </c>
      <c r="G79" s="9">
        <f t="shared" si="9"/>
        <v>1.3038163791932745E-2</v>
      </c>
      <c r="H79" s="7">
        <f t="shared" si="6"/>
        <v>4.3120064499670718</v>
      </c>
      <c r="I79" s="9">
        <f t="shared" si="10"/>
        <v>4.2990525513806253</v>
      </c>
      <c r="J79" s="9">
        <f t="shared" si="11"/>
        <v>1.2953898586446577E-2</v>
      </c>
      <c r="K79" s="5"/>
    </row>
    <row r="80" spans="1:11" x14ac:dyDescent="0.2">
      <c r="A80" s="14">
        <v>41870</v>
      </c>
      <c r="B80" s="8">
        <v>75.290000000000006</v>
      </c>
      <c r="C80" s="8">
        <v>96.59</v>
      </c>
      <c r="D80" s="8">
        <v>1981.6</v>
      </c>
      <c r="E80" s="8">
        <f t="shared" si="7"/>
        <v>74.59</v>
      </c>
      <c r="F80" s="8">
        <f t="shared" si="8"/>
        <v>0.70000000000000284</v>
      </c>
      <c r="G80" s="9">
        <f t="shared" si="9"/>
        <v>9.3846360101890718E-3</v>
      </c>
      <c r="H80" s="7">
        <f t="shared" si="6"/>
        <v>4.3213473238620308</v>
      </c>
      <c r="I80" s="9">
        <f t="shared" si="10"/>
        <v>4.3120064499670718</v>
      </c>
      <c r="J80" s="9">
        <f t="shared" si="11"/>
        <v>9.3408738949589676E-3</v>
      </c>
      <c r="K80" s="5"/>
    </row>
    <row r="81" spans="1:11" x14ac:dyDescent="0.2">
      <c r="A81" s="14">
        <v>41871</v>
      </c>
      <c r="B81" s="8">
        <v>74.81</v>
      </c>
      <c r="C81" s="8">
        <v>97.01</v>
      </c>
      <c r="D81" s="8">
        <v>1986.51</v>
      </c>
      <c r="E81" s="8">
        <f t="shared" si="7"/>
        <v>75.290000000000006</v>
      </c>
      <c r="F81" s="8">
        <f t="shared" si="8"/>
        <v>-0.48000000000000398</v>
      </c>
      <c r="G81" s="9">
        <f t="shared" si="9"/>
        <v>-6.3753486518794518E-3</v>
      </c>
      <c r="H81" s="7">
        <f t="shared" si="6"/>
        <v>4.3149515658843134</v>
      </c>
      <c r="I81" s="9">
        <f t="shared" si="10"/>
        <v>4.3213473238620308</v>
      </c>
      <c r="J81" s="9">
        <f t="shared" si="11"/>
        <v>-6.3957579777174089E-3</v>
      </c>
      <c r="K81" s="5"/>
    </row>
    <row r="82" spans="1:11" x14ac:dyDescent="0.2">
      <c r="A82" s="14">
        <v>41872</v>
      </c>
      <c r="B82" s="8">
        <v>74.569999999999993</v>
      </c>
      <c r="C82" s="8">
        <v>97.28</v>
      </c>
      <c r="D82" s="8">
        <v>1992.37</v>
      </c>
      <c r="E82" s="8">
        <f t="shared" si="7"/>
        <v>74.81</v>
      </c>
      <c r="F82" s="8">
        <f t="shared" si="8"/>
        <v>-0.24000000000000909</v>
      </c>
      <c r="G82" s="9">
        <f t="shared" si="9"/>
        <v>-3.2081272557145982E-3</v>
      </c>
      <c r="H82" s="7">
        <f t="shared" si="6"/>
        <v>4.3117382815557033</v>
      </c>
      <c r="I82" s="9">
        <f t="shared" si="10"/>
        <v>4.3149515658843134</v>
      </c>
      <c r="J82" s="9">
        <f t="shared" si="11"/>
        <v>-3.213284328610122E-3</v>
      </c>
      <c r="K82" s="5"/>
    </row>
    <row r="83" spans="1:11" x14ac:dyDescent="0.2">
      <c r="A83" s="14">
        <v>41873</v>
      </c>
      <c r="B83" s="8">
        <v>74.569999999999993</v>
      </c>
      <c r="C83" s="8">
        <v>96.91</v>
      </c>
      <c r="D83" s="8">
        <v>1988.4</v>
      </c>
      <c r="E83" s="8">
        <f t="shared" si="7"/>
        <v>74.569999999999993</v>
      </c>
      <c r="F83" s="8">
        <f t="shared" si="8"/>
        <v>0</v>
      </c>
      <c r="G83" s="9">
        <f t="shared" si="9"/>
        <v>0</v>
      </c>
      <c r="H83" s="7">
        <f t="shared" si="6"/>
        <v>4.3117382815557033</v>
      </c>
      <c r="I83" s="9">
        <f t="shared" si="10"/>
        <v>4.3117382815557033</v>
      </c>
      <c r="J83" s="9">
        <f t="shared" si="11"/>
        <v>0</v>
      </c>
      <c r="K83" s="5"/>
    </row>
    <row r="84" spans="1:11" x14ac:dyDescent="0.2">
      <c r="A84" s="14">
        <v>41876</v>
      </c>
      <c r="B84" s="8">
        <v>75.02</v>
      </c>
      <c r="C84" s="8">
        <v>97.43</v>
      </c>
      <c r="D84" s="8">
        <v>1997.92</v>
      </c>
      <c r="E84" s="8">
        <f t="shared" si="7"/>
        <v>74.569999999999993</v>
      </c>
      <c r="F84" s="8">
        <f t="shared" si="8"/>
        <v>0.45000000000000284</v>
      </c>
      <c r="G84" s="9">
        <f t="shared" si="9"/>
        <v>6.0345983639533713E-3</v>
      </c>
      <c r="H84" s="7">
        <f t="shared" si="6"/>
        <v>4.3177547446537412</v>
      </c>
      <c r="I84" s="9">
        <f t="shared" si="10"/>
        <v>4.3117382815557033</v>
      </c>
      <c r="J84" s="9">
        <f t="shared" si="11"/>
        <v>6.0164630980379386E-3</v>
      </c>
      <c r="K84" s="5"/>
    </row>
    <row r="85" spans="1:11" x14ac:dyDescent="0.2">
      <c r="A85" s="14">
        <v>41877</v>
      </c>
      <c r="B85" s="8">
        <v>75.959999999999994</v>
      </c>
      <c r="C85" s="8">
        <v>95.99</v>
      </c>
      <c r="D85" s="8">
        <v>2000.02</v>
      </c>
      <c r="E85" s="8">
        <f t="shared" si="7"/>
        <v>75.02</v>
      </c>
      <c r="F85" s="8">
        <f t="shared" si="8"/>
        <v>0.93999999999999773</v>
      </c>
      <c r="G85" s="9">
        <f t="shared" si="9"/>
        <v>1.2529992002132735E-2</v>
      </c>
      <c r="H85" s="7">
        <f t="shared" si="6"/>
        <v>4.3302068859440848</v>
      </c>
      <c r="I85" s="9">
        <f t="shared" si="10"/>
        <v>4.3177547446537412</v>
      </c>
      <c r="J85" s="9">
        <f t="shared" si="11"/>
        <v>1.2452141290343555E-2</v>
      </c>
      <c r="K85" s="5"/>
    </row>
    <row r="86" spans="1:11" x14ac:dyDescent="0.2">
      <c r="A86" s="14">
        <v>41878</v>
      </c>
      <c r="B86" s="8">
        <v>74.63</v>
      </c>
      <c r="C86" s="8">
        <v>96.89</v>
      </c>
      <c r="D86" s="8">
        <v>2000.12</v>
      </c>
      <c r="E86" s="8">
        <f t="shared" si="7"/>
        <v>75.959999999999994</v>
      </c>
      <c r="F86" s="8">
        <f t="shared" si="8"/>
        <v>-1.3299999999999983</v>
      </c>
      <c r="G86" s="9">
        <f t="shared" si="9"/>
        <v>-1.7509215376513933E-2</v>
      </c>
      <c r="H86" s="7">
        <f t="shared" si="6"/>
        <v>4.3125425711432959</v>
      </c>
      <c r="I86" s="9">
        <f t="shared" si="10"/>
        <v>4.3302068859440848</v>
      </c>
      <c r="J86" s="9">
        <f t="shared" si="11"/>
        <v>-1.7664314800788894E-2</v>
      </c>
      <c r="K86" s="5"/>
    </row>
    <row r="87" spans="1:11" x14ac:dyDescent="0.2">
      <c r="A87" s="14">
        <v>41879</v>
      </c>
      <c r="B87" s="8">
        <v>73.86</v>
      </c>
      <c r="C87" s="8">
        <v>97.53</v>
      </c>
      <c r="D87" s="8">
        <v>1996.74</v>
      </c>
      <c r="E87" s="8">
        <f t="shared" si="7"/>
        <v>74.63</v>
      </c>
      <c r="F87" s="8">
        <f t="shared" si="8"/>
        <v>-0.76999999999999602</v>
      </c>
      <c r="G87" s="9">
        <f t="shared" si="9"/>
        <v>-1.0317566662200135E-2</v>
      </c>
      <c r="H87" s="7">
        <f t="shared" si="6"/>
        <v>4.3021714094244174</v>
      </c>
      <c r="I87" s="9">
        <f t="shared" si="10"/>
        <v>4.3125425711432959</v>
      </c>
      <c r="J87" s="9">
        <f t="shared" si="11"/>
        <v>-1.0371161718878419E-2</v>
      </c>
      <c r="K87" s="5"/>
    </row>
    <row r="88" spans="1:11" x14ac:dyDescent="0.2">
      <c r="A88" s="14">
        <v>41880</v>
      </c>
      <c r="B88" s="8">
        <v>74.819999999999993</v>
      </c>
      <c r="C88" s="8">
        <v>98.45</v>
      </c>
      <c r="D88" s="8">
        <v>2003.37</v>
      </c>
      <c r="E88" s="8">
        <f t="shared" si="7"/>
        <v>73.86</v>
      </c>
      <c r="F88" s="8">
        <f t="shared" si="8"/>
        <v>0.95999999999999375</v>
      </c>
      <c r="G88" s="9">
        <f t="shared" si="9"/>
        <v>1.2997562956945489E-2</v>
      </c>
      <c r="H88" s="7">
        <f t="shared" si="6"/>
        <v>4.3150852289200001</v>
      </c>
      <c r="I88" s="9">
        <f t="shared" si="10"/>
        <v>4.3021714094244174</v>
      </c>
      <c r="J88" s="9">
        <f t="shared" si="11"/>
        <v>1.2913819495582679E-2</v>
      </c>
      <c r="K88" s="5"/>
    </row>
    <row r="89" spans="1:11" x14ac:dyDescent="0.2">
      <c r="A89" s="14">
        <v>41884</v>
      </c>
      <c r="B89" s="8">
        <v>76.680000000000007</v>
      </c>
      <c r="C89" s="8">
        <v>97.23</v>
      </c>
      <c r="D89" s="8">
        <v>2002.28</v>
      </c>
      <c r="E89" s="8">
        <f t="shared" si="7"/>
        <v>74.819999999999993</v>
      </c>
      <c r="F89" s="8">
        <f t="shared" si="8"/>
        <v>1.8600000000000136</v>
      </c>
      <c r="G89" s="9">
        <f t="shared" si="9"/>
        <v>2.4859663191660167E-2</v>
      </c>
      <c r="H89" s="7">
        <f t="shared" si="6"/>
        <v>4.3396409181774436</v>
      </c>
      <c r="I89" s="9">
        <f t="shared" si="10"/>
        <v>4.3150852289200001</v>
      </c>
      <c r="J89" s="9">
        <f t="shared" si="11"/>
        <v>2.4555689257443447E-2</v>
      </c>
      <c r="K89" s="5"/>
    </row>
    <row r="90" spans="1:11" x14ac:dyDescent="0.2">
      <c r="A90" s="14">
        <v>41885</v>
      </c>
      <c r="B90" s="8">
        <v>75.83</v>
      </c>
      <c r="C90" s="8">
        <v>97.6</v>
      </c>
      <c r="D90" s="8">
        <v>2000.72</v>
      </c>
      <c r="E90" s="8">
        <f t="shared" si="7"/>
        <v>76.680000000000007</v>
      </c>
      <c r="F90" s="8">
        <f t="shared" si="8"/>
        <v>-0.85000000000000853</v>
      </c>
      <c r="G90" s="9">
        <f t="shared" si="9"/>
        <v>-1.1085028690662604E-2</v>
      </c>
      <c r="H90" s="7">
        <f t="shared" si="6"/>
        <v>4.3284939927128443</v>
      </c>
      <c r="I90" s="9">
        <f t="shared" si="10"/>
        <v>4.3396409181774436</v>
      </c>
      <c r="J90" s="9">
        <f t="shared" si="11"/>
        <v>-1.1146925464599278E-2</v>
      </c>
      <c r="K90" s="5"/>
    </row>
    <row r="91" spans="1:11" x14ac:dyDescent="0.2">
      <c r="A91" s="14">
        <v>41886</v>
      </c>
      <c r="B91" s="8">
        <v>75.95</v>
      </c>
      <c r="C91" s="8">
        <v>97.23</v>
      </c>
      <c r="D91" s="8">
        <v>1997.65</v>
      </c>
      <c r="E91" s="8">
        <f t="shared" si="7"/>
        <v>75.83</v>
      </c>
      <c r="F91" s="8">
        <f t="shared" si="8"/>
        <v>0.12000000000000455</v>
      </c>
      <c r="G91" s="9">
        <f t="shared" si="9"/>
        <v>1.5824871422920289E-3</v>
      </c>
      <c r="H91" s="7">
        <f t="shared" si="6"/>
        <v>4.3300752290417819</v>
      </c>
      <c r="I91" s="9">
        <f t="shared" si="10"/>
        <v>4.3284939927128443</v>
      </c>
      <c r="J91" s="9">
        <f t="shared" si="11"/>
        <v>1.5812363289375853E-3</v>
      </c>
      <c r="K91" s="5"/>
    </row>
    <row r="92" spans="1:11" x14ac:dyDescent="0.2">
      <c r="A92" s="14">
        <v>41887</v>
      </c>
      <c r="B92" s="8">
        <v>77.260000000000005</v>
      </c>
      <c r="C92" s="8">
        <v>97.92</v>
      </c>
      <c r="D92" s="8">
        <v>2007.71</v>
      </c>
      <c r="E92" s="8">
        <f t="shared" si="7"/>
        <v>75.95</v>
      </c>
      <c r="F92" s="8">
        <f t="shared" si="8"/>
        <v>1.3100000000000023</v>
      </c>
      <c r="G92" s="9">
        <f t="shared" si="9"/>
        <v>1.7248189598420043E-2</v>
      </c>
      <c r="H92" s="7">
        <f t="shared" si="6"/>
        <v>4.3471763572381352</v>
      </c>
      <c r="I92" s="9">
        <f t="shared" si="10"/>
        <v>4.3300752290417819</v>
      </c>
      <c r="J92" s="9">
        <f t="shared" si="11"/>
        <v>1.7101128196353343E-2</v>
      </c>
      <c r="K92" s="5"/>
    </row>
    <row r="93" spans="1:11" x14ac:dyDescent="0.2">
      <c r="A93" s="14">
        <v>41890</v>
      </c>
      <c r="B93" s="8">
        <v>77.89</v>
      </c>
      <c r="C93" s="8">
        <v>97.24</v>
      </c>
      <c r="D93" s="8">
        <v>2001.54</v>
      </c>
      <c r="E93" s="8">
        <f t="shared" si="7"/>
        <v>77.260000000000005</v>
      </c>
      <c r="F93" s="8">
        <f t="shared" si="8"/>
        <v>0.62999999999999545</v>
      </c>
      <c r="G93" s="9">
        <f t="shared" si="9"/>
        <v>8.1542842350504196E-3</v>
      </c>
      <c r="H93" s="7">
        <f t="shared" si="6"/>
        <v>4.355297574931857</v>
      </c>
      <c r="I93" s="9">
        <f t="shared" si="10"/>
        <v>4.3471763572381352</v>
      </c>
      <c r="J93" s="9">
        <f t="shared" si="11"/>
        <v>8.1212176937217606E-3</v>
      </c>
      <c r="K93" s="5"/>
    </row>
    <row r="94" spans="1:11" x14ac:dyDescent="0.2">
      <c r="A94" s="14">
        <v>41891</v>
      </c>
      <c r="B94" s="8">
        <v>76.67</v>
      </c>
      <c r="C94" s="8">
        <v>95.7</v>
      </c>
      <c r="D94" s="8">
        <v>1988.44</v>
      </c>
      <c r="E94" s="8">
        <f t="shared" si="7"/>
        <v>77.89</v>
      </c>
      <c r="F94" s="8">
        <f t="shared" si="8"/>
        <v>-1.2199999999999989</v>
      </c>
      <c r="G94" s="9">
        <f t="shared" si="9"/>
        <v>-1.5663114648863767E-2</v>
      </c>
      <c r="H94" s="7">
        <f t="shared" si="6"/>
        <v>4.339510497570803</v>
      </c>
      <c r="I94" s="9">
        <f t="shared" si="10"/>
        <v>4.355297574931857</v>
      </c>
      <c r="J94" s="9">
        <f t="shared" si="11"/>
        <v>-1.5787077361054003E-2</v>
      </c>
      <c r="K94" s="5"/>
    </row>
    <row r="95" spans="1:11" x14ac:dyDescent="0.2">
      <c r="A95" s="14">
        <v>41892</v>
      </c>
      <c r="B95" s="8">
        <v>77.430000000000007</v>
      </c>
      <c r="C95" s="8">
        <v>95.62</v>
      </c>
      <c r="D95" s="8">
        <v>1995.69</v>
      </c>
      <c r="E95" s="8">
        <f t="shared" si="7"/>
        <v>76.67</v>
      </c>
      <c r="F95" s="8">
        <f t="shared" si="8"/>
        <v>0.76000000000000512</v>
      </c>
      <c r="G95" s="9">
        <f t="shared" si="9"/>
        <v>9.9126124951089741E-3</v>
      </c>
      <c r="H95" s="7">
        <f t="shared" si="6"/>
        <v>4.3493743023986324</v>
      </c>
      <c r="I95" s="9">
        <f t="shared" si="10"/>
        <v>4.339510497570803</v>
      </c>
      <c r="J95" s="9">
        <f t="shared" si="11"/>
        <v>9.8638048278294477E-3</v>
      </c>
      <c r="K95" s="5"/>
    </row>
    <row r="96" spans="1:11" x14ac:dyDescent="0.2">
      <c r="A96" s="14">
        <v>41893</v>
      </c>
      <c r="B96" s="8">
        <v>77.92</v>
      </c>
      <c r="C96" s="8">
        <v>96.15</v>
      </c>
      <c r="D96" s="8">
        <v>1997.45</v>
      </c>
      <c r="E96" s="8">
        <f t="shared" si="7"/>
        <v>77.430000000000007</v>
      </c>
      <c r="F96" s="8">
        <f t="shared" si="8"/>
        <v>0.48999999999999488</v>
      </c>
      <c r="G96" s="9">
        <f t="shared" si="9"/>
        <v>6.3282965258942897E-3</v>
      </c>
      <c r="H96" s="7">
        <f t="shared" si="6"/>
        <v>4.3556826593342794</v>
      </c>
      <c r="I96" s="9">
        <f t="shared" si="10"/>
        <v>4.3493743023986324</v>
      </c>
      <c r="J96" s="9">
        <f t="shared" si="11"/>
        <v>6.3083569356470193E-3</v>
      </c>
      <c r="K96" s="5"/>
    </row>
    <row r="97" spans="1:11" x14ac:dyDescent="0.2">
      <c r="A97" s="14">
        <v>41894</v>
      </c>
      <c r="B97" s="8">
        <v>77.48</v>
      </c>
      <c r="C97" s="8">
        <v>94.1</v>
      </c>
      <c r="D97" s="8">
        <v>1985.54</v>
      </c>
      <c r="E97" s="8">
        <f t="shared" si="7"/>
        <v>77.92</v>
      </c>
      <c r="F97" s="8">
        <f t="shared" si="8"/>
        <v>-0.43999999999999773</v>
      </c>
      <c r="G97" s="9">
        <f t="shared" si="9"/>
        <v>-5.6468172484599299E-3</v>
      </c>
      <c r="H97" s="7">
        <f t="shared" si="6"/>
        <v>4.3500198385387954</v>
      </c>
      <c r="I97" s="9">
        <f t="shared" si="10"/>
        <v>4.3556826593342794</v>
      </c>
      <c r="J97" s="9">
        <f t="shared" si="11"/>
        <v>-5.6628207954840803E-3</v>
      </c>
      <c r="K97" s="5"/>
    </row>
    <row r="98" spans="1:11" x14ac:dyDescent="0.2">
      <c r="A98" s="14">
        <v>41897</v>
      </c>
      <c r="B98" s="8">
        <v>74.58</v>
      </c>
      <c r="C98" s="8">
        <v>94.18</v>
      </c>
      <c r="D98" s="8">
        <v>1984.13</v>
      </c>
      <c r="E98" s="8">
        <f t="shared" si="7"/>
        <v>77.48</v>
      </c>
      <c r="F98" s="8">
        <f t="shared" si="8"/>
        <v>-2.9000000000000057</v>
      </c>
      <c r="G98" s="9">
        <f t="shared" si="9"/>
        <v>-3.7429013939081122E-2</v>
      </c>
      <c r="H98" s="7">
        <f t="shared" si="6"/>
        <v>4.3118723747506751</v>
      </c>
      <c r="I98" s="9">
        <f t="shared" si="10"/>
        <v>4.3500198385387954</v>
      </c>
      <c r="J98" s="9">
        <f t="shared" si="11"/>
        <v>-3.8147463788120284E-2</v>
      </c>
      <c r="K98" s="5"/>
    </row>
    <row r="99" spans="1:11" x14ac:dyDescent="0.2">
      <c r="A99" s="14">
        <v>41898</v>
      </c>
      <c r="B99" s="8">
        <v>76.08</v>
      </c>
      <c r="C99" s="8">
        <v>95.13</v>
      </c>
      <c r="D99" s="8">
        <v>1998.98</v>
      </c>
      <c r="E99" s="8">
        <f t="shared" si="7"/>
        <v>74.58</v>
      </c>
      <c r="F99" s="8">
        <f t="shared" si="8"/>
        <v>1.5</v>
      </c>
      <c r="G99" s="9">
        <f t="shared" si="9"/>
        <v>2.0112630732099759E-2</v>
      </c>
      <c r="H99" s="7">
        <f t="shared" si="6"/>
        <v>4.3317854182371347</v>
      </c>
      <c r="I99" s="9">
        <f t="shared" si="10"/>
        <v>4.3118723747506751</v>
      </c>
      <c r="J99" s="9">
        <f t="shared" si="11"/>
        <v>1.9913043486459614E-2</v>
      </c>
      <c r="K99" s="5"/>
    </row>
    <row r="100" spans="1:11" x14ac:dyDescent="0.2">
      <c r="A100" s="14">
        <v>41899</v>
      </c>
      <c r="B100" s="8">
        <v>76.430000000000007</v>
      </c>
      <c r="C100" s="8">
        <v>95.29</v>
      </c>
      <c r="D100" s="8">
        <v>2001.57</v>
      </c>
      <c r="E100" s="8">
        <f t="shared" si="7"/>
        <v>76.08</v>
      </c>
      <c r="F100" s="8">
        <f t="shared" si="8"/>
        <v>0.35000000000000853</v>
      </c>
      <c r="G100" s="9">
        <f t="shared" si="9"/>
        <v>4.6004206098844442E-3</v>
      </c>
      <c r="H100" s="7">
        <f t="shared" si="6"/>
        <v>4.3363752892547929</v>
      </c>
      <c r="I100" s="9">
        <f t="shared" si="10"/>
        <v>4.3317854182371347</v>
      </c>
      <c r="J100" s="9">
        <f t="shared" si="11"/>
        <v>4.5898710176581758E-3</v>
      </c>
      <c r="K100" s="5"/>
    </row>
    <row r="101" spans="1:11" x14ac:dyDescent="0.2">
      <c r="A101" s="14">
        <v>41900</v>
      </c>
      <c r="B101" s="8">
        <v>77</v>
      </c>
      <c r="C101" s="8">
        <v>94.58</v>
      </c>
      <c r="D101" s="8">
        <v>2011.36</v>
      </c>
      <c r="E101" s="8">
        <f t="shared" si="7"/>
        <v>76.430000000000007</v>
      </c>
      <c r="F101" s="8">
        <f t="shared" si="8"/>
        <v>0.56999999999999318</v>
      </c>
      <c r="G101" s="9">
        <f t="shared" si="9"/>
        <v>7.4578045270180969E-3</v>
      </c>
      <c r="H101" s="7">
        <f t="shared" si="6"/>
        <v>4.3438054218536841</v>
      </c>
      <c r="I101" s="9">
        <f t="shared" si="10"/>
        <v>4.3363752892547929</v>
      </c>
      <c r="J101" s="9">
        <f t="shared" si="11"/>
        <v>7.4301325988912481E-3</v>
      </c>
      <c r="K101" s="5"/>
    </row>
    <row r="102" spans="1:11" x14ac:dyDescent="0.2">
      <c r="A102" s="14">
        <v>41901</v>
      </c>
      <c r="B102" s="8">
        <v>77.91</v>
      </c>
      <c r="C102" s="8">
        <v>95.14</v>
      </c>
      <c r="D102" s="8">
        <v>2010.4</v>
      </c>
      <c r="E102" s="8">
        <f t="shared" si="7"/>
        <v>77</v>
      </c>
      <c r="F102" s="8">
        <f t="shared" si="8"/>
        <v>0.90999999999999659</v>
      </c>
      <c r="G102" s="9">
        <f t="shared" si="9"/>
        <v>1.1818181818181775E-2</v>
      </c>
      <c r="H102" s="7">
        <f t="shared" si="6"/>
        <v>4.3555543143427666</v>
      </c>
      <c r="I102" s="9">
        <f t="shared" si="10"/>
        <v>4.3438054218536841</v>
      </c>
      <c r="J102" s="9">
        <f t="shared" si="11"/>
        <v>1.1748892489082507E-2</v>
      </c>
      <c r="K102" s="5"/>
    </row>
    <row r="103" spans="1:11" x14ac:dyDescent="0.2">
      <c r="A103" s="14">
        <v>41904</v>
      </c>
      <c r="B103" s="8">
        <v>76.8</v>
      </c>
      <c r="C103" s="8">
        <v>94.62</v>
      </c>
      <c r="D103" s="8">
        <v>1994.29</v>
      </c>
      <c r="E103" s="8">
        <f t="shared" si="7"/>
        <v>77.91</v>
      </c>
      <c r="F103" s="8">
        <f t="shared" si="8"/>
        <v>-1.1099999999999994</v>
      </c>
      <c r="G103" s="9">
        <f t="shared" si="9"/>
        <v>-1.4247208317289173E-2</v>
      </c>
      <c r="H103" s="7">
        <f t="shared" si="6"/>
        <v>4.3412046401536264</v>
      </c>
      <c r="I103" s="9">
        <f t="shared" si="10"/>
        <v>4.3555543143427666</v>
      </c>
      <c r="J103" s="9">
        <f t="shared" si="11"/>
        <v>-1.4349674189140238E-2</v>
      </c>
      <c r="K103" s="5"/>
    </row>
    <row r="104" spans="1:11" x14ac:dyDescent="0.2">
      <c r="A104" s="14">
        <v>41905</v>
      </c>
      <c r="B104" s="8">
        <v>78.290000000000006</v>
      </c>
      <c r="C104" s="8">
        <v>94.55</v>
      </c>
      <c r="D104" s="8">
        <v>1982.77</v>
      </c>
      <c r="E104" s="8">
        <f t="shared" si="7"/>
        <v>76.8</v>
      </c>
      <c r="F104" s="8">
        <f t="shared" si="8"/>
        <v>1.4900000000000091</v>
      </c>
      <c r="G104" s="9">
        <f t="shared" si="9"/>
        <v>1.9401041666666785E-2</v>
      </c>
      <c r="H104" s="7">
        <f t="shared" si="6"/>
        <v>4.3604198809198227</v>
      </c>
      <c r="I104" s="9">
        <f t="shared" si="10"/>
        <v>4.3412046401536264</v>
      </c>
      <c r="J104" s="9">
        <f t="shared" si="11"/>
        <v>1.9215240766196295E-2</v>
      </c>
      <c r="K104" s="5"/>
    </row>
    <row r="105" spans="1:11" x14ac:dyDescent="0.2">
      <c r="A105" s="14">
        <v>41906</v>
      </c>
      <c r="B105" s="8">
        <v>78.540000000000006</v>
      </c>
      <c r="C105" s="8">
        <v>94.18</v>
      </c>
      <c r="D105" s="8">
        <v>1998.3</v>
      </c>
      <c r="E105" s="8">
        <f t="shared" si="7"/>
        <v>78.290000000000006</v>
      </c>
      <c r="F105" s="8">
        <f t="shared" si="8"/>
        <v>0.25</v>
      </c>
      <c r="G105" s="9">
        <f t="shared" si="9"/>
        <v>3.1932558436581935E-3</v>
      </c>
      <c r="H105" s="7">
        <f t="shared" si="6"/>
        <v>4.3636080491498639</v>
      </c>
      <c r="I105" s="9">
        <f t="shared" si="10"/>
        <v>4.3604198809198227</v>
      </c>
      <c r="J105" s="9">
        <f t="shared" si="11"/>
        <v>3.1881682300411995E-3</v>
      </c>
      <c r="K105" s="5"/>
    </row>
    <row r="106" spans="1:11" x14ac:dyDescent="0.2">
      <c r="A106" s="14">
        <v>41907</v>
      </c>
      <c r="B106" s="8">
        <v>77.22</v>
      </c>
      <c r="C106" s="8">
        <v>93.14</v>
      </c>
      <c r="D106" s="8">
        <v>1965.99</v>
      </c>
      <c r="E106" s="8">
        <f t="shared" si="7"/>
        <v>78.540000000000006</v>
      </c>
      <c r="F106" s="8">
        <f t="shared" si="8"/>
        <v>-1.3200000000000074</v>
      </c>
      <c r="G106" s="9">
        <f t="shared" si="9"/>
        <v>-1.6806722689075723E-2</v>
      </c>
      <c r="H106" s="7">
        <f t="shared" si="6"/>
        <v>4.3466584908360906</v>
      </c>
      <c r="I106" s="9">
        <f t="shared" si="10"/>
        <v>4.3636080491498639</v>
      </c>
      <c r="J106" s="9">
        <f t="shared" si="11"/>
        <v>-1.6949558313773316E-2</v>
      </c>
      <c r="K106" s="5"/>
    </row>
    <row r="107" spans="1:11" x14ac:dyDescent="0.2">
      <c r="A107" s="14">
        <v>41908</v>
      </c>
      <c r="B107" s="8">
        <v>78.790000000000006</v>
      </c>
      <c r="C107" s="8">
        <v>93.44</v>
      </c>
      <c r="D107" s="8">
        <v>1982.85</v>
      </c>
      <c r="E107" s="8">
        <f t="shared" si="7"/>
        <v>77.22</v>
      </c>
      <c r="F107" s="8">
        <f t="shared" si="8"/>
        <v>1.5700000000000074</v>
      </c>
      <c r="G107" s="9">
        <f t="shared" si="9"/>
        <v>2.0331520331520428E-2</v>
      </c>
      <c r="H107" s="7">
        <f t="shared" si="6"/>
        <v>4.3667860852575968</v>
      </c>
      <c r="I107" s="9">
        <f t="shared" si="10"/>
        <v>4.3466584908360906</v>
      </c>
      <c r="J107" s="9">
        <f t="shared" si="11"/>
        <v>2.0127594421506245E-2</v>
      </c>
      <c r="K107" s="5"/>
    </row>
    <row r="108" spans="1:11" x14ac:dyDescent="0.2">
      <c r="A108" s="14">
        <v>41911</v>
      </c>
      <c r="B108" s="8">
        <v>79</v>
      </c>
      <c r="C108" s="8">
        <v>93.6</v>
      </c>
      <c r="D108" s="8">
        <v>1977.8</v>
      </c>
      <c r="E108" s="8">
        <f t="shared" si="7"/>
        <v>78.790000000000006</v>
      </c>
      <c r="F108" s="8">
        <f t="shared" si="8"/>
        <v>0.20999999999999375</v>
      </c>
      <c r="G108" s="9">
        <f t="shared" si="9"/>
        <v>2.6653128569614636E-3</v>
      </c>
      <c r="H108" s="7">
        <f t="shared" si="6"/>
        <v>4.3694478524670215</v>
      </c>
      <c r="I108" s="9">
        <f t="shared" si="10"/>
        <v>4.3667860852575968</v>
      </c>
      <c r="J108" s="9">
        <f t="shared" si="11"/>
        <v>2.6617672094246814E-3</v>
      </c>
      <c r="K108" s="5"/>
    </row>
    <row r="109" spans="1:11" x14ac:dyDescent="0.2">
      <c r="A109" s="14">
        <v>41912</v>
      </c>
      <c r="B109" s="8">
        <v>79.040000000000006</v>
      </c>
      <c r="C109" s="8">
        <v>93.88</v>
      </c>
      <c r="D109" s="8">
        <v>1972.29</v>
      </c>
      <c r="E109" s="8">
        <f t="shared" si="7"/>
        <v>79</v>
      </c>
      <c r="F109" s="8">
        <f>B109-E109</f>
        <v>4.0000000000006253E-2</v>
      </c>
      <c r="G109" s="9">
        <f t="shared" si="9"/>
        <v>5.0632911392412981E-4</v>
      </c>
      <c r="H109" s="7">
        <f t="shared" si="6"/>
        <v>4.3699540534396126</v>
      </c>
      <c r="I109" s="9">
        <f t="shared" si="10"/>
        <v>4.3694478524670215</v>
      </c>
      <c r="J109" s="9">
        <f t="shared" si="11"/>
        <v>5.0620097259113095E-4</v>
      </c>
      <c r="K109" s="5"/>
    </row>
    <row r="110" spans="1:11" x14ac:dyDescent="0.2">
      <c r="A110" s="7"/>
      <c r="B110" s="8"/>
      <c r="C110" s="8"/>
      <c r="D110" s="8"/>
      <c r="E110" s="8">
        <f t="shared" ref="E110" si="12">B109</f>
        <v>79.040000000000006</v>
      </c>
      <c r="F110" s="8"/>
      <c r="G110" s="9"/>
      <c r="H110" s="7"/>
      <c r="I110" s="9">
        <f t="shared" si="10"/>
        <v>4.3699540534396126</v>
      </c>
      <c r="J110" s="9"/>
    </row>
  </sheetData>
  <sortState xmlns:xlrd2="http://schemas.microsoft.com/office/spreadsheetml/2017/richdata2" ref="A3:L109">
    <sortCondition ref="A3:A109"/>
  </sortState>
  <mergeCells count="1">
    <mergeCell ref="A1:J1"/>
  </mergeCells>
  <pageMargins left="0.7" right="0.7" top="0.75" bottom="0.75" header="0.3" footer="0.3"/>
  <ignoredErrors>
    <ignoredError sqref="S24 S26 S28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9B04-0FDE-F643-A50C-2F99DFB319A7}">
  <dimension ref="A1:T108"/>
  <sheetViews>
    <sheetView workbookViewId="0">
      <selection activeCell="S17" sqref="S17"/>
    </sheetView>
  </sheetViews>
  <sheetFormatPr baseColWidth="10" defaultRowHeight="15" x14ac:dyDescent="0.2"/>
  <sheetData>
    <row r="1" spans="1:20" x14ac:dyDescent="0.2">
      <c r="A1" s="7" t="s">
        <v>50</v>
      </c>
      <c r="B1" s="7" t="s">
        <v>1</v>
      </c>
      <c r="C1" s="7" t="s">
        <v>51</v>
      </c>
      <c r="D1" s="7" t="s">
        <v>52</v>
      </c>
      <c r="E1" s="7"/>
      <c r="F1" s="7"/>
      <c r="G1" s="7"/>
    </row>
    <row r="2" spans="1:20" ht="16" thickBo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97</v>
      </c>
      <c r="F2" s="7" t="s">
        <v>98</v>
      </c>
      <c r="G2" s="7" t="s">
        <v>99</v>
      </c>
      <c r="H2" s="46" t="s">
        <v>96</v>
      </c>
      <c r="I2" s="6"/>
      <c r="J2" s="6"/>
      <c r="K2" s="6"/>
      <c r="L2" s="6"/>
      <c r="M2" s="6"/>
      <c r="N2" s="6"/>
      <c r="O2" s="6"/>
      <c r="P2" s="6"/>
      <c r="Q2" s="6"/>
      <c r="R2" s="6"/>
    </row>
    <row r="3" spans="1:20" x14ac:dyDescent="0.2">
      <c r="A3" s="14">
        <v>41760</v>
      </c>
      <c r="B3" s="8">
        <v>61.15</v>
      </c>
      <c r="C3" s="8">
        <v>98.48</v>
      </c>
      <c r="D3" s="8">
        <v>1883.68</v>
      </c>
      <c r="E3" s="7"/>
      <c r="F3" s="7"/>
      <c r="G3" s="7"/>
      <c r="I3" s="22" t="s">
        <v>100</v>
      </c>
      <c r="J3" s="23"/>
      <c r="K3" s="23"/>
      <c r="L3" s="23"/>
      <c r="M3" s="23"/>
      <c r="N3" s="23"/>
      <c r="O3" s="23"/>
      <c r="P3" s="23"/>
      <c r="Q3" s="24"/>
      <c r="R3" s="6"/>
      <c r="S3" s="41" t="s">
        <v>140</v>
      </c>
      <c r="T3" s="42"/>
    </row>
    <row r="4" spans="1:20" x14ac:dyDescent="0.2">
      <c r="A4" s="14">
        <v>41761</v>
      </c>
      <c r="B4" s="8">
        <v>60.46</v>
      </c>
      <c r="C4" s="8">
        <v>96.53</v>
      </c>
      <c r="D4" s="8">
        <v>1881.14</v>
      </c>
      <c r="E4" s="7">
        <f>(B4-B3)/B3</f>
        <v>-1.1283728536385899E-2</v>
      </c>
      <c r="F4" s="7">
        <f t="shared" ref="F4:G4" si="0">(C4-C3)/C3</f>
        <v>-1.98009748172218E-2</v>
      </c>
      <c r="G4" s="7">
        <f t="shared" si="0"/>
        <v>-1.3484243608255985E-3</v>
      </c>
      <c r="I4" s="25"/>
      <c r="J4" s="6"/>
      <c r="K4" s="6"/>
      <c r="L4" s="6"/>
      <c r="M4" s="6"/>
      <c r="N4" s="34" t="s">
        <v>125</v>
      </c>
      <c r="O4" s="34"/>
      <c r="P4" s="34"/>
      <c r="Q4" s="26"/>
      <c r="R4" s="6"/>
      <c r="S4" s="43" t="s">
        <v>138</v>
      </c>
      <c r="T4" s="44">
        <f>K20</f>
        <v>0.25898595941202573</v>
      </c>
    </row>
    <row r="5" spans="1:20" x14ac:dyDescent="0.2">
      <c r="A5" s="14">
        <v>41764</v>
      </c>
      <c r="B5" s="8">
        <v>61.22</v>
      </c>
      <c r="C5" s="8">
        <v>96.49</v>
      </c>
      <c r="D5" s="8">
        <v>1884.66</v>
      </c>
      <c r="E5" s="7">
        <f t="shared" ref="E5:E68" si="1">(B5-B4)/B4</f>
        <v>1.2570294409526927E-2</v>
      </c>
      <c r="F5" s="7">
        <f t="shared" ref="F5:F68" si="2">(C5-C4)/C4</f>
        <v>-4.1437894954942766E-4</v>
      </c>
      <c r="G5" s="7">
        <f t="shared" ref="G5:G68" si="3">(D5-D4)/D4</f>
        <v>1.8712057582104371E-3</v>
      </c>
      <c r="I5" s="47" t="s">
        <v>101</v>
      </c>
      <c r="J5" s="20"/>
      <c r="K5" s="6"/>
      <c r="L5" s="6"/>
      <c r="M5" s="6"/>
      <c r="N5" s="34"/>
      <c r="O5" s="34"/>
      <c r="P5" s="34"/>
      <c r="Q5" s="26"/>
      <c r="R5" s="6"/>
      <c r="S5" s="43" t="s">
        <v>130</v>
      </c>
      <c r="T5" s="44">
        <f>(J20-1)/T4</f>
        <v>2.9440818121596042</v>
      </c>
    </row>
    <row r="6" spans="1:20" x14ac:dyDescent="0.2">
      <c r="A6" s="14">
        <v>41765</v>
      </c>
      <c r="B6" s="8">
        <v>58.53</v>
      </c>
      <c r="C6" s="8">
        <v>96.4</v>
      </c>
      <c r="D6" s="8">
        <v>1867.72</v>
      </c>
      <c r="E6" s="7">
        <f t="shared" si="1"/>
        <v>-4.3939888925187812E-2</v>
      </c>
      <c r="F6" s="7">
        <f t="shared" si="2"/>
        <v>-9.3273914395262936E-4</v>
      </c>
      <c r="G6" s="7">
        <f t="shared" si="3"/>
        <v>-8.9883586429382774E-3</v>
      </c>
      <c r="I6" s="28" t="s">
        <v>102</v>
      </c>
      <c r="J6" s="16">
        <v>0.5569286259496079</v>
      </c>
      <c r="K6" s="6"/>
      <c r="L6" s="6"/>
      <c r="M6" s="6"/>
      <c r="N6" s="6"/>
      <c r="O6" s="6"/>
      <c r="P6" s="6"/>
      <c r="Q6" s="26"/>
      <c r="R6" s="6"/>
      <c r="S6" s="43" t="s">
        <v>139</v>
      </c>
      <c r="T6" s="44">
        <f>2*NORMSDIST(-T5)</f>
        <v>3.2391436266176366E-3</v>
      </c>
    </row>
    <row r="7" spans="1:20" x14ac:dyDescent="0.2">
      <c r="A7" s="14">
        <v>41766</v>
      </c>
      <c r="B7" s="8">
        <v>57.39</v>
      </c>
      <c r="C7" s="8">
        <v>97.78</v>
      </c>
      <c r="D7" s="8">
        <v>1878.21</v>
      </c>
      <c r="E7" s="7">
        <f t="shared" si="1"/>
        <v>-1.9477191184008209E-2</v>
      </c>
      <c r="F7" s="7">
        <f t="shared" si="2"/>
        <v>1.4315352697095388E-2</v>
      </c>
      <c r="G7" s="7">
        <f t="shared" si="3"/>
        <v>5.6164735613475304E-3</v>
      </c>
      <c r="I7" s="28" t="s">
        <v>103</v>
      </c>
      <c r="J7" s="16">
        <v>0.31016949440211822</v>
      </c>
      <c r="K7" s="6"/>
      <c r="L7" s="6"/>
      <c r="M7" s="6"/>
      <c r="N7" s="6"/>
      <c r="O7" s="6"/>
      <c r="P7" s="6"/>
      <c r="Q7" s="26"/>
      <c r="R7" s="6"/>
      <c r="S7" s="64" t="s">
        <v>142</v>
      </c>
      <c r="T7" s="45" t="s">
        <v>143</v>
      </c>
    </row>
    <row r="8" spans="1:20" x14ac:dyDescent="0.2">
      <c r="A8" s="14">
        <v>41767</v>
      </c>
      <c r="B8" s="8">
        <v>56.76</v>
      </c>
      <c r="C8" s="8">
        <v>97.02</v>
      </c>
      <c r="D8" s="8">
        <v>1875.63</v>
      </c>
      <c r="E8" s="7">
        <f t="shared" si="1"/>
        <v>-1.0977522216414053E-2</v>
      </c>
      <c r="F8" s="7">
        <f t="shared" si="2"/>
        <v>-7.7725506238495098E-3</v>
      </c>
      <c r="G8" s="7">
        <f t="shared" si="3"/>
        <v>-1.3736483140862456E-3</v>
      </c>
      <c r="I8" s="28" t="s">
        <v>104</v>
      </c>
      <c r="J8" s="16">
        <v>0.30347211085262421</v>
      </c>
      <c r="K8" s="6"/>
      <c r="L8" s="6"/>
      <c r="M8" s="6"/>
      <c r="N8" s="6"/>
      <c r="O8" s="6"/>
      <c r="P8" s="6"/>
      <c r="Q8" s="26"/>
      <c r="R8" s="6"/>
    </row>
    <row r="9" spans="1:20" x14ac:dyDescent="0.2">
      <c r="A9" s="14">
        <v>41768</v>
      </c>
      <c r="B9" s="8">
        <v>57.24</v>
      </c>
      <c r="C9" s="8">
        <v>95.48</v>
      </c>
      <c r="D9" s="8">
        <v>1878.48</v>
      </c>
      <c r="E9" s="7">
        <f t="shared" si="1"/>
        <v>8.4566596194503869E-3</v>
      </c>
      <c r="F9" s="7">
        <f t="shared" si="2"/>
        <v>-1.5873015873015792E-2</v>
      </c>
      <c r="G9" s="7">
        <f t="shared" si="3"/>
        <v>1.5194894515442325E-3</v>
      </c>
      <c r="I9" s="28" t="s">
        <v>105</v>
      </c>
      <c r="J9" s="16">
        <v>1.4260803059032188E-2</v>
      </c>
      <c r="K9" s="6"/>
      <c r="L9" s="6"/>
      <c r="M9" s="6"/>
      <c r="N9" s="6"/>
      <c r="O9" s="6"/>
      <c r="P9" s="6"/>
      <c r="Q9" s="26"/>
      <c r="R9" s="6"/>
      <c r="S9" s="41" t="s">
        <v>146</v>
      </c>
      <c r="T9" s="42"/>
    </row>
    <row r="10" spans="1:20" x14ac:dyDescent="0.2">
      <c r="A10" s="14">
        <v>41771</v>
      </c>
      <c r="B10" s="8">
        <v>59.83</v>
      </c>
      <c r="C10" s="8">
        <v>94.38</v>
      </c>
      <c r="D10" s="8">
        <v>1896.65</v>
      </c>
      <c r="E10" s="7">
        <f t="shared" si="1"/>
        <v>4.5248078266946122E-2</v>
      </c>
      <c r="F10" s="7">
        <f t="shared" si="2"/>
        <v>-1.1520737327189029E-2</v>
      </c>
      <c r="G10" s="7">
        <f t="shared" si="3"/>
        <v>9.6727141092798827E-3</v>
      </c>
      <c r="I10" s="28" t="s">
        <v>106</v>
      </c>
      <c r="J10" s="16">
        <v>105</v>
      </c>
      <c r="K10" s="6"/>
      <c r="L10" s="6"/>
      <c r="M10" s="6"/>
      <c r="N10" s="6"/>
      <c r="O10" s="6"/>
      <c r="P10" s="6"/>
      <c r="Q10" s="26"/>
      <c r="R10" s="6"/>
      <c r="S10" s="43" t="s">
        <v>138</v>
      </c>
      <c r="T10" s="44">
        <f>K19</f>
        <v>1.3966342768635762E-3</v>
      </c>
    </row>
    <row r="11" spans="1:20" x14ac:dyDescent="0.2">
      <c r="A11" s="14">
        <v>41772</v>
      </c>
      <c r="B11" s="8">
        <v>59.83</v>
      </c>
      <c r="C11" s="8">
        <v>94.65</v>
      </c>
      <c r="D11" s="8">
        <v>1897.45</v>
      </c>
      <c r="E11" s="7">
        <f t="shared" si="1"/>
        <v>0</v>
      </c>
      <c r="F11" s="7">
        <f t="shared" si="2"/>
        <v>2.8607755880484241E-3</v>
      </c>
      <c r="G11" s="7">
        <f t="shared" si="3"/>
        <v>4.2179632509949355E-4</v>
      </c>
      <c r="I11" s="25"/>
      <c r="J11" s="6"/>
      <c r="K11" s="6"/>
      <c r="L11" s="6"/>
      <c r="M11" s="6"/>
      <c r="N11" s="6"/>
      <c r="O11" s="6"/>
      <c r="P11" s="6"/>
      <c r="Q11" s="26"/>
      <c r="R11" s="6"/>
      <c r="S11" s="43" t="s">
        <v>130</v>
      </c>
      <c r="T11" s="44">
        <f>(J19-0)/T10</f>
        <v>1.2843427794873115</v>
      </c>
    </row>
    <row r="12" spans="1:20" x14ac:dyDescent="0.2">
      <c r="A12" s="14">
        <v>41773</v>
      </c>
      <c r="B12" s="8">
        <v>59.23</v>
      </c>
      <c r="C12" s="8">
        <v>95.17</v>
      </c>
      <c r="D12" s="8">
        <v>1888.53</v>
      </c>
      <c r="E12" s="7">
        <f t="shared" si="1"/>
        <v>-1.0028413839211122E-2</v>
      </c>
      <c r="F12" s="7">
        <f t="shared" si="2"/>
        <v>5.4939249867934073E-3</v>
      </c>
      <c r="G12" s="7">
        <f t="shared" si="3"/>
        <v>-4.7010461408733151E-3</v>
      </c>
      <c r="I12" s="25" t="s">
        <v>107</v>
      </c>
      <c r="J12" s="6"/>
      <c r="K12" s="6"/>
      <c r="L12" s="6"/>
      <c r="M12" s="6"/>
      <c r="N12" s="6"/>
      <c r="O12" s="6"/>
      <c r="P12" s="6"/>
      <c r="Q12" s="26"/>
      <c r="R12" s="6"/>
      <c r="S12" s="43" t="s">
        <v>139</v>
      </c>
      <c r="T12" s="44">
        <f>2*NORMSDIST(-T11)</f>
        <v>0.19902204464626982</v>
      </c>
    </row>
    <row r="13" spans="1:20" x14ac:dyDescent="0.2">
      <c r="A13" s="14">
        <v>41774</v>
      </c>
      <c r="B13" s="8">
        <v>57.92</v>
      </c>
      <c r="C13" s="8">
        <v>94.84</v>
      </c>
      <c r="D13" s="8">
        <v>1870.85</v>
      </c>
      <c r="E13" s="7">
        <f t="shared" si="1"/>
        <v>-2.2117170352861645E-2</v>
      </c>
      <c r="F13" s="7">
        <f t="shared" si="2"/>
        <v>-3.4674792476620604E-3</v>
      </c>
      <c r="G13" s="7">
        <f t="shared" si="3"/>
        <v>-9.3617787379602461E-3</v>
      </c>
      <c r="I13" s="48"/>
      <c r="J13" s="21" t="s">
        <v>112</v>
      </c>
      <c r="K13" s="21" t="s">
        <v>113</v>
      </c>
      <c r="L13" s="21" t="s">
        <v>114</v>
      </c>
      <c r="M13" s="21" t="s">
        <v>115</v>
      </c>
      <c r="N13" s="21" t="s">
        <v>116</v>
      </c>
      <c r="O13" s="6"/>
      <c r="P13" s="6"/>
      <c r="Q13" s="26"/>
      <c r="R13" s="6"/>
      <c r="S13" s="64" t="s">
        <v>145</v>
      </c>
      <c r="T13" s="45" t="s">
        <v>144</v>
      </c>
    </row>
    <row r="14" spans="1:20" x14ac:dyDescent="0.2">
      <c r="A14" s="14">
        <v>41775</v>
      </c>
      <c r="B14" s="8">
        <v>58.02</v>
      </c>
      <c r="C14" s="8">
        <v>95.16</v>
      </c>
      <c r="D14" s="8">
        <v>1877.86</v>
      </c>
      <c r="E14" s="7">
        <f t="shared" si="1"/>
        <v>1.726519337016599E-3</v>
      </c>
      <c r="F14" s="7">
        <f t="shared" si="2"/>
        <v>3.3741037536903539E-3</v>
      </c>
      <c r="G14" s="7">
        <f t="shared" si="3"/>
        <v>3.7469599379960934E-3</v>
      </c>
      <c r="I14" s="28" t="s">
        <v>108</v>
      </c>
      <c r="J14" s="16">
        <v>1</v>
      </c>
      <c r="K14" s="16">
        <v>9.4185028976228186E-3</v>
      </c>
      <c r="L14" s="16">
        <v>9.4185028976228186E-3</v>
      </c>
      <c r="M14" s="16">
        <v>46.312039934692436</v>
      </c>
      <c r="N14" s="16">
        <v>6.8412661808930474E-10</v>
      </c>
      <c r="O14" s="6"/>
      <c r="P14" s="6"/>
      <c r="Q14" s="26"/>
      <c r="R14" s="6"/>
    </row>
    <row r="15" spans="1:20" x14ac:dyDescent="0.2">
      <c r="A15" s="14">
        <v>41778</v>
      </c>
      <c r="B15" s="8">
        <v>59.21</v>
      </c>
      <c r="C15" s="8">
        <v>93.29</v>
      </c>
      <c r="D15" s="8">
        <v>1885.08</v>
      </c>
      <c r="E15" s="7">
        <f t="shared" si="1"/>
        <v>2.0510168907273314E-2</v>
      </c>
      <c r="F15" s="7">
        <f t="shared" si="2"/>
        <v>-1.9651113913408895E-2</v>
      </c>
      <c r="G15" s="7">
        <f t="shared" si="3"/>
        <v>3.8448020619215638E-3</v>
      </c>
      <c r="I15" s="28" t="s">
        <v>109</v>
      </c>
      <c r="J15" s="16">
        <v>103</v>
      </c>
      <c r="K15" s="16">
        <v>2.0947161900515685E-2</v>
      </c>
      <c r="L15" s="16">
        <v>2.0337050388850181E-4</v>
      </c>
      <c r="M15" s="16"/>
      <c r="N15" s="16"/>
      <c r="O15" s="6"/>
      <c r="P15" s="6"/>
      <c r="Q15" s="26"/>
      <c r="R15" s="6"/>
    </row>
    <row r="16" spans="1:20" x14ac:dyDescent="0.2">
      <c r="A16" s="14">
        <v>41779</v>
      </c>
      <c r="B16" s="8">
        <v>58.56</v>
      </c>
      <c r="C16" s="8">
        <v>94.9</v>
      </c>
      <c r="D16" s="8">
        <v>1872.83</v>
      </c>
      <c r="E16" s="7">
        <f t="shared" si="1"/>
        <v>-1.0977875358892055E-2</v>
      </c>
      <c r="F16" s="7">
        <f t="shared" si="2"/>
        <v>1.7258012648729761E-2</v>
      </c>
      <c r="G16" s="7">
        <f t="shared" si="3"/>
        <v>-6.4983979459757677E-3</v>
      </c>
      <c r="I16" s="28" t="s">
        <v>110</v>
      </c>
      <c r="J16" s="16">
        <v>104</v>
      </c>
      <c r="K16" s="16">
        <v>3.0365664798138504E-2</v>
      </c>
      <c r="L16" s="16"/>
      <c r="M16" s="16"/>
      <c r="N16" s="16"/>
      <c r="O16" s="6"/>
      <c r="P16" s="6"/>
      <c r="Q16" s="26"/>
      <c r="R16" s="6"/>
    </row>
    <row r="17" spans="1:20" x14ac:dyDescent="0.2">
      <c r="A17" s="14">
        <v>41780</v>
      </c>
      <c r="B17" s="8">
        <v>60.49</v>
      </c>
      <c r="C17" s="8">
        <v>94.85</v>
      </c>
      <c r="D17" s="8">
        <v>1888.03</v>
      </c>
      <c r="E17" s="7">
        <f t="shared" si="1"/>
        <v>3.2957650273224039E-2</v>
      </c>
      <c r="F17" s="7">
        <f t="shared" si="2"/>
        <v>-5.2687038988420828E-4</v>
      </c>
      <c r="G17" s="7">
        <f t="shared" si="3"/>
        <v>8.1160596530384741E-3</v>
      </c>
      <c r="I17" s="25"/>
      <c r="J17" s="6"/>
      <c r="K17" s="6"/>
      <c r="L17" s="6"/>
      <c r="M17" s="6"/>
      <c r="N17" s="6"/>
      <c r="O17" s="6"/>
      <c r="P17" s="6"/>
      <c r="Q17" s="26"/>
      <c r="R17" s="6"/>
    </row>
    <row r="18" spans="1:20" x14ac:dyDescent="0.2">
      <c r="A18" s="14">
        <v>41781</v>
      </c>
      <c r="B18" s="8">
        <v>60.52</v>
      </c>
      <c r="C18" s="8">
        <v>95.2</v>
      </c>
      <c r="D18" s="8">
        <v>1892.49</v>
      </c>
      <c r="E18" s="7">
        <f t="shared" si="1"/>
        <v>4.9594974375931778E-4</v>
      </c>
      <c r="F18" s="7">
        <f t="shared" si="2"/>
        <v>3.6900369003690938E-3</v>
      </c>
      <c r="G18" s="7">
        <f t="shared" si="3"/>
        <v>2.36225059983159E-3</v>
      </c>
      <c r="I18" s="48"/>
      <c r="J18" s="21" t="s">
        <v>117</v>
      </c>
      <c r="K18" s="21" t="s">
        <v>105</v>
      </c>
      <c r="L18" s="21" t="s">
        <v>118</v>
      </c>
      <c r="M18" s="21" t="s">
        <v>119</v>
      </c>
      <c r="N18" s="21" t="s">
        <v>120</v>
      </c>
      <c r="O18" s="21" t="s">
        <v>121</v>
      </c>
      <c r="P18" s="21" t="s">
        <v>122</v>
      </c>
      <c r="Q18" s="49" t="s">
        <v>123</v>
      </c>
      <c r="R18" s="6"/>
    </row>
    <row r="19" spans="1:20" x14ac:dyDescent="0.2">
      <c r="A19" s="14">
        <v>41782</v>
      </c>
      <c r="B19" s="8">
        <v>61.35</v>
      </c>
      <c r="C19" s="8">
        <v>95.02</v>
      </c>
      <c r="D19" s="8">
        <v>1900.53</v>
      </c>
      <c r="E19" s="7">
        <f t="shared" si="1"/>
        <v>1.3714474553866462E-2</v>
      </c>
      <c r="F19" s="7">
        <f t="shared" si="2"/>
        <v>-1.89075630252108E-3</v>
      </c>
      <c r="G19" s="7">
        <f t="shared" si="3"/>
        <v>4.2483711935069474E-3</v>
      </c>
      <c r="I19" s="28" t="s">
        <v>111</v>
      </c>
      <c r="J19" s="16">
        <v>1.7937571490742167E-3</v>
      </c>
      <c r="K19" s="16">
        <v>1.3966342768635762E-3</v>
      </c>
      <c r="L19" s="16">
        <v>1.2843427794873115</v>
      </c>
      <c r="M19" s="16">
        <v>0.20190330458536548</v>
      </c>
      <c r="N19" s="16">
        <v>-9.7613753559092401E-4</v>
      </c>
      <c r="O19" s="16">
        <v>4.5636518337393572E-3</v>
      </c>
      <c r="P19" s="16">
        <v>-9.7613753559092401E-4</v>
      </c>
      <c r="Q19" s="32">
        <v>4.5636518337393572E-3</v>
      </c>
      <c r="R19" s="6"/>
    </row>
    <row r="20" spans="1:20" ht="16" thickBot="1" x14ac:dyDescent="0.25">
      <c r="A20" s="14">
        <v>41786</v>
      </c>
      <c r="B20" s="8">
        <v>63.48</v>
      </c>
      <c r="C20" s="8">
        <v>95.09</v>
      </c>
      <c r="D20" s="8">
        <v>1911.91</v>
      </c>
      <c r="E20" s="7">
        <f t="shared" si="1"/>
        <v>3.4718826405867896E-2</v>
      </c>
      <c r="F20" s="7">
        <f t="shared" si="2"/>
        <v>7.3668701326044404E-4</v>
      </c>
      <c r="G20" s="7">
        <f t="shared" si="3"/>
        <v>5.9878034022089154E-3</v>
      </c>
      <c r="I20" s="29" t="s">
        <v>124</v>
      </c>
      <c r="J20" s="17">
        <v>1.7624758527096505</v>
      </c>
      <c r="K20" s="17">
        <v>0.25898595941202573</v>
      </c>
      <c r="L20" s="17">
        <v>6.8052949924814028</v>
      </c>
      <c r="M20" s="17">
        <v>6.8412661808929988E-10</v>
      </c>
      <c r="N20" s="17">
        <v>1.2488382854080251</v>
      </c>
      <c r="O20" s="17">
        <v>2.276113420011276</v>
      </c>
      <c r="P20" s="17">
        <v>1.2488382854080251</v>
      </c>
      <c r="Q20" s="33">
        <v>2.276113420011276</v>
      </c>
      <c r="R20" s="6"/>
    </row>
    <row r="21" spans="1:20" ht="16" thickBot="1" x14ac:dyDescent="0.25">
      <c r="A21" s="14">
        <v>41787</v>
      </c>
      <c r="B21" s="8">
        <v>63.51</v>
      </c>
      <c r="C21" s="8">
        <v>95.91</v>
      </c>
      <c r="D21" s="8">
        <v>1909.78</v>
      </c>
      <c r="E21" s="7">
        <f t="shared" si="1"/>
        <v>4.7258979206050945E-4</v>
      </c>
      <c r="F21" s="7">
        <f t="shared" si="2"/>
        <v>8.6234094016194463E-3</v>
      </c>
      <c r="G21" s="7">
        <f t="shared" si="3"/>
        <v>-1.1140691768964592E-3</v>
      </c>
      <c r="R21" s="6"/>
    </row>
    <row r="22" spans="1:20" x14ac:dyDescent="0.2">
      <c r="A22" s="14">
        <v>41788</v>
      </c>
      <c r="B22" s="8">
        <v>63.83</v>
      </c>
      <c r="C22" s="8">
        <v>95.83</v>
      </c>
      <c r="D22" s="8">
        <v>1920.03</v>
      </c>
      <c r="E22" s="7">
        <f t="shared" si="1"/>
        <v>5.0385766021099083E-3</v>
      </c>
      <c r="F22" s="7">
        <f t="shared" si="2"/>
        <v>-8.3411531644248047E-4</v>
      </c>
      <c r="G22" s="7">
        <f t="shared" si="3"/>
        <v>5.3671103477887505E-3</v>
      </c>
      <c r="I22" s="22" t="s">
        <v>100</v>
      </c>
      <c r="J22" s="23"/>
      <c r="K22" s="23"/>
      <c r="L22" s="23"/>
      <c r="M22" s="23"/>
      <c r="N22" s="23"/>
      <c r="O22" s="23"/>
      <c r="P22" s="23"/>
      <c r="Q22" s="24"/>
      <c r="S22" s="41" t="s">
        <v>141</v>
      </c>
      <c r="T22" s="42"/>
    </row>
    <row r="23" spans="1:20" ht="16" thickBot="1" x14ac:dyDescent="0.25">
      <c r="A23" s="14">
        <v>41789</v>
      </c>
      <c r="B23" s="8">
        <v>63.3</v>
      </c>
      <c r="C23" s="8">
        <v>96.63</v>
      </c>
      <c r="D23" s="8">
        <v>1923.57</v>
      </c>
      <c r="E23" s="7">
        <f t="shared" si="1"/>
        <v>-8.3033056556478333E-3</v>
      </c>
      <c r="F23" s="7">
        <f t="shared" si="2"/>
        <v>8.3481164562245348E-3</v>
      </c>
      <c r="G23" s="7">
        <f t="shared" si="3"/>
        <v>1.8437211918563583E-3</v>
      </c>
      <c r="I23" s="25"/>
      <c r="J23" s="6"/>
      <c r="K23" s="6"/>
      <c r="L23" s="6"/>
      <c r="M23" s="6"/>
      <c r="N23" s="35" t="s">
        <v>126</v>
      </c>
      <c r="O23" s="36"/>
      <c r="P23" s="37"/>
      <c r="Q23" s="26"/>
      <c r="S23" s="43" t="s">
        <v>138</v>
      </c>
      <c r="T23" s="44">
        <f>K39</f>
        <v>0.16195526747680813</v>
      </c>
    </row>
    <row r="24" spans="1:20" x14ac:dyDescent="0.2">
      <c r="A24" s="14">
        <v>41792</v>
      </c>
      <c r="B24" s="8">
        <v>63.08</v>
      </c>
      <c r="C24" s="8">
        <v>96.45</v>
      </c>
      <c r="D24" s="8">
        <v>1924.97</v>
      </c>
      <c r="E24" s="7">
        <f t="shared" si="1"/>
        <v>-3.4755134281200454E-3</v>
      </c>
      <c r="F24" s="7">
        <f t="shared" si="2"/>
        <v>-1.86277553554789E-3</v>
      </c>
      <c r="G24" s="7">
        <f t="shared" si="3"/>
        <v>7.278133886471982E-4</v>
      </c>
      <c r="I24" s="27" t="s">
        <v>101</v>
      </c>
      <c r="J24" s="19"/>
      <c r="K24" s="6"/>
      <c r="L24" s="6"/>
      <c r="M24" s="6"/>
      <c r="N24" s="38"/>
      <c r="O24" s="39"/>
      <c r="P24" s="40"/>
      <c r="Q24" s="26"/>
      <c r="S24" s="43" t="s">
        <v>130</v>
      </c>
      <c r="T24" s="44">
        <f>(J39-1)/T23</f>
        <v>-3.1051437084302589</v>
      </c>
    </row>
    <row r="25" spans="1:20" x14ac:dyDescent="0.2">
      <c r="A25" s="14">
        <v>41793</v>
      </c>
      <c r="B25" s="8">
        <v>62.87</v>
      </c>
      <c r="C25" s="8">
        <v>96.43</v>
      </c>
      <c r="D25" s="8">
        <v>1924.24</v>
      </c>
      <c r="E25" s="7">
        <f t="shared" si="1"/>
        <v>-3.3291058972733174E-3</v>
      </c>
      <c r="F25" s="7">
        <f t="shared" si="2"/>
        <v>-2.0736132711245226E-4</v>
      </c>
      <c r="G25" s="7">
        <f t="shared" si="3"/>
        <v>-3.792266892471146E-4</v>
      </c>
      <c r="I25" s="28" t="s">
        <v>102</v>
      </c>
      <c r="J25" s="16">
        <v>0.28948725394769947</v>
      </c>
      <c r="K25" s="6"/>
      <c r="L25" s="6"/>
      <c r="M25" s="6"/>
      <c r="N25" s="6"/>
      <c r="O25" s="6"/>
      <c r="P25" s="6"/>
      <c r="Q25" s="26"/>
      <c r="S25" s="43" t="s">
        <v>139</v>
      </c>
      <c r="T25" s="44">
        <f>2*NORMSDIST(T24)</f>
        <v>1.9018659661146076E-3</v>
      </c>
    </row>
    <row r="26" spans="1:20" x14ac:dyDescent="0.2">
      <c r="A26" s="14">
        <v>41794</v>
      </c>
      <c r="B26" s="8">
        <v>63.34</v>
      </c>
      <c r="C26" s="8">
        <v>96.59</v>
      </c>
      <c r="D26" s="8">
        <v>1927.88</v>
      </c>
      <c r="E26" s="7">
        <f t="shared" si="1"/>
        <v>7.4757435979005251E-3</v>
      </c>
      <c r="F26" s="7">
        <f t="shared" si="2"/>
        <v>1.6592346780047349E-3</v>
      </c>
      <c r="G26" s="7">
        <f t="shared" si="3"/>
        <v>1.8916559264957073E-3</v>
      </c>
      <c r="I26" s="28" t="s">
        <v>103</v>
      </c>
      <c r="J26" s="16">
        <v>8.3802870198179849E-2</v>
      </c>
      <c r="K26" s="6"/>
      <c r="L26" s="6"/>
      <c r="M26" s="6"/>
      <c r="N26" s="6"/>
      <c r="O26" s="6"/>
      <c r="P26" s="6"/>
      <c r="Q26" s="26"/>
      <c r="S26" s="64" t="s">
        <v>142</v>
      </c>
      <c r="T26" s="45" t="s">
        <v>143</v>
      </c>
    </row>
    <row r="27" spans="1:20" x14ac:dyDescent="0.2">
      <c r="A27" s="14">
        <v>41795</v>
      </c>
      <c r="B27" s="8">
        <v>63.19</v>
      </c>
      <c r="C27" s="8">
        <v>97.04</v>
      </c>
      <c r="D27" s="8">
        <v>1940.46</v>
      </c>
      <c r="E27" s="7">
        <f t="shared" si="1"/>
        <v>-2.3681717713925745E-3</v>
      </c>
      <c r="F27" s="7">
        <f t="shared" si="2"/>
        <v>4.6588673775753474E-3</v>
      </c>
      <c r="G27" s="7">
        <f t="shared" si="3"/>
        <v>6.5253024047139483E-3</v>
      </c>
      <c r="I27" s="28" t="s">
        <v>104</v>
      </c>
      <c r="J27" s="16">
        <v>7.4907752433113636E-2</v>
      </c>
      <c r="K27" s="6"/>
      <c r="L27" s="6"/>
      <c r="M27" s="6"/>
      <c r="N27" s="6"/>
      <c r="O27" s="6"/>
      <c r="P27" s="6"/>
      <c r="Q27" s="26"/>
    </row>
    <row r="28" spans="1:20" x14ac:dyDescent="0.2">
      <c r="A28" s="14">
        <v>41796</v>
      </c>
      <c r="B28" s="8">
        <v>62.5</v>
      </c>
      <c r="C28" s="8">
        <v>96.71</v>
      </c>
      <c r="D28" s="8">
        <v>1949.44</v>
      </c>
      <c r="E28" s="7">
        <f t="shared" si="1"/>
        <v>-1.0919449279949324E-2</v>
      </c>
      <c r="F28" s="7">
        <f t="shared" si="2"/>
        <v>-3.4006595218467896E-3</v>
      </c>
      <c r="G28" s="7">
        <f t="shared" si="3"/>
        <v>4.6277686734073455E-3</v>
      </c>
      <c r="I28" s="28" t="s">
        <v>105</v>
      </c>
      <c r="J28" s="16">
        <v>8.9179049671385298E-3</v>
      </c>
      <c r="K28" s="6"/>
      <c r="L28" s="6"/>
      <c r="M28" s="6"/>
      <c r="N28" s="6"/>
      <c r="O28" s="6"/>
      <c r="P28" s="6"/>
      <c r="Q28" s="26"/>
      <c r="S28" s="41" t="s">
        <v>147</v>
      </c>
      <c r="T28" s="42"/>
    </row>
    <row r="29" spans="1:20" ht="16" thickBot="1" x14ac:dyDescent="0.25">
      <c r="A29" s="14">
        <v>41799</v>
      </c>
      <c r="B29" s="8">
        <v>62.88</v>
      </c>
      <c r="C29" s="8">
        <v>95.66</v>
      </c>
      <c r="D29" s="8">
        <v>1951.27</v>
      </c>
      <c r="E29" s="7">
        <f t="shared" si="1"/>
        <v>6.0800000000000411E-3</v>
      </c>
      <c r="F29" s="7">
        <f t="shared" si="2"/>
        <v>-1.0857201943956129E-2</v>
      </c>
      <c r="G29" s="7">
        <f t="shared" si="3"/>
        <v>9.3873112278394159E-4</v>
      </c>
      <c r="I29" s="29" t="s">
        <v>106</v>
      </c>
      <c r="J29" s="17">
        <v>105</v>
      </c>
      <c r="K29" s="6"/>
      <c r="L29" s="6"/>
      <c r="M29" s="6"/>
      <c r="N29" s="6"/>
      <c r="O29" s="6"/>
      <c r="P29" s="6"/>
      <c r="Q29" s="26"/>
      <c r="S29" s="43" t="s">
        <v>138</v>
      </c>
      <c r="T29" s="44">
        <f>K38</f>
        <v>8.7337660462459804E-4</v>
      </c>
    </row>
    <row r="30" spans="1:20" x14ac:dyDescent="0.2">
      <c r="A30" s="14">
        <v>41800</v>
      </c>
      <c r="B30" s="8">
        <v>65.77</v>
      </c>
      <c r="C30" s="8">
        <v>95.06</v>
      </c>
      <c r="D30" s="8">
        <v>1950.79</v>
      </c>
      <c r="E30" s="7">
        <f t="shared" si="1"/>
        <v>4.5960559796437553E-2</v>
      </c>
      <c r="F30" s="7">
        <f t="shared" si="2"/>
        <v>-6.2722140915742663E-3</v>
      </c>
      <c r="G30" s="7">
        <f t="shared" si="3"/>
        <v>-2.4599363491470589E-4</v>
      </c>
      <c r="I30" s="25"/>
      <c r="J30" s="6"/>
      <c r="K30" s="6"/>
      <c r="L30" s="6"/>
      <c r="M30" s="6"/>
      <c r="N30" s="6"/>
      <c r="O30" s="6"/>
      <c r="P30" s="6"/>
      <c r="Q30" s="26"/>
      <c r="S30" s="43" t="s">
        <v>130</v>
      </c>
      <c r="T30" s="44">
        <f>(J38-0)/T29</f>
        <v>-0.73008220297381976</v>
      </c>
    </row>
    <row r="31" spans="1:20" ht="16" thickBot="1" x14ac:dyDescent="0.25">
      <c r="A31" s="14">
        <v>41801</v>
      </c>
      <c r="B31" s="8">
        <v>65.78</v>
      </c>
      <c r="C31" s="8">
        <v>94.19</v>
      </c>
      <c r="D31" s="8">
        <v>1943.89</v>
      </c>
      <c r="E31" s="7">
        <f t="shared" si="1"/>
        <v>1.5204500532165299E-4</v>
      </c>
      <c r="F31" s="7">
        <f t="shared" si="2"/>
        <v>-9.1521144540290811E-3</v>
      </c>
      <c r="G31" s="7">
        <f t="shared" si="3"/>
        <v>-3.5370285884179556E-3</v>
      </c>
      <c r="I31" s="25" t="s">
        <v>107</v>
      </c>
      <c r="J31" s="6"/>
      <c r="K31" s="6"/>
      <c r="L31" s="6"/>
      <c r="M31" s="6"/>
      <c r="N31" s="6"/>
      <c r="O31" s="6"/>
      <c r="P31" s="6"/>
      <c r="Q31" s="26"/>
      <c r="S31" s="43" t="s">
        <v>139</v>
      </c>
      <c r="T31" s="44">
        <f>2*NORMSDIST(T30)</f>
        <v>0.46533993914546479</v>
      </c>
    </row>
    <row r="32" spans="1:20" x14ac:dyDescent="0.2">
      <c r="A32" s="14">
        <v>41802</v>
      </c>
      <c r="B32" s="8">
        <v>64.290000000000006</v>
      </c>
      <c r="C32" s="8">
        <v>94.9</v>
      </c>
      <c r="D32" s="8">
        <v>1930.11</v>
      </c>
      <c r="E32" s="7">
        <f t="shared" si="1"/>
        <v>-2.2651261781696488E-2</v>
      </c>
      <c r="F32" s="7">
        <f t="shared" si="2"/>
        <v>7.5379551969424353E-3</v>
      </c>
      <c r="G32" s="7">
        <f t="shared" si="3"/>
        <v>-7.0888784859226596E-3</v>
      </c>
      <c r="I32" s="30"/>
      <c r="J32" s="18" t="s">
        <v>112</v>
      </c>
      <c r="K32" s="18" t="s">
        <v>113</v>
      </c>
      <c r="L32" s="18" t="s">
        <v>114</v>
      </c>
      <c r="M32" s="18" t="s">
        <v>115</v>
      </c>
      <c r="N32" s="18" t="s">
        <v>116</v>
      </c>
      <c r="O32" s="6"/>
      <c r="P32" s="6"/>
      <c r="Q32" s="26"/>
      <c r="S32" s="64" t="s">
        <v>145</v>
      </c>
      <c r="T32" s="45" t="s">
        <v>144</v>
      </c>
    </row>
    <row r="33" spans="1:17" x14ac:dyDescent="0.2">
      <c r="A33" s="14">
        <v>41803</v>
      </c>
      <c r="B33" s="8">
        <v>64.5</v>
      </c>
      <c r="C33" s="8">
        <v>96.05</v>
      </c>
      <c r="D33" s="8">
        <v>1936.16</v>
      </c>
      <c r="E33" s="7">
        <f t="shared" si="1"/>
        <v>3.2664489034063418E-3</v>
      </c>
      <c r="F33" s="7">
        <f t="shared" si="2"/>
        <v>1.2118018967333945E-2</v>
      </c>
      <c r="G33" s="7">
        <f t="shared" si="3"/>
        <v>3.1345363735746576E-3</v>
      </c>
      <c r="I33" s="28" t="s">
        <v>108</v>
      </c>
      <c r="J33" s="16">
        <v>1</v>
      </c>
      <c r="K33" s="16">
        <v>7.4926055736923396E-4</v>
      </c>
      <c r="L33" s="16">
        <v>7.4926055736923396E-4</v>
      </c>
      <c r="M33" s="16">
        <v>9.4212209901592026</v>
      </c>
      <c r="N33" s="16">
        <v>2.7420713250516956E-3</v>
      </c>
      <c r="O33" s="6"/>
      <c r="P33" s="6"/>
      <c r="Q33" s="26"/>
    </row>
    <row r="34" spans="1:17" x14ac:dyDescent="0.2">
      <c r="A34" s="14">
        <v>41806</v>
      </c>
      <c r="B34" s="8">
        <v>64.19</v>
      </c>
      <c r="C34" s="8">
        <v>96.43</v>
      </c>
      <c r="D34" s="8">
        <v>1937.78</v>
      </c>
      <c r="E34" s="7">
        <f t="shared" si="1"/>
        <v>-4.8062015503876326E-3</v>
      </c>
      <c r="F34" s="7">
        <f t="shared" si="2"/>
        <v>3.9562727745966648E-3</v>
      </c>
      <c r="G34" s="7">
        <f t="shared" si="3"/>
        <v>8.3670771010654638E-4</v>
      </c>
      <c r="I34" s="28" t="s">
        <v>109</v>
      </c>
      <c r="J34" s="16">
        <v>103</v>
      </c>
      <c r="K34" s="16">
        <v>8.1914899873001476E-3</v>
      </c>
      <c r="L34" s="16">
        <v>7.9529029002914061E-5</v>
      </c>
      <c r="M34" s="16"/>
      <c r="N34" s="16"/>
      <c r="O34" s="6"/>
      <c r="P34" s="6"/>
      <c r="Q34" s="26"/>
    </row>
    <row r="35" spans="1:17" ht="16" thickBot="1" x14ac:dyDescent="0.25">
      <c r="A35" s="14">
        <v>41807</v>
      </c>
      <c r="B35" s="8">
        <v>64.400000000000006</v>
      </c>
      <c r="C35" s="8">
        <v>97.02</v>
      </c>
      <c r="D35" s="8">
        <v>1941.99</v>
      </c>
      <c r="E35" s="7">
        <f t="shared" si="1"/>
        <v>3.2715376226827848E-3</v>
      </c>
      <c r="F35" s="7">
        <f t="shared" si="2"/>
        <v>6.1184278751424776E-3</v>
      </c>
      <c r="G35" s="7">
        <f t="shared" si="3"/>
        <v>2.1725892516178493E-3</v>
      </c>
      <c r="I35" s="29" t="s">
        <v>110</v>
      </c>
      <c r="J35" s="17">
        <v>104</v>
      </c>
      <c r="K35" s="17">
        <v>8.9407505446693816E-3</v>
      </c>
      <c r="L35" s="17"/>
      <c r="M35" s="17"/>
      <c r="N35" s="17"/>
      <c r="O35" s="6"/>
      <c r="P35" s="6"/>
      <c r="Q35" s="26"/>
    </row>
    <row r="36" spans="1:17" ht="16" thickBot="1" x14ac:dyDescent="0.25">
      <c r="A36" s="14">
        <v>41808</v>
      </c>
      <c r="B36" s="8">
        <v>65.599999999999994</v>
      </c>
      <c r="C36" s="8">
        <v>98.94</v>
      </c>
      <c r="D36" s="8">
        <v>1956.98</v>
      </c>
      <c r="E36" s="7">
        <f t="shared" si="1"/>
        <v>1.8633540372670631E-2</v>
      </c>
      <c r="F36" s="7">
        <f t="shared" si="2"/>
        <v>1.978973407544838E-2</v>
      </c>
      <c r="G36" s="7">
        <f t="shared" si="3"/>
        <v>7.7188862970458188E-3</v>
      </c>
      <c r="I36" s="25"/>
      <c r="J36" s="6"/>
      <c r="K36" s="6"/>
      <c r="L36" s="6"/>
      <c r="M36" s="6"/>
      <c r="N36" s="6"/>
      <c r="O36" s="6"/>
      <c r="P36" s="6"/>
      <c r="Q36" s="26"/>
    </row>
    <row r="37" spans="1:17" x14ac:dyDescent="0.2">
      <c r="A37" s="14">
        <v>41809</v>
      </c>
      <c r="B37" s="8">
        <v>64.34</v>
      </c>
      <c r="C37" s="8">
        <v>99.41</v>
      </c>
      <c r="D37" s="8">
        <v>1959.48</v>
      </c>
      <c r="E37" s="7">
        <f t="shared" si="1"/>
        <v>-1.9207317073170596E-2</v>
      </c>
      <c r="F37" s="7">
        <f t="shared" si="2"/>
        <v>4.7503537497473099E-3</v>
      </c>
      <c r="G37" s="7">
        <f t="shared" si="3"/>
        <v>1.2774785639096977E-3</v>
      </c>
      <c r="I37" s="30"/>
      <c r="J37" s="18" t="s">
        <v>117</v>
      </c>
      <c r="K37" s="18" t="s">
        <v>105</v>
      </c>
      <c r="L37" s="18" t="s">
        <v>118</v>
      </c>
      <c r="M37" s="18" t="s">
        <v>119</v>
      </c>
      <c r="N37" s="18" t="s">
        <v>120</v>
      </c>
      <c r="O37" s="18" t="s">
        <v>121</v>
      </c>
      <c r="P37" s="18" t="s">
        <v>122</v>
      </c>
      <c r="Q37" s="31" t="s">
        <v>123</v>
      </c>
    </row>
    <row r="38" spans="1:17" x14ac:dyDescent="0.2">
      <c r="A38" s="14">
        <v>41810</v>
      </c>
      <c r="B38" s="8">
        <v>64.5</v>
      </c>
      <c r="C38" s="8">
        <v>99.24</v>
      </c>
      <c r="D38" s="8">
        <v>1962.87</v>
      </c>
      <c r="E38" s="7">
        <f t="shared" si="1"/>
        <v>2.4867889337891916E-3</v>
      </c>
      <c r="F38" s="7">
        <f t="shared" si="2"/>
        <v>-1.7100895282164943E-3</v>
      </c>
      <c r="G38" s="7">
        <f t="shared" si="3"/>
        <v>1.7300508298119259E-3</v>
      </c>
      <c r="I38" s="28" t="s">
        <v>111</v>
      </c>
      <c r="J38" s="16">
        <v>-6.3763671553012128E-4</v>
      </c>
      <c r="K38" s="16">
        <v>8.7337660462459804E-4</v>
      </c>
      <c r="L38" s="16">
        <v>-0.73008220297381976</v>
      </c>
      <c r="M38" s="16">
        <v>0.46699719271883544</v>
      </c>
      <c r="N38" s="16">
        <v>-2.3697732203660734E-3</v>
      </c>
      <c r="O38" s="16">
        <v>1.0944997893058308E-3</v>
      </c>
      <c r="P38" s="16">
        <v>-2.3697732203660734E-3</v>
      </c>
      <c r="Q38" s="32">
        <v>1.0944997893058308E-3</v>
      </c>
    </row>
    <row r="39" spans="1:17" ht="16" thickBot="1" x14ac:dyDescent="0.25">
      <c r="A39" s="14">
        <v>41813</v>
      </c>
      <c r="B39" s="8">
        <v>65.37</v>
      </c>
      <c r="C39" s="8">
        <v>98.88</v>
      </c>
      <c r="D39" s="8">
        <v>1962.61</v>
      </c>
      <c r="E39" s="7">
        <f t="shared" si="1"/>
        <v>1.3488372093023327E-2</v>
      </c>
      <c r="F39" s="7">
        <f t="shared" si="2"/>
        <v>-3.6275695284159557E-3</v>
      </c>
      <c r="G39" s="7">
        <f t="shared" si="3"/>
        <v>-1.3245910325186637E-4</v>
      </c>
      <c r="I39" s="29" t="s">
        <v>124</v>
      </c>
      <c r="J39" s="17">
        <v>0.49710562014724946</v>
      </c>
      <c r="K39" s="17">
        <v>0.16195526747680813</v>
      </c>
      <c r="L39" s="17">
        <v>3.0694007542449002</v>
      </c>
      <c r="M39" s="17">
        <v>2.7420713250517672E-3</v>
      </c>
      <c r="N39" s="17">
        <v>0.17590554510330053</v>
      </c>
      <c r="O39" s="17">
        <v>0.81830569519119845</v>
      </c>
      <c r="P39" s="17">
        <v>0.17590554510330053</v>
      </c>
      <c r="Q39" s="33">
        <v>0.81830569519119845</v>
      </c>
    </row>
    <row r="40" spans="1:17" x14ac:dyDescent="0.2">
      <c r="A40" s="14">
        <v>41814</v>
      </c>
      <c r="B40" s="8">
        <v>65.72</v>
      </c>
      <c r="C40" s="8">
        <v>99.97</v>
      </c>
      <c r="D40" s="8">
        <v>1949.98</v>
      </c>
      <c r="E40" s="7">
        <f t="shared" si="1"/>
        <v>5.3541379837845236E-3</v>
      </c>
      <c r="F40" s="7">
        <f t="shared" si="2"/>
        <v>1.1023462783171557E-2</v>
      </c>
      <c r="G40" s="7">
        <f t="shared" si="3"/>
        <v>-6.4353080846423294E-3</v>
      </c>
    </row>
    <row r="41" spans="1:17" x14ac:dyDescent="0.2">
      <c r="A41" s="14">
        <v>41815</v>
      </c>
      <c r="B41" s="8">
        <v>67.44</v>
      </c>
      <c r="C41" s="8">
        <v>100.99</v>
      </c>
      <c r="D41" s="8">
        <v>1959.53</v>
      </c>
      <c r="E41" s="7">
        <f t="shared" si="1"/>
        <v>2.617163724893486E-2</v>
      </c>
      <c r="F41" s="7">
        <f t="shared" si="2"/>
        <v>1.0203060918275443E-2</v>
      </c>
      <c r="G41" s="7">
        <f t="shared" si="3"/>
        <v>4.8974861280628289E-3</v>
      </c>
    </row>
    <row r="42" spans="1:17" x14ac:dyDescent="0.2">
      <c r="A42" s="14">
        <v>41816</v>
      </c>
      <c r="B42" s="8">
        <v>67.13</v>
      </c>
      <c r="C42" s="8">
        <v>100.64</v>
      </c>
      <c r="D42" s="8">
        <v>1957.22</v>
      </c>
      <c r="E42" s="7">
        <f t="shared" si="1"/>
        <v>-4.5966785290629045E-3</v>
      </c>
      <c r="F42" s="7">
        <f t="shared" si="2"/>
        <v>-3.4656896722447205E-3</v>
      </c>
      <c r="G42" s="7">
        <f t="shared" si="3"/>
        <v>-1.178854112976043E-3</v>
      </c>
    </row>
    <row r="43" spans="1:17" x14ac:dyDescent="0.2">
      <c r="A43" s="14">
        <v>41817</v>
      </c>
      <c r="B43" s="8">
        <v>67.599999999999994</v>
      </c>
      <c r="C43" s="8">
        <v>100.84</v>
      </c>
      <c r="D43" s="8">
        <v>1960.96</v>
      </c>
      <c r="E43" s="7">
        <f t="shared" si="1"/>
        <v>7.0013406822582881E-3</v>
      </c>
      <c r="F43" s="7">
        <f t="shared" si="2"/>
        <v>1.987281399046133E-3</v>
      </c>
      <c r="G43" s="7">
        <f t="shared" si="3"/>
        <v>1.9108735860046439E-3</v>
      </c>
    </row>
    <row r="44" spans="1:17" x14ac:dyDescent="0.2">
      <c r="A44" s="14">
        <v>41820</v>
      </c>
      <c r="B44" s="8">
        <v>67.290000000000006</v>
      </c>
      <c r="C44" s="8">
        <v>101.71</v>
      </c>
      <c r="D44" s="8">
        <v>1960.23</v>
      </c>
      <c r="E44" s="7">
        <f t="shared" si="1"/>
        <v>-4.5857988165678709E-3</v>
      </c>
      <c r="F44" s="7">
        <f t="shared" si="2"/>
        <v>8.6275287584290979E-3</v>
      </c>
      <c r="G44" s="7">
        <f t="shared" si="3"/>
        <v>-3.7226664490862547E-4</v>
      </c>
    </row>
    <row r="45" spans="1:17" x14ac:dyDescent="0.2">
      <c r="A45" s="14">
        <v>41821</v>
      </c>
      <c r="B45" s="8">
        <v>68.06</v>
      </c>
      <c r="C45" s="8">
        <v>100.69</v>
      </c>
      <c r="D45" s="8">
        <v>1973.32</v>
      </c>
      <c r="E45" s="7">
        <f t="shared" si="1"/>
        <v>1.144300787635601E-2</v>
      </c>
      <c r="F45" s="7">
        <f t="shared" si="2"/>
        <v>-1.0028512437321759E-2</v>
      </c>
      <c r="G45" s="7">
        <f t="shared" si="3"/>
        <v>6.6777878106140188E-3</v>
      </c>
    </row>
    <row r="46" spans="1:17" x14ac:dyDescent="0.2">
      <c r="A46" s="14">
        <v>41822</v>
      </c>
      <c r="B46" s="8">
        <v>66.45</v>
      </c>
      <c r="C46" s="8">
        <v>98.95</v>
      </c>
      <c r="D46" s="8">
        <v>1974.62</v>
      </c>
      <c r="E46" s="7">
        <f t="shared" si="1"/>
        <v>-2.3655598001763142E-2</v>
      </c>
      <c r="F46" s="7">
        <f t="shared" si="2"/>
        <v>-1.7280762737113865E-2</v>
      </c>
      <c r="G46" s="7">
        <f t="shared" si="3"/>
        <v>6.5878823505561928E-4</v>
      </c>
    </row>
    <row r="47" spans="1:17" x14ac:dyDescent="0.2">
      <c r="A47" s="14">
        <v>41823</v>
      </c>
      <c r="B47" s="8">
        <v>66.290000000000006</v>
      </c>
      <c r="C47" s="8">
        <v>97.48</v>
      </c>
      <c r="D47" s="8">
        <v>1985.44</v>
      </c>
      <c r="E47" s="7">
        <f t="shared" si="1"/>
        <v>-2.4078254326560808E-3</v>
      </c>
      <c r="F47" s="7">
        <f t="shared" si="2"/>
        <v>-1.485598787266295E-2</v>
      </c>
      <c r="G47" s="7">
        <f t="shared" si="3"/>
        <v>5.4795353029950897E-3</v>
      </c>
    </row>
    <row r="48" spans="1:17" x14ac:dyDescent="0.2">
      <c r="A48" s="14">
        <v>41827</v>
      </c>
      <c r="B48" s="8">
        <v>65.290000000000006</v>
      </c>
      <c r="C48" s="8">
        <v>97.74</v>
      </c>
      <c r="D48" s="8">
        <v>1977.65</v>
      </c>
      <c r="E48" s="7">
        <f t="shared" si="1"/>
        <v>-1.5085231558304419E-2</v>
      </c>
      <c r="F48" s="7">
        <f t="shared" si="2"/>
        <v>2.6672137874434849E-3</v>
      </c>
      <c r="G48" s="7">
        <f t="shared" si="3"/>
        <v>-3.9235635425900368E-3</v>
      </c>
    </row>
    <row r="49" spans="1:7" x14ac:dyDescent="0.2">
      <c r="A49" s="14">
        <v>41828</v>
      </c>
      <c r="B49" s="8">
        <v>62.76</v>
      </c>
      <c r="C49" s="8">
        <v>98.16</v>
      </c>
      <c r="D49" s="8">
        <v>1963.71</v>
      </c>
      <c r="E49" s="7">
        <f t="shared" si="1"/>
        <v>-3.8750191453515208E-2</v>
      </c>
      <c r="F49" s="7">
        <f t="shared" si="2"/>
        <v>4.2971147943523811E-3</v>
      </c>
      <c r="G49" s="7">
        <f t="shared" si="3"/>
        <v>-7.048770004803708E-3</v>
      </c>
    </row>
    <row r="50" spans="1:7" x14ac:dyDescent="0.2">
      <c r="A50" s="14">
        <v>41829</v>
      </c>
      <c r="B50" s="8">
        <v>64.97</v>
      </c>
      <c r="C50" s="8">
        <v>98.09</v>
      </c>
      <c r="D50" s="8">
        <v>1972.83</v>
      </c>
      <c r="E50" s="7">
        <f t="shared" si="1"/>
        <v>3.5213511790949663E-2</v>
      </c>
      <c r="F50" s="7">
        <f t="shared" si="2"/>
        <v>-7.1312143439275857E-4</v>
      </c>
      <c r="G50" s="7">
        <f t="shared" si="3"/>
        <v>4.6442702843087274E-3</v>
      </c>
    </row>
    <row r="51" spans="1:7" x14ac:dyDescent="0.2">
      <c r="A51" s="14">
        <v>41830</v>
      </c>
      <c r="B51" s="8">
        <v>64.87</v>
      </c>
      <c r="C51" s="8">
        <v>98.64</v>
      </c>
      <c r="D51" s="8">
        <v>1964.68</v>
      </c>
      <c r="E51" s="7">
        <f t="shared" si="1"/>
        <v>-1.5391719255039914E-3</v>
      </c>
      <c r="F51" s="7">
        <f t="shared" si="2"/>
        <v>5.6070955245182703E-3</v>
      </c>
      <c r="G51" s="7">
        <f t="shared" si="3"/>
        <v>-4.1311212826243846E-3</v>
      </c>
    </row>
    <row r="52" spans="1:7" x14ac:dyDescent="0.2">
      <c r="A52" s="14">
        <v>41831</v>
      </c>
      <c r="B52" s="8">
        <v>66.34</v>
      </c>
      <c r="C52" s="8">
        <v>98.23</v>
      </c>
      <c r="D52" s="8">
        <v>1967.57</v>
      </c>
      <c r="E52" s="7">
        <f t="shared" si="1"/>
        <v>2.2660706027439477E-2</v>
      </c>
      <c r="F52" s="7">
        <f t="shared" si="2"/>
        <v>-4.1565287915652531E-3</v>
      </c>
      <c r="G52" s="7">
        <f t="shared" si="3"/>
        <v>1.4709774619784761E-3</v>
      </c>
    </row>
    <row r="53" spans="1:7" x14ac:dyDescent="0.2">
      <c r="A53" s="14">
        <v>41834</v>
      </c>
      <c r="B53" s="8">
        <v>67.900000000000006</v>
      </c>
      <c r="C53" s="8">
        <v>96.69</v>
      </c>
      <c r="D53" s="8">
        <v>1977.1</v>
      </c>
      <c r="E53" s="7">
        <f t="shared" si="1"/>
        <v>2.3515224600542693E-2</v>
      </c>
      <c r="F53" s="7">
        <f t="shared" si="2"/>
        <v>-1.5677491601343848E-2</v>
      </c>
      <c r="G53" s="7">
        <f t="shared" si="3"/>
        <v>4.8435379681535974E-3</v>
      </c>
    </row>
    <row r="54" spans="1:7" x14ac:dyDescent="0.2">
      <c r="A54" s="14">
        <v>41835</v>
      </c>
      <c r="B54" s="8">
        <v>67.17</v>
      </c>
      <c r="C54" s="8">
        <v>97.58</v>
      </c>
      <c r="D54" s="8">
        <v>1973.28</v>
      </c>
      <c r="E54" s="7">
        <f t="shared" si="1"/>
        <v>-1.0751104565537612E-2</v>
      </c>
      <c r="F54" s="7">
        <f t="shared" si="2"/>
        <v>9.2046747336849786E-3</v>
      </c>
      <c r="G54" s="7">
        <f t="shared" si="3"/>
        <v>-1.9321228061301586E-3</v>
      </c>
    </row>
    <row r="55" spans="1:7" x14ac:dyDescent="0.2">
      <c r="A55" s="14">
        <v>41836</v>
      </c>
      <c r="B55" s="8">
        <v>67.66</v>
      </c>
      <c r="C55" s="8">
        <v>97.98</v>
      </c>
      <c r="D55" s="8">
        <v>1981.57</v>
      </c>
      <c r="E55" s="7">
        <f t="shared" si="1"/>
        <v>7.2949233288669771E-3</v>
      </c>
      <c r="F55" s="7">
        <f t="shared" si="2"/>
        <v>4.0992006558721629E-3</v>
      </c>
      <c r="G55" s="7">
        <f t="shared" si="3"/>
        <v>4.201127057488022E-3</v>
      </c>
    </row>
    <row r="56" spans="1:7" x14ac:dyDescent="0.2">
      <c r="A56" s="14">
        <v>41837</v>
      </c>
      <c r="B56" s="8">
        <v>66.41</v>
      </c>
      <c r="C56" s="8">
        <v>96.85</v>
      </c>
      <c r="D56" s="8">
        <v>1958.12</v>
      </c>
      <c r="E56" s="7">
        <f t="shared" si="1"/>
        <v>-1.8474726574046706E-2</v>
      </c>
      <c r="F56" s="7">
        <f t="shared" si="2"/>
        <v>-1.153296591141059E-2</v>
      </c>
      <c r="G56" s="7">
        <f t="shared" si="3"/>
        <v>-1.1834050777918543E-2</v>
      </c>
    </row>
    <row r="57" spans="1:7" x14ac:dyDescent="0.2">
      <c r="A57" s="14">
        <v>41838</v>
      </c>
      <c r="B57" s="8">
        <v>68.42</v>
      </c>
      <c r="C57" s="8">
        <v>98.04</v>
      </c>
      <c r="D57" s="8">
        <v>1978.22</v>
      </c>
      <c r="E57" s="7">
        <f t="shared" si="1"/>
        <v>3.0266526125583577E-2</v>
      </c>
      <c r="F57" s="7">
        <f t="shared" si="2"/>
        <v>1.2287041817243284E-2</v>
      </c>
      <c r="G57" s="7">
        <f t="shared" si="3"/>
        <v>1.0264948011357904E-2</v>
      </c>
    </row>
    <row r="58" spans="1:7" x14ac:dyDescent="0.2">
      <c r="A58" s="14">
        <v>41841</v>
      </c>
      <c r="B58" s="8">
        <v>69.400000000000006</v>
      </c>
      <c r="C58" s="8">
        <v>97.94</v>
      </c>
      <c r="D58" s="8">
        <v>1973.63</v>
      </c>
      <c r="E58" s="7">
        <f t="shared" si="1"/>
        <v>1.4323297281496696E-2</v>
      </c>
      <c r="F58" s="7">
        <f t="shared" si="2"/>
        <v>-1.0199918400653665E-3</v>
      </c>
      <c r="G58" s="7">
        <f t="shared" si="3"/>
        <v>-2.3202677154208927E-3</v>
      </c>
    </row>
    <row r="59" spans="1:7" x14ac:dyDescent="0.2">
      <c r="A59" s="14">
        <v>41842</v>
      </c>
      <c r="B59" s="8">
        <v>69.27</v>
      </c>
      <c r="C59" s="8">
        <v>97.61</v>
      </c>
      <c r="D59" s="8">
        <v>1983.53</v>
      </c>
      <c r="E59" s="7">
        <f t="shared" si="1"/>
        <v>-1.8731988472623869E-3</v>
      </c>
      <c r="F59" s="7">
        <f t="shared" si="2"/>
        <v>-3.3694098427608566E-3</v>
      </c>
      <c r="G59" s="7">
        <f t="shared" si="3"/>
        <v>5.016137776584194E-3</v>
      </c>
    </row>
    <row r="60" spans="1:7" x14ac:dyDescent="0.2">
      <c r="A60" s="14">
        <v>41843</v>
      </c>
      <c r="B60" s="8">
        <v>71.290000000000006</v>
      </c>
      <c r="C60" s="8">
        <v>97.75</v>
      </c>
      <c r="D60" s="8">
        <v>1987.01</v>
      </c>
      <c r="E60" s="7">
        <f t="shared" si="1"/>
        <v>2.9161253067706228E-2</v>
      </c>
      <c r="F60" s="7">
        <f t="shared" si="2"/>
        <v>1.434279274664487E-3</v>
      </c>
      <c r="G60" s="7">
        <f t="shared" si="3"/>
        <v>1.7544478782776254E-3</v>
      </c>
    </row>
    <row r="61" spans="1:7" x14ac:dyDescent="0.2">
      <c r="A61" s="14">
        <v>41844</v>
      </c>
      <c r="B61" s="8">
        <v>74.98</v>
      </c>
      <c r="C61" s="8">
        <v>97.98</v>
      </c>
      <c r="D61" s="8">
        <v>1987.98</v>
      </c>
      <c r="E61" s="7">
        <f t="shared" si="1"/>
        <v>5.1760415205498629E-2</v>
      </c>
      <c r="F61" s="7">
        <f t="shared" si="2"/>
        <v>2.3529411764706288E-3</v>
      </c>
      <c r="G61" s="7">
        <f t="shared" si="3"/>
        <v>4.8817066849186832E-4</v>
      </c>
    </row>
    <row r="62" spans="1:7" x14ac:dyDescent="0.2">
      <c r="A62" s="14">
        <v>41845</v>
      </c>
      <c r="B62" s="8">
        <v>75.19</v>
      </c>
      <c r="C62" s="8">
        <v>97.71</v>
      </c>
      <c r="D62" s="8">
        <v>1978.34</v>
      </c>
      <c r="E62" s="7">
        <f t="shared" si="1"/>
        <v>2.8007468658308048E-3</v>
      </c>
      <c r="F62" s="7">
        <f t="shared" si="2"/>
        <v>-2.755664421310576E-3</v>
      </c>
      <c r="G62" s="7">
        <f t="shared" si="3"/>
        <v>-4.849143351542822E-3</v>
      </c>
    </row>
    <row r="63" spans="1:7" x14ac:dyDescent="0.2">
      <c r="A63" s="14">
        <v>41848</v>
      </c>
      <c r="B63" s="8">
        <v>74.92</v>
      </c>
      <c r="C63" s="8">
        <v>98.83</v>
      </c>
      <c r="D63" s="8">
        <v>1978.91</v>
      </c>
      <c r="E63" s="7">
        <f t="shared" si="1"/>
        <v>-3.5909030456177157E-3</v>
      </c>
      <c r="F63" s="7">
        <f t="shared" si="2"/>
        <v>1.1462491044928918E-2</v>
      </c>
      <c r="G63" s="7">
        <f t="shared" si="3"/>
        <v>2.8812034331821815E-4</v>
      </c>
    </row>
    <row r="64" spans="1:7" x14ac:dyDescent="0.2">
      <c r="A64" s="14">
        <v>41849</v>
      </c>
      <c r="B64" s="8">
        <v>73.709999999999994</v>
      </c>
      <c r="C64" s="8">
        <v>97.66</v>
      </c>
      <c r="D64" s="8">
        <v>1969.95</v>
      </c>
      <c r="E64" s="7">
        <f t="shared" si="1"/>
        <v>-1.6150560597971274E-2</v>
      </c>
      <c r="F64" s="7">
        <f t="shared" si="2"/>
        <v>-1.1838510573712453E-2</v>
      </c>
      <c r="G64" s="7">
        <f t="shared" si="3"/>
        <v>-4.5277450717819585E-3</v>
      </c>
    </row>
    <row r="65" spans="1:7" x14ac:dyDescent="0.2">
      <c r="A65" s="14">
        <v>41850</v>
      </c>
      <c r="B65" s="8">
        <v>74.680000000000007</v>
      </c>
      <c r="C65" s="8">
        <v>95.62</v>
      </c>
      <c r="D65" s="8">
        <v>1970.07</v>
      </c>
      <c r="E65" s="7">
        <f t="shared" si="1"/>
        <v>1.3159679826346672E-2</v>
      </c>
      <c r="F65" s="7">
        <f t="shared" si="2"/>
        <v>-2.0888797870161704E-2</v>
      </c>
      <c r="G65" s="7">
        <f t="shared" si="3"/>
        <v>6.0915251656078004E-5</v>
      </c>
    </row>
    <row r="66" spans="1:7" x14ac:dyDescent="0.2">
      <c r="A66" s="14">
        <v>41851</v>
      </c>
      <c r="B66" s="8">
        <v>72.650000000000006</v>
      </c>
      <c r="C66" s="8">
        <v>93.19</v>
      </c>
      <c r="D66" s="8">
        <v>1930.67</v>
      </c>
      <c r="E66" s="7">
        <f t="shared" si="1"/>
        <v>-2.7182645956079284E-2</v>
      </c>
      <c r="F66" s="7">
        <f t="shared" si="2"/>
        <v>-2.541309349508478E-2</v>
      </c>
      <c r="G66" s="7">
        <f t="shared" si="3"/>
        <v>-1.9999289365352432E-2</v>
      </c>
    </row>
    <row r="67" spans="1:7" x14ac:dyDescent="0.2">
      <c r="A67" s="14">
        <v>41852</v>
      </c>
      <c r="B67" s="8">
        <v>72.36</v>
      </c>
      <c r="C67" s="8">
        <v>93.12</v>
      </c>
      <c r="D67" s="8">
        <v>1925.15</v>
      </c>
      <c r="E67" s="7">
        <f t="shared" si="1"/>
        <v>-3.991741225051703E-3</v>
      </c>
      <c r="F67" s="7">
        <f t="shared" si="2"/>
        <v>-7.5115355724855867E-4</v>
      </c>
      <c r="G67" s="7">
        <f t="shared" si="3"/>
        <v>-2.8591110857888618E-3</v>
      </c>
    </row>
    <row r="68" spans="1:7" x14ac:dyDescent="0.2">
      <c r="A68" s="14">
        <v>41855</v>
      </c>
      <c r="B68" s="8">
        <v>73.510000000000005</v>
      </c>
      <c r="C68" s="8">
        <v>93.35</v>
      </c>
      <c r="D68" s="8">
        <v>1938.99</v>
      </c>
      <c r="E68" s="7">
        <f t="shared" si="1"/>
        <v>1.5892758430071943E-2</v>
      </c>
      <c r="F68" s="7">
        <f t="shared" si="2"/>
        <v>2.4699312714775534E-3</v>
      </c>
      <c r="G68" s="7">
        <f t="shared" si="3"/>
        <v>7.1890502038801747E-3</v>
      </c>
    </row>
    <row r="69" spans="1:7" x14ac:dyDescent="0.2">
      <c r="A69" s="14">
        <v>41856</v>
      </c>
      <c r="B69" s="8">
        <v>72.69</v>
      </c>
      <c r="C69" s="8">
        <v>91.9</v>
      </c>
      <c r="D69" s="8">
        <v>1920.21</v>
      </c>
      <c r="E69" s="7">
        <f t="shared" ref="E69:E108" si="4">(B69-B68)/B68</f>
        <v>-1.115494490545514E-2</v>
      </c>
      <c r="F69" s="7">
        <f t="shared" ref="F69:F108" si="5">(C69-C68)/C68</f>
        <v>-1.5532940546330892E-2</v>
      </c>
      <c r="G69" s="7">
        <f t="shared" ref="G69:G108" si="6">(D69-D68)/D68</f>
        <v>-9.6854547986322641E-3</v>
      </c>
    </row>
    <row r="70" spans="1:7" x14ac:dyDescent="0.2">
      <c r="A70" s="14">
        <v>41857</v>
      </c>
      <c r="B70" s="8">
        <v>72.47</v>
      </c>
      <c r="C70" s="8">
        <v>91.66</v>
      </c>
      <c r="D70" s="8">
        <v>1920.24</v>
      </c>
      <c r="E70" s="7">
        <f t="shared" si="4"/>
        <v>-3.0265511074425489E-3</v>
      </c>
      <c r="F70" s="7">
        <f t="shared" si="5"/>
        <v>-2.6115342763874763E-3</v>
      </c>
      <c r="G70" s="7">
        <f t="shared" si="6"/>
        <v>1.5623291202510513E-5</v>
      </c>
    </row>
    <row r="71" spans="1:7" x14ac:dyDescent="0.2">
      <c r="A71" s="14">
        <v>41858</v>
      </c>
      <c r="B71" s="8">
        <v>73.17</v>
      </c>
      <c r="C71" s="8">
        <v>93.27</v>
      </c>
      <c r="D71" s="8">
        <v>1909.57</v>
      </c>
      <c r="E71" s="7">
        <f t="shared" si="4"/>
        <v>9.659169311439255E-3</v>
      </c>
      <c r="F71" s="7">
        <f t="shared" si="5"/>
        <v>1.756491381191359E-2</v>
      </c>
      <c r="G71" s="7">
        <f t="shared" si="6"/>
        <v>-5.5565970920302011E-3</v>
      </c>
    </row>
    <row r="72" spans="1:7" x14ac:dyDescent="0.2">
      <c r="A72" s="14">
        <v>41859</v>
      </c>
      <c r="B72" s="8">
        <v>73.06</v>
      </c>
      <c r="C72" s="8">
        <v>94.73</v>
      </c>
      <c r="D72" s="8">
        <v>1931.59</v>
      </c>
      <c r="E72" s="7">
        <f t="shared" si="4"/>
        <v>-1.5033483668169937E-3</v>
      </c>
      <c r="F72" s="7">
        <f t="shared" si="5"/>
        <v>1.5653479146563825E-2</v>
      </c>
      <c r="G72" s="7">
        <f t="shared" si="6"/>
        <v>1.153139188403671E-2</v>
      </c>
    </row>
    <row r="73" spans="1:7" x14ac:dyDescent="0.2">
      <c r="A73" s="14">
        <v>41862</v>
      </c>
      <c r="B73" s="8">
        <v>73.44</v>
      </c>
      <c r="C73" s="8">
        <v>94.18</v>
      </c>
      <c r="D73" s="8">
        <v>1936.92</v>
      </c>
      <c r="E73" s="7">
        <f t="shared" si="4"/>
        <v>5.2012044894606552E-3</v>
      </c>
      <c r="F73" s="7">
        <f t="shared" si="5"/>
        <v>-5.8059748759632336E-3</v>
      </c>
      <c r="G73" s="7">
        <f t="shared" si="6"/>
        <v>2.7593847555641491E-3</v>
      </c>
    </row>
    <row r="74" spans="1:7" x14ac:dyDescent="0.2">
      <c r="A74" s="14">
        <v>41863</v>
      </c>
      <c r="B74" s="8">
        <v>72.83</v>
      </c>
      <c r="C74" s="8">
        <v>94.19</v>
      </c>
      <c r="D74" s="8">
        <v>1933.75</v>
      </c>
      <c r="E74" s="7">
        <f t="shared" si="4"/>
        <v>-8.3061002178649156E-3</v>
      </c>
      <c r="F74" s="7">
        <f t="shared" si="5"/>
        <v>1.0617965597781806E-4</v>
      </c>
      <c r="G74" s="7">
        <f t="shared" si="6"/>
        <v>-1.6366189620635198E-3</v>
      </c>
    </row>
    <row r="75" spans="1:7" x14ac:dyDescent="0.2">
      <c r="A75" s="14">
        <v>41864</v>
      </c>
      <c r="B75" s="8">
        <v>73.77</v>
      </c>
      <c r="C75" s="8">
        <v>95.03</v>
      </c>
      <c r="D75" s="8">
        <v>1946.72</v>
      </c>
      <c r="E75" s="7">
        <f t="shared" si="4"/>
        <v>1.2906769188521183E-2</v>
      </c>
      <c r="F75" s="7">
        <f t="shared" si="5"/>
        <v>8.918144176664226E-3</v>
      </c>
      <c r="G75" s="7">
        <f t="shared" si="6"/>
        <v>6.7071751777634274E-3</v>
      </c>
    </row>
    <row r="76" spans="1:7" x14ac:dyDescent="0.2">
      <c r="A76" s="14">
        <v>41865</v>
      </c>
      <c r="B76" s="8">
        <v>74.3</v>
      </c>
      <c r="C76" s="8">
        <v>95.47</v>
      </c>
      <c r="D76" s="8">
        <v>1955.18</v>
      </c>
      <c r="E76" s="7">
        <f t="shared" si="4"/>
        <v>7.1844923410600671E-3</v>
      </c>
      <c r="F76" s="7">
        <f t="shared" si="5"/>
        <v>4.6301168052193808E-3</v>
      </c>
      <c r="G76" s="7">
        <f t="shared" si="6"/>
        <v>4.3457713487301906E-3</v>
      </c>
    </row>
    <row r="77" spans="1:7" x14ac:dyDescent="0.2">
      <c r="A77" s="14">
        <v>41866</v>
      </c>
      <c r="B77" s="8">
        <v>73.63</v>
      </c>
      <c r="C77" s="8">
        <v>95.66</v>
      </c>
      <c r="D77" s="8">
        <v>1955.06</v>
      </c>
      <c r="E77" s="7">
        <f t="shared" si="4"/>
        <v>-9.0174966352624727E-3</v>
      </c>
      <c r="F77" s="7">
        <f t="shared" si="5"/>
        <v>1.9901539750706789E-3</v>
      </c>
      <c r="G77" s="7">
        <f t="shared" si="6"/>
        <v>-6.137542323474986E-5</v>
      </c>
    </row>
    <row r="78" spans="1:7" x14ac:dyDescent="0.2">
      <c r="A78" s="14">
        <v>41869</v>
      </c>
      <c r="B78" s="8">
        <v>74.59</v>
      </c>
      <c r="C78" s="8">
        <v>95.42</v>
      </c>
      <c r="D78" s="8">
        <v>1971.74</v>
      </c>
      <c r="E78" s="7">
        <f t="shared" si="4"/>
        <v>1.3038163791932745E-2</v>
      </c>
      <c r="F78" s="7">
        <f t="shared" si="5"/>
        <v>-2.5088856366296767E-3</v>
      </c>
      <c r="G78" s="7">
        <f t="shared" si="6"/>
        <v>8.5317074667785459E-3</v>
      </c>
    </row>
    <row r="79" spans="1:7" x14ac:dyDescent="0.2">
      <c r="A79" s="14">
        <v>41870</v>
      </c>
      <c r="B79" s="8">
        <v>75.290000000000006</v>
      </c>
      <c r="C79" s="8">
        <v>96.59</v>
      </c>
      <c r="D79" s="8">
        <v>1981.6</v>
      </c>
      <c r="E79" s="7">
        <f t="shared" si="4"/>
        <v>9.3846360101890718E-3</v>
      </c>
      <c r="F79" s="7">
        <f t="shared" si="5"/>
        <v>1.2261580381471408E-2</v>
      </c>
      <c r="G79" s="7">
        <f t="shared" si="6"/>
        <v>5.0006593161369649E-3</v>
      </c>
    </row>
    <row r="80" spans="1:7" x14ac:dyDescent="0.2">
      <c r="A80" s="14">
        <v>41871</v>
      </c>
      <c r="B80" s="8">
        <v>74.81</v>
      </c>
      <c r="C80" s="8">
        <v>97.01</v>
      </c>
      <c r="D80" s="8">
        <v>1986.51</v>
      </c>
      <c r="E80" s="7">
        <f t="shared" si="4"/>
        <v>-6.3753486518794518E-3</v>
      </c>
      <c r="F80" s="7">
        <f t="shared" si="5"/>
        <v>4.3482762190703147E-3</v>
      </c>
      <c r="G80" s="7">
        <f t="shared" si="6"/>
        <v>2.4777957206298354E-3</v>
      </c>
    </row>
    <row r="81" spans="1:7" x14ac:dyDescent="0.2">
      <c r="A81" s="14">
        <v>41872</v>
      </c>
      <c r="B81" s="8">
        <v>74.569999999999993</v>
      </c>
      <c r="C81" s="8">
        <v>97.28</v>
      </c>
      <c r="D81" s="8">
        <v>1992.37</v>
      </c>
      <c r="E81" s="7">
        <f t="shared" si="4"/>
        <v>-3.2081272557145982E-3</v>
      </c>
      <c r="F81" s="7">
        <f t="shared" si="5"/>
        <v>2.7832182249252243E-3</v>
      </c>
      <c r="G81" s="7">
        <f t="shared" si="6"/>
        <v>2.9498970556402432E-3</v>
      </c>
    </row>
    <row r="82" spans="1:7" x14ac:dyDescent="0.2">
      <c r="A82" s="14">
        <v>41873</v>
      </c>
      <c r="B82" s="8">
        <v>74.569999999999993</v>
      </c>
      <c r="C82" s="8">
        <v>96.91</v>
      </c>
      <c r="D82" s="8">
        <v>1988.4</v>
      </c>
      <c r="E82" s="7">
        <f t="shared" si="4"/>
        <v>0</v>
      </c>
      <c r="F82" s="7">
        <f t="shared" si="5"/>
        <v>-3.8034539473684676E-3</v>
      </c>
      <c r="G82" s="7">
        <f t="shared" si="6"/>
        <v>-1.9926017757744799E-3</v>
      </c>
    </row>
    <row r="83" spans="1:7" x14ac:dyDescent="0.2">
      <c r="A83" s="14">
        <v>41876</v>
      </c>
      <c r="B83" s="8">
        <v>75.02</v>
      </c>
      <c r="C83" s="8">
        <v>97.43</v>
      </c>
      <c r="D83" s="8">
        <v>1997.92</v>
      </c>
      <c r="E83" s="7">
        <f t="shared" si="4"/>
        <v>6.0345983639533713E-3</v>
      </c>
      <c r="F83" s="7">
        <f t="shared" si="5"/>
        <v>5.3658033226706252E-3</v>
      </c>
      <c r="G83" s="7">
        <f t="shared" si="6"/>
        <v>4.7877690605511872E-3</v>
      </c>
    </row>
    <row r="84" spans="1:7" x14ac:dyDescent="0.2">
      <c r="A84" s="14">
        <v>41877</v>
      </c>
      <c r="B84" s="8">
        <v>75.959999999999994</v>
      </c>
      <c r="C84" s="8">
        <v>95.99</v>
      </c>
      <c r="D84" s="8">
        <v>2000.02</v>
      </c>
      <c r="E84" s="7">
        <f t="shared" si="4"/>
        <v>1.2529992002132735E-2</v>
      </c>
      <c r="F84" s="7">
        <f t="shared" si="5"/>
        <v>-1.477984193780162E-2</v>
      </c>
      <c r="G84" s="7">
        <f t="shared" si="6"/>
        <v>1.0510931368622914E-3</v>
      </c>
    </row>
    <row r="85" spans="1:7" x14ac:dyDescent="0.2">
      <c r="A85" s="14">
        <v>41878</v>
      </c>
      <c r="B85" s="8">
        <v>74.63</v>
      </c>
      <c r="C85" s="8">
        <v>96.89</v>
      </c>
      <c r="D85" s="8">
        <v>2000.12</v>
      </c>
      <c r="E85" s="7">
        <f t="shared" si="4"/>
        <v>-1.7509215376513933E-2</v>
      </c>
      <c r="F85" s="7">
        <f t="shared" si="5"/>
        <v>9.3759766642359174E-3</v>
      </c>
      <c r="G85" s="7">
        <f t="shared" si="6"/>
        <v>4.9999500004954473E-5</v>
      </c>
    </row>
    <row r="86" spans="1:7" x14ac:dyDescent="0.2">
      <c r="A86" s="14">
        <v>41879</v>
      </c>
      <c r="B86" s="8">
        <v>73.86</v>
      </c>
      <c r="C86" s="8">
        <v>97.53</v>
      </c>
      <c r="D86" s="8">
        <v>1996.74</v>
      </c>
      <c r="E86" s="7">
        <f t="shared" si="4"/>
        <v>-1.0317566662200135E-2</v>
      </c>
      <c r="F86" s="7">
        <f t="shared" si="5"/>
        <v>6.6054288368252714E-3</v>
      </c>
      <c r="G86" s="7">
        <f t="shared" si="6"/>
        <v>-1.6898986060835759E-3</v>
      </c>
    </row>
    <row r="87" spans="1:7" x14ac:dyDescent="0.2">
      <c r="A87" s="14">
        <v>41880</v>
      </c>
      <c r="B87" s="8">
        <v>74.819999999999993</v>
      </c>
      <c r="C87" s="8">
        <v>98.45</v>
      </c>
      <c r="D87" s="8">
        <v>2003.37</v>
      </c>
      <c r="E87" s="7">
        <f t="shared" si="4"/>
        <v>1.2997562956945489E-2</v>
      </c>
      <c r="F87" s="7">
        <f t="shared" si="5"/>
        <v>9.4329949759048674E-3</v>
      </c>
      <c r="G87" s="7">
        <f t="shared" si="6"/>
        <v>3.3204122720033062E-3</v>
      </c>
    </row>
    <row r="88" spans="1:7" x14ac:dyDescent="0.2">
      <c r="A88" s="14">
        <v>41884</v>
      </c>
      <c r="B88" s="8">
        <v>76.680000000000007</v>
      </c>
      <c r="C88" s="8">
        <v>97.23</v>
      </c>
      <c r="D88" s="8">
        <v>2002.28</v>
      </c>
      <c r="E88" s="7">
        <f t="shared" si="4"/>
        <v>2.4859663191660167E-2</v>
      </c>
      <c r="F88" s="7">
        <f t="shared" si="5"/>
        <v>-1.2392077196546458E-2</v>
      </c>
      <c r="G88" s="7">
        <f t="shared" si="6"/>
        <v>-5.4408321977463881E-4</v>
      </c>
    </row>
    <row r="89" spans="1:7" x14ac:dyDescent="0.2">
      <c r="A89" s="14">
        <v>41885</v>
      </c>
      <c r="B89" s="8">
        <v>75.83</v>
      </c>
      <c r="C89" s="8">
        <v>97.6</v>
      </c>
      <c r="D89" s="8">
        <v>2000.72</v>
      </c>
      <c r="E89" s="7">
        <f t="shared" si="4"/>
        <v>-1.1085028690662604E-2</v>
      </c>
      <c r="F89" s="7">
        <f t="shared" si="5"/>
        <v>3.8054098529259521E-3</v>
      </c>
      <c r="G89" s="7">
        <f t="shared" si="6"/>
        <v>-7.791118125336843E-4</v>
      </c>
    </row>
    <row r="90" spans="1:7" x14ac:dyDescent="0.2">
      <c r="A90" s="14">
        <v>41886</v>
      </c>
      <c r="B90" s="8">
        <v>75.95</v>
      </c>
      <c r="C90" s="8">
        <v>97.23</v>
      </c>
      <c r="D90" s="8">
        <v>1997.65</v>
      </c>
      <c r="E90" s="7">
        <f t="shared" si="4"/>
        <v>1.5824871422920289E-3</v>
      </c>
      <c r="F90" s="7">
        <f t="shared" si="5"/>
        <v>-3.7909836065572783E-3</v>
      </c>
      <c r="G90" s="7">
        <f t="shared" si="6"/>
        <v>-1.5344475988643769E-3</v>
      </c>
    </row>
    <row r="91" spans="1:7" x14ac:dyDescent="0.2">
      <c r="A91" s="14">
        <v>41887</v>
      </c>
      <c r="B91" s="8">
        <v>77.260000000000005</v>
      </c>
      <c r="C91" s="8">
        <v>97.92</v>
      </c>
      <c r="D91" s="8">
        <v>2007.71</v>
      </c>
      <c r="E91" s="7">
        <f t="shared" si="4"/>
        <v>1.7248189598420043E-2</v>
      </c>
      <c r="F91" s="7">
        <f t="shared" si="5"/>
        <v>7.0965751311323428E-3</v>
      </c>
      <c r="G91" s="7">
        <f t="shared" si="6"/>
        <v>5.0359172027131605E-3</v>
      </c>
    </row>
    <row r="92" spans="1:7" x14ac:dyDescent="0.2">
      <c r="A92" s="14">
        <v>41890</v>
      </c>
      <c r="B92" s="8">
        <v>77.89</v>
      </c>
      <c r="C92" s="8">
        <v>97.24</v>
      </c>
      <c r="D92" s="8">
        <v>2001.54</v>
      </c>
      <c r="E92" s="7">
        <f t="shared" si="4"/>
        <v>8.1542842350504196E-3</v>
      </c>
      <c r="F92" s="7">
        <f t="shared" si="5"/>
        <v>-6.9444444444445143E-3</v>
      </c>
      <c r="G92" s="7">
        <f t="shared" si="6"/>
        <v>-3.0731529952035268E-3</v>
      </c>
    </row>
    <row r="93" spans="1:7" x14ac:dyDescent="0.2">
      <c r="A93" s="14">
        <v>41891</v>
      </c>
      <c r="B93" s="8">
        <v>76.67</v>
      </c>
      <c r="C93" s="8">
        <v>95.7</v>
      </c>
      <c r="D93" s="8">
        <v>1988.44</v>
      </c>
      <c r="E93" s="7">
        <f t="shared" si="4"/>
        <v>-1.5663114648863767E-2</v>
      </c>
      <c r="F93" s="7">
        <f t="shared" si="5"/>
        <v>-1.5837104072398109E-2</v>
      </c>
      <c r="G93" s="7">
        <f t="shared" si="6"/>
        <v>-6.5449603805069643E-3</v>
      </c>
    </row>
    <row r="94" spans="1:7" x14ac:dyDescent="0.2">
      <c r="A94" s="14">
        <v>41892</v>
      </c>
      <c r="B94" s="8">
        <v>77.430000000000007</v>
      </c>
      <c r="C94" s="8">
        <v>95.62</v>
      </c>
      <c r="D94" s="8">
        <v>1995.69</v>
      </c>
      <c r="E94" s="7">
        <f t="shared" si="4"/>
        <v>9.9126124951089741E-3</v>
      </c>
      <c r="F94" s="7">
        <f t="shared" si="5"/>
        <v>-8.3594566353185256E-4</v>
      </c>
      <c r="G94" s="7">
        <f t="shared" si="6"/>
        <v>3.6460743095089619E-3</v>
      </c>
    </row>
    <row r="95" spans="1:7" x14ac:dyDescent="0.2">
      <c r="A95" s="14">
        <v>41893</v>
      </c>
      <c r="B95" s="8">
        <v>77.92</v>
      </c>
      <c r="C95" s="8">
        <v>96.15</v>
      </c>
      <c r="D95" s="8">
        <v>1997.45</v>
      </c>
      <c r="E95" s="7">
        <f t="shared" si="4"/>
        <v>6.3282965258942897E-3</v>
      </c>
      <c r="F95" s="7">
        <f t="shared" si="5"/>
        <v>5.5427734783518208E-3</v>
      </c>
      <c r="G95" s="7">
        <f t="shared" si="6"/>
        <v>8.8190049556794434E-4</v>
      </c>
    </row>
    <row r="96" spans="1:7" x14ac:dyDescent="0.2">
      <c r="A96" s="14">
        <v>41894</v>
      </c>
      <c r="B96" s="8">
        <v>77.48</v>
      </c>
      <c r="C96" s="8">
        <v>94.1</v>
      </c>
      <c r="D96" s="8">
        <v>1985.54</v>
      </c>
      <c r="E96" s="7">
        <f t="shared" si="4"/>
        <v>-5.6468172484599299E-3</v>
      </c>
      <c r="F96" s="7">
        <f t="shared" si="5"/>
        <v>-2.1320852834113481E-2</v>
      </c>
      <c r="G96" s="7">
        <f t="shared" si="6"/>
        <v>-5.9626023179554337E-3</v>
      </c>
    </row>
    <row r="97" spans="1:7" x14ac:dyDescent="0.2">
      <c r="A97" s="14">
        <v>41897</v>
      </c>
      <c r="B97" s="8">
        <v>74.58</v>
      </c>
      <c r="C97" s="8">
        <v>94.18</v>
      </c>
      <c r="D97" s="8">
        <v>1984.13</v>
      </c>
      <c r="E97" s="7">
        <f t="shared" si="4"/>
        <v>-3.7429013939081122E-2</v>
      </c>
      <c r="F97" s="7">
        <f t="shared" si="5"/>
        <v>8.5015940488854952E-4</v>
      </c>
      <c r="G97" s="7">
        <f t="shared" si="6"/>
        <v>-7.1013427077764961E-4</v>
      </c>
    </row>
    <row r="98" spans="1:7" x14ac:dyDescent="0.2">
      <c r="A98" s="14">
        <v>41898</v>
      </c>
      <c r="B98" s="8">
        <v>76.08</v>
      </c>
      <c r="C98" s="8">
        <v>95.13</v>
      </c>
      <c r="D98" s="8">
        <v>1998.98</v>
      </c>
      <c r="E98" s="7">
        <f t="shared" si="4"/>
        <v>2.0112630732099759E-2</v>
      </c>
      <c r="F98" s="7">
        <f t="shared" si="5"/>
        <v>1.0087067317901769E-2</v>
      </c>
      <c r="G98" s="7">
        <f t="shared" si="6"/>
        <v>7.484388623729246E-3</v>
      </c>
    </row>
    <row r="99" spans="1:7" x14ac:dyDescent="0.2">
      <c r="A99" s="14">
        <v>41899</v>
      </c>
      <c r="B99" s="8">
        <v>76.430000000000007</v>
      </c>
      <c r="C99" s="8">
        <v>95.29</v>
      </c>
      <c r="D99" s="8">
        <v>2001.57</v>
      </c>
      <c r="E99" s="7">
        <f t="shared" si="4"/>
        <v>4.6004206098844442E-3</v>
      </c>
      <c r="F99" s="7">
        <f t="shared" si="5"/>
        <v>1.6819089666772922E-3</v>
      </c>
      <c r="G99" s="7">
        <f t="shared" si="6"/>
        <v>1.2956607870013297E-3</v>
      </c>
    </row>
    <row r="100" spans="1:7" x14ac:dyDescent="0.2">
      <c r="A100" s="14">
        <v>41900</v>
      </c>
      <c r="B100" s="8">
        <v>77</v>
      </c>
      <c r="C100" s="8">
        <v>94.58</v>
      </c>
      <c r="D100" s="8">
        <v>2011.36</v>
      </c>
      <c r="E100" s="7">
        <f t="shared" si="4"/>
        <v>7.4578045270180969E-3</v>
      </c>
      <c r="F100" s="7">
        <f t="shared" si="5"/>
        <v>-7.4509392381153106E-3</v>
      </c>
      <c r="G100" s="7">
        <f t="shared" si="6"/>
        <v>4.8911604390553236E-3</v>
      </c>
    </row>
    <row r="101" spans="1:7" x14ac:dyDescent="0.2">
      <c r="A101" s="14">
        <v>41901</v>
      </c>
      <c r="B101" s="8">
        <v>77.91</v>
      </c>
      <c r="C101" s="8">
        <v>95.14</v>
      </c>
      <c r="D101" s="8">
        <v>2010.4</v>
      </c>
      <c r="E101" s="7">
        <f t="shared" si="4"/>
        <v>1.1818181818181775E-2</v>
      </c>
      <c r="F101" s="7">
        <f t="shared" si="5"/>
        <v>5.9209135123705044E-3</v>
      </c>
      <c r="G101" s="7">
        <f t="shared" si="6"/>
        <v>-4.7728899848848989E-4</v>
      </c>
    </row>
    <row r="102" spans="1:7" x14ac:dyDescent="0.2">
      <c r="A102" s="14">
        <v>41904</v>
      </c>
      <c r="B102" s="8">
        <v>76.8</v>
      </c>
      <c r="C102" s="8">
        <v>94.62</v>
      </c>
      <c r="D102" s="8">
        <v>1994.29</v>
      </c>
      <c r="E102" s="7">
        <f t="shared" si="4"/>
        <v>-1.4247208317289173E-2</v>
      </c>
      <c r="F102" s="7">
        <f t="shared" si="5"/>
        <v>-5.465629598486399E-3</v>
      </c>
      <c r="G102" s="7">
        <f t="shared" si="6"/>
        <v>-8.0133306804616635E-3</v>
      </c>
    </row>
    <row r="103" spans="1:7" x14ac:dyDescent="0.2">
      <c r="A103" s="14">
        <v>41905</v>
      </c>
      <c r="B103" s="8">
        <v>78.290000000000006</v>
      </c>
      <c r="C103" s="8">
        <v>94.55</v>
      </c>
      <c r="D103" s="8">
        <v>1982.77</v>
      </c>
      <c r="E103" s="7">
        <f t="shared" si="4"/>
        <v>1.9401041666666785E-2</v>
      </c>
      <c r="F103" s="7">
        <f t="shared" si="5"/>
        <v>-7.3980131050525671E-4</v>
      </c>
      <c r="G103" s="7">
        <f t="shared" si="6"/>
        <v>-5.7764918843297526E-3</v>
      </c>
    </row>
    <row r="104" spans="1:7" x14ac:dyDescent="0.2">
      <c r="A104" s="14">
        <v>41906</v>
      </c>
      <c r="B104" s="8">
        <v>78.540000000000006</v>
      </c>
      <c r="C104" s="8">
        <v>94.18</v>
      </c>
      <c r="D104" s="8">
        <v>1998.3</v>
      </c>
      <c r="E104" s="7">
        <f t="shared" si="4"/>
        <v>3.1932558436581935E-3</v>
      </c>
      <c r="F104" s="7">
        <f t="shared" si="5"/>
        <v>-3.9132734003171901E-3</v>
      </c>
      <c r="G104" s="7">
        <f t="shared" si="6"/>
        <v>7.8324767875245106E-3</v>
      </c>
    </row>
    <row r="105" spans="1:7" x14ac:dyDescent="0.2">
      <c r="A105" s="14">
        <v>41907</v>
      </c>
      <c r="B105" s="8">
        <v>77.22</v>
      </c>
      <c r="C105" s="8">
        <v>93.14</v>
      </c>
      <c r="D105" s="8">
        <v>1965.99</v>
      </c>
      <c r="E105" s="7">
        <f t="shared" si="4"/>
        <v>-1.6806722689075723E-2</v>
      </c>
      <c r="F105" s="7">
        <f t="shared" si="5"/>
        <v>-1.1042684221703188E-2</v>
      </c>
      <c r="G105" s="7">
        <f t="shared" si="6"/>
        <v>-1.6168743431917102E-2</v>
      </c>
    </row>
    <row r="106" spans="1:7" x14ac:dyDescent="0.2">
      <c r="A106" s="14">
        <v>41908</v>
      </c>
      <c r="B106" s="8">
        <v>78.790000000000006</v>
      </c>
      <c r="C106" s="8">
        <v>93.44</v>
      </c>
      <c r="D106" s="8">
        <v>1982.85</v>
      </c>
      <c r="E106" s="7">
        <f t="shared" si="4"/>
        <v>2.0331520331520428E-2</v>
      </c>
      <c r="F106" s="7">
        <f t="shared" si="5"/>
        <v>3.2209576980888679E-3</v>
      </c>
      <c r="G106" s="7">
        <f t="shared" si="6"/>
        <v>8.5758320235605982E-3</v>
      </c>
    </row>
    <row r="107" spans="1:7" x14ac:dyDescent="0.2">
      <c r="A107" s="14">
        <v>41911</v>
      </c>
      <c r="B107" s="8">
        <v>79</v>
      </c>
      <c r="C107" s="8">
        <v>93.6</v>
      </c>
      <c r="D107" s="8">
        <v>1977.8</v>
      </c>
      <c r="E107" s="7">
        <f t="shared" si="4"/>
        <v>2.6653128569614636E-3</v>
      </c>
      <c r="F107" s="7">
        <f t="shared" si="5"/>
        <v>1.7123287671232511E-3</v>
      </c>
      <c r="G107" s="7">
        <f t="shared" si="6"/>
        <v>-2.5468391456741329E-3</v>
      </c>
    </row>
    <row r="108" spans="1:7" x14ac:dyDescent="0.2">
      <c r="A108" s="14">
        <v>41912</v>
      </c>
      <c r="B108" s="8">
        <v>79.040000000000006</v>
      </c>
      <c r="C108" s="8">
        <v>93.88</v>
      </c>
      <c r="D108" s="8">
        <v>1972.29</v>
      </c>
      <c r="E108" s="7">
        <f t="shared" si="4"/>
        <v>5.0632911392412981E-4</v>
      </c>
      <c r="F108" s="7">
        <f t="shared" si="5"/>
        <v>2.9914529914530038E-3</v>
      </c>
      <c r="G108" s="7">
        <f t="shared" si="6"/>
        <v>-2.7859237536656846E-3</v>
      </c>
    </row>
  </sheetData>
  <mergeCells count="2">
    <mergeCell ref="N4:P5"/>
    <mergeCell ref="N23:P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7556-534D-644B-9506-08429DE2B166}">
  <dimension ref="A1:S155"/>
  <sheetViews>
    <sheetView workbookViewId="0">
      <selection activeCell="N23" sqref="N23"/>
    </sheetView>
  </sheetViews>
  <sheetFormatPr baseColWidth="10" defaultRowHeight="15" x14ac:dyDescent="0.2"/>
  <sheetData>
    <row r="1" spans="1:19" ht="16" thickBot="1" x14ac:dyDescent="0.25">
      <c r="A1" t="s">
        <v>50</v>
      </c>
      <c r="B1" t="s">
        <v>1</v>
      </c>
      <c r="C1" t="s">
        <v>51</v>
      </c>
      <c r="D1" t="s">
        <v>52</v>
      </c>
    </row>
    <row r="2" spans="1:19" x14ac:dyDescent="0.2">
      <c r="A2" t="s">
        <v>0</v>
      </c>
      <c r="B2" t="s">
        <v>1</v>
      </c>
      <c r="C2" t="s">
        <v>2</v>
      </c>
      <c r="D2" t="s">
        <v>3</v>
      </c>
      <c r="E2" t="s">
        <v>97</v>
      </c>
      <c r="F2" t="s">
        <v>98</v>
      </c>
      <c r="G2" t="s">
        <v>99</v>
      </c>
      <c r="H2" t="s">
        <v>128</v>
      </c>
      <c r="I2" t="s">
        <v>127</v>
      </c>
      <c r="K2" s="22" t="s">
        <v>100</v>
      </c>
      <c r="L2" s="23"/>
      <c r="M2" s="23"/>
      <c r="N2" s="23"/>
      <c r="O2" s="23"/>
      <c r="P2" s="23"/>
      <c r="Q2" s="23"/>
      <c r="R2" s="23"/>
      <c r="S2" s="24"/>
    </row>
    <row r="3" spans="1:19" ht="16" thickBot="1" x14ac:dyDescent="0.25">
      <c r="A3" s="1">
        <v>41760</v>
      </c>
      <c r="B3" s="4">
        <v>61.15</v>
      </c>
      <c r="C3" s="4">
        <v>98.48</v>
      </c>
      <c r="D3" s="4">
        <v>1883.68</v>
      </c>
      <c r="H3" s="4">
        <f>B3+C3</f>
        <v>159.63</v>
      </c>
      <c r="K3" s="25"/>
      <c r="L3" s="6"/>
      <c r="M3" s="6"/>
      <c r="N3" s="6"/>
      <c r="O3" s="6"/>
      <c r="P3" s="34" t="s">
        <v>137</v>
      </c>
      <c r="Q3" s="34"/>
      <c r="R3" s="34"/>
      <c r="S3" s="26"/>
    </row>
    <row r="4" spans="1:19" x14ac:dyDescent="0.2">
      <c r="A4" s="1">
        <v>41761</v>
      </c>
      <c r="B4" s="4">
        <v>60.46</v>
      </c>
      <c r="C4" s="4">
        <v>96.53</v>
      </c>
      <c r="D4" s="4">
        <v>1881.14</v>
      </c>
      <c r="E4">
        <f>(B4-B3)/B3</f>
        <v>-1.1283728536385899E-2</v>
      </c>
      <c r="F4">
        <f t="shared" ref="F4:G19" si="0">(C4-C3)/C3</f>
        <v>-1.98009748172218E-2</v>
      </c>
      <c r="G4">
        <f t="shared" si="0"/>
        <v>-1.3484243608255985E-3</v>
      </c>
      <c r="H4" s="4">
        <f t="shared" ref="H4:H67" si="1">B4+C4</f>
        <v>156.99</v>
      </c>
      <c r="I4" s="12">
        <f>(0.5*E4)+(0.5*F4)</f>
        <v>-1.5542351676803848E-2</v>
      </c>
      <c r="K4" s="27" t="s">
        <v>101</v>
      </c>
      <c r="L4" s="19"/>
      <c r="M4" s="6"/>
      <c r="N4" s="6"/>
      <c r="O4" s="6"/>
      <c r="P4" s="34"/>
      <c r="Q4" s="34"/>
      <c r="R4" s="34"/>
      <c r="S4" s="26"/>
    </row>
    <row r="5" spans="1:19" x14ac:dyDescent="0.2">
      <c r="A5" s="1">
        <v>41764</v>
      </c>
      <c r="B5" s="4">
        <v>61.22</v>
      </c>
      <c r="C5" s="4">
        <v>96.49</v>
      </c>
      <c r="D5" s="4">
        <v>1884.66</v>
      </c>
      <c r="E5">
        <f t="shared" ref="E5:G68" si="2">(B5-B4)/B4</f>
        <v>1.2570294409526927E-2</v>
      </c>
      <c r="F5">
        <f t="shared" si="0"/>
        <v>-4.1437894954942766E-4</v>
      </c>
      <c r="G5">
        <f t="shared" si="0"/>
        <v>1.8712057582104371E-3</v>
      </c>
      <c r="H5" s="4">
        <f t="shared" si="1"/>
        <v>157.70999999999998</v>
      </c>
      <c r="I5" s="12">
        <f t="shared" ref="I5:I68" si="3">(0.5*E5)+(0.5*F5)</f>
        <v>6.0779577299887502E-3</v>
      </c>
      <c r="K5" s="28" t="s">
        <v>102</v>
      </c>
      <c r="L5" s="16">
        <v>0.61688808183921273</v>
      </c>
      <c r="M5" s="6"/>
      <c r="N5" s="6"/>
      <c r="O5" s="6"/>
      <c r="P5" s="6"/>
      <c r="Q5" s="6"/>
      <c r="R5" s="6"/>
      <c r="S5" s="26"/>
    </row>
    <row r="6" spans="1:19" x14ac:dyDescent="0.2">
      <c r="A6" s="1">
        <v>41765</v>
      </c>
      <c r="B6" s="4">
        <v>58.53</v>
      </c>
      <c r="C6" s="4">
        <v>96.4</v>
      </c>
      <c r="D6" s="4">
        <v>1867.72</v>
      </c>
      <c r="E6">
        <f t="shared" si="2"/>
        <v>-4.3939888925187812E-2</v>
      </c>
      <c r="F6">
        <f t="shared" si="0"/>
        <v>-9.3273914395262936E-4</v>
      </c>
      <c r="G6">
        <f t="shared" si="0"/>
        <v>-8.9883586429382774E-3</v>
      </c>
      <c r="H6" s="4">
        <f t="shared" si="1"/>
        <v>154.93</v>
      </c>
      <c r="I6" s="12">
        <f t="shared" si="3"/>
        <v>-2.2436314034570221E-2</v>
      </c>
      <c r="K6" s="28" t="s">
        <v>103</v>
      </c>
      <c r="L6" s="16">
        <v>0.38055090551526322</v>
      </c>
      <c r="M6" s="6"/>
      <c r="N6" s="6"/>
      <c r="O6" s="6"/>
      <c r="P6" s="6"/>
      <c r="Q6" s="6"/>
      <c r="R6" s="6"/>
      <c r="S6" s="26"/>
    </row>
    <row r="7" spans="1:19" x14ac:dyDescent="0.2">
      <c r="A7" s="1">
        <v>41766</v>
      </c>
      <c r="B7" s="4">
        <v>57.39</v>
      </c>
      <c r="C7" s="4">
        <v>97.78</v>
      </c>
      <c r="D7" s="4">
        <v>1878.21</v>
      </c>
      <c r="E7">
        <f t="shared" si="2"/>
        <v>-1.9477191184008209E-2</v>
      </c>
      <c r="F7">
        <f t="shared" si="0"/>
        <v>1.4315352697095388E-2</v>
      </c>
      <c r="G7">
        <f t="shared" si="0"/>
        <v>5.6164735613475304E-3</v>
      </c>
      <c r="H7" s="4">
        <f t="shared" si="1"/>
        <v>155.17000000000002</v>
      </c>
      <c r="I7" s="12">
        <f t="shared" si="3"/>
        <v>-2.5809192434564105E-3</v>
      </c>
      <c r="K7" s="28" t="s">
        <v>104</v>
      </c>
      <c r="L7" s="16">
        <v>0.37453683663677062</v>
      </c>
      <c r="M7" s="6"/>
      <c r="N7" s="6"/>
      <c r="O7" s="6"/>
      <c r="P7" s="6"/>
      <c r="Q7" s="6"/>
      <c r="R7" s="6"/>
      <c r="S7" s="26"/>
    </row>
    <row r="8" spans="1:19" x14ac:dyDescent="0.2">
      <c r="A8" s="1">
        <v>41767</v>
      </c>
      <c r="B8" s="4">
        <v>56.76</v>
      </c>
      <c r="C8" s="4">
        <v>97.02</v>
      </c>
      <c r="D8" s="4">
        <v>1875.63</v>
      </c>
      <c r="E8">
        <f t="shared" si="2"/>
        <v>-1.0977522216414053E-2</v>
      </c>
      <c r="F8">
        <f t="shared" si="0"/>
        <v>-7.7725506238495098E-3</v>
      </c>
      <c r="G8">
        <f t="shared" si="0"/>
        <v>-1.3736483140862456E-3</v>
      </c>
      <c r="H8" s="4">
        <f t="shared" si="1"/>
        <v>153.78</v>
      </c>
      <c r="I8" s="12">
        <f t="shared" si="3"/>
        <v>-9.3750364201317816E-3</v>
      </c>
      <c r="K8" s="28" t="s">
        <v>105</v>
      </c>
      <c r="L8" s="16">
        <v>7.8206633369176468E-3</v>
      </c>
      <c r="M8" s="6"/>
      <c r="N8" s="6"/>
      <c r="O8" s="6"/>
      <c r="P8" s="6"/>
      <c r="Q8" s="6"/>
      <c r="R8" s="6"/>
      <c r="S8" s="26"/>
    </row>
    <row r="9" spans="1:19" ht="16" thickBot="1" x14ac:dyDescent="0.25">
      <c r="A9" s="1">
        <v>41768</v>
      </c>
      <c r="B9" s="4">
        <v>57.24</v>
      </c>
      <c r="C9" s="4">
        <v>95.48</v>
      </c>
      <c r="D9" s="4">
        <v>1878.48</v>
      </c>
      <c r="E9">
        <f t="shared" si="2"/>
        <v>8.4566596194503869E-3</v>
      </c>
      <c r="F9">
        <f t="shared" si="0"/>
        <v>-1.5873015873015792E-2</v>
      </c>
      <c r="G9">
        <f t="shared" si="0"/>
        <v>1.5194894515442325E-3</v>
      </c>
      <c r="H9" s="4">
        <f t="shared" si="1"/>
        <v>152.72</v>
      </c>
      <c r="I9" s="12">
        <f t="shared" si="3"/>
        <v>-3.7081781267827027E-3</v>
      </c>
      <c r="K9" s="29" t="s">
        <v>106</v>
      </c>
      <c r="L9" s="17">
        <v>105</v>
      </c>
      <c r="M9" s="6"/>
      <c r="N9" s="6"/>
      <c r="O9" s="6"/>
      <c r="P9" s="6"/>
      <c r="Q9" s="6"/>
      <c r="R9" s="6"/>
      <c r="S9" s="26"/>
    </row>
    <row r="10" spans="1:19" x14ac:dyDescent="0.2">
      <c r="A10" s="1">
        <v>41771</v>
      </c>
      <c r="B10" s="4">
        <v>59.83</v>
      </c>
      <c r="C10" s="4">
        <v>94.38</v>
      </c>
      <c r="D10" s="4">
        <v>1896.65</v>
      </c>
      <c r="E10">
        <f t="shared" si="2"/>
        <v>4.5248078266946122E-2</v>
      </c>
      <c r="F10">
        <f t="shared" si="0"/>
        <v>-1.1520737327189029E-2</v>
      </c>
      <c r="G10">
        <f t="shared" si="0"/>
        <v>9.6727141092798827E-3</v>
      </c>
      <c r="H10" s="4">
        <f t="shared" si="1"/>
        <v>154.20999999999998</v>
      </c>
      <c r="I10" s="12">
        <f t="shared" si="3"/>
        <v>1.6863670469878547E-2</v>
      </c>
      <c r="K10" s="25"/>
      <c r="L10" s="6"/>
      <c r="M10" s="6"/>
      <c r="N10" s="6"/>
      <c r="O10" s="6"/>
      <c r="P10" s="6"/>
      <c r="Q10" s="6"/>
      <c r="R10" s="6"/>
      <c r="S10" s="26"/>
    </row>
    <row r="11" spans="1:19" ht="16" thickBot="1" x14ac:dyDescent="0.25">
      <c r="A11" s="1">
        <v>41772</v>
      </c>
      <c r="B11" s="4">
        <v>59.83</v>
      </c>
      <c r="C11" s="4">
        <v>94.65</v>
      </c>
      <c r="D11" s="4">
        <v>1897.45</v>
      </c>
      <c r="E11">
        <f t="shared" si="2"/>
        <v>0</v>
      </c>
      <c r="F11">
        <f t="shared" si="0"/>
        <v>2.8607755880484241E-3</v>
      </c>
      <c r="G11">
        <f t="shared" si="0"/>
        <v>4.2179632509949355E-4</v>
      </c>
      <c r="H11" s="4">
        <f t="shared" si="1"/>
        <v>154.48000000000002</v>
      </c>
      <c r="I11" s="12">
        <f t="shared" si="3"/>
        <v>1.430387794024212E-3</v>
      </c>
      <c r="K11" s="25" t="s">
        <v>107</v>
      </c>
      <c r="L11" s="6"/>
      <c r="M11" s="6"/>
      <c r="N11" s="6"/>
      <c r="O11" s="6"/>
      <c r="P11" s="6"/>
      <c r="Q11" s="6"/>
      <c r="R11" s="6"/>
      <c r="S11" s="26"/>
    </row>
    <row r="12" spans="1:19" x14ac:dyDescent="0.2">
      <c r="A12" s="1">
        <v>41773</v>
      </c>
      <c r="B12" s="4">
        <v>59.23</v>
      </c>
      <c r="C12" s="4">
        <v>95.17</v>
      </c>
      <c r="D12" s="4">
        <v>1888.53</v>
      </c>
      <c r="E12">
        <f t="shared" si="2"/>
        <v>-1.0028413839211122E-2</v>
      </c>
      <c r="F12">
        <f t="shared" si="0"/>
        <v>5.4939249867934073E-3</v>
      </c>
      <c r="G12">
        <f t="shared" si="0"/>
        <v>-4.7010461408733151E-3</v>
      </c>
      <c r="H12" s="4">
        <f t="shared" si="1"/>
        <v>154.4</v>
      </c>
      <c r="I12" s="12">
        <f t="shared" si="3"/>
        <v>-2.2672444262088576E-3</v>
      </c>
      <c r="K12" s="30"/>
      <c r="L12" s="18" t="s">
        <v>112</v>
      </c>
      <c r="M12" s="18" t="s">
        <v>113</v>
      </c>
      <c r="N12" s="18" t="s">
        <v>114</v>
      </c>
      <c r="O12" s="18" t="s">
        <v>115</v>
      </c>
      <c r="P12" s="18" t="s">
        <v>116</v>
      </c>
      <c r="Q12" s="6"/>
      <c r="R12" s="6"/>
      <c r="S12" s="26"/>
    </row>
    <row r="13" spans="1:19" x14ac:dyDescent="0.2">
      <c r="A13" s="1">
        <v>41774</v>
      </c>
      <c r="B13" s="4">
        <v>57.92</v>
      </c>
      <c r="C13" s="4">
        <v>94.84</v>
      </c>
      <c r="D13" s="4">
        <v>1870.85</v>
      </c>
      <c r="E13">
        <f t="shared" si="2"/>
        <v>-2.2117170352861645E-2</v>
      </c>
      <c r="F13">
        <f t="shared" si="0"/>
        <v>-3.4674792476620604E-3</v>
      </c>
      <c r="G13">
        <f t="shared" si="0"/>
        <v>-9.3617787379602461E-3</v>
      </c>
      <c r="H13" s="4">
        <f t="shared" si="1"/>
        <v>152.76</v>
      </c>
      <c r="I13" s="12">
        <f t="shared" si="3"/>
        <v>-1.2792324800261852E-2</v>
      </c>
      <c r="K13" s="28" t="s">
        <v>108</v>
      </c>
      <c r="L13" s="16">
        <v>1</v>
      </c>
      <c r="M13" s="16">
        <v>3.8701833802577672E-3</v>
      </c>
      <c r="N13" s="16">
        <v>3.8701833802577672E-3</v>
      </c>
      <c r="O13" s="16">
        <v>63.27677870072003</v>
      </c>
      <c r="P13" s="16">
        <v>2.4325173425642072E-12</v>
      </c>
      <c r="Q13" s="6"/>
      <c r="R13" s="6"/>
      <c r="S13" s="26"/>
    </row>
    <row r="14" spans="1:19" x14ac:dyDescent="0.2">
      <c r="A14" s="1">
        <v>41775</v>
      </c>
      <c r="B14" s="4">
        <v>58.02</v>
      </c>
      <c r="C14" s="4">
        <v>95.16</v>
      </c>
      <c r="D14" s="4">
        <v>1877.86</v>
      </c>
      <c r="E14">
        <f t="shared" si="2"/>
        <v>1.726519337016599E-3</v>
      </c>
      <c r="F14">
        <f t="shared" si="0"/>
        <v>3.3741037536903539E-3</v>
      </c>
      <c r="G14">
        <f t="shared" si="0"/>
        <v>3.7469599379960934E-3</v>
      </c>
      <c r="H14" s="4">
        <f t="shared" si="1"/>
        <v>153.18</v>
      </c>
      <c r="I14" s="12">
        <f t="shared" si="3"/>
        <v>2.5503115453534763E-3</v>
      </c>
      <c r="K14" s="28" t="s">
        <v>109</v>
      </c>
      <c r="L14" s="16">
        <v>103</v>
      </c>
      <c r="M14" s="16">
        <v>6.2997658280290105E-3</v>
      </c>
      <c r="N14" s="16">
        <v>6.1162775029407874E-5</v>
      </c>
      <c r="O14" s="16"/>
      <c r="P14" s="16"/>
      <c r="Q14" s="6"/>
      <c r="R14" s="6"/>
      <c r="S14" s="26"/>
    </row>
    <row r="15" spans="1:19" ht="16" thickBot="1" x14ac:dyDescent="0.25">
      <c r="A15" s="1">
        <v>41778</v>
      </c>
      <c r="B15" s="4">
        <v>59.21</v>
      </c>
      <c r="C15" s="4">
        <v>93.29</v>
      </c>
      <c r="D15" s="4">
        <v>1885.08</v>
      </c>
      <c r="E15">
        <f t="shared" si="2"/>
        <v>2.0510168907273314E-2</v>
      </c>
      <c r="F15">
        <f t="shared" si="0"/>
        <v>-1.9651113913408895E-2</v>
      </c>
      <c r="G15">
        <f t="shared" si="0"/>
        <v>3.8448020619215638E-3</v>
      </c>
      <c r="H15" s="4">
        <f t="shared" si="1"/>
        <v>152.5</v>
      </c>
      <c r="I15" s="12">
        <f t="shared" si="3"/>
        <v>4.2952749693220965E-4</v>
      </c>
      <c r="K15" s="29" t="s">
        <v>110</v>
      </c>
      <c r="L15" s="17">
        <v>104</v>
      </c>
      <c r="M15" s="17">
        <v>1.0169949208286778E-2</v>
      </c>
      <c r="N15" s="17"/>
      <c r="O15" s="17"/>
      <c r="P15" s="17"/>
      <c r="Q15" s="6"/>
      <c r="R15" s="6"/>
      <c r="S15" s="26"/>
    </row>
    <row r="16" spans="1:19" ht="16" thickBot="1" x14ac:dyDescent="0.25">
      <c r="A16" s="1">
        <v>41779</v>
      </c>
      <c r="B16" s="4">
        <v>58.56</v>
      </c>
      <c r="C16" s="4">
        <v>94.9</v>
      </c>
      <c r="D16" s="4">
        <v>1872.83</v>
      </c>
      <c r="E16">
        <f t="shared" si="2"/>
        <v>-1.0977875358892055E-2</v>
      </c>
      <c r="F16">
        <f t="shared" si="0"/>
        <v>1.7258012648729761E-2</v>
      </c>
      <c r="G16">
        <f t="shared" si="0"/>
        <v>-6.4983979459757677E-3</v>
      </c>
      <c r="H16" s="4">
        <f t="shared" si="1"/>
        <v>153.46</v>
      </c>
      <c r="I16" s="12">
        <f t="shared" si="3"/>
        <v>3.1400686449188529E-3</v>
      </c>
      <c r="K16" s="25"/>
      <c r="L16" s="6"/>
      <c r="M16" s="6"/>
      <c r="N16" s="6"/>
      <c r="O16" s="6"/>
      <c r="P16" s="6"/>
      <c r="Q16" s="6"/>
      <c r="R16" s="6"/>
      <c r="S16" s="26"/>
    </row>
    <row r="17" spans="1:19" x14ac:dyDescent="0.2">
      <c r="A17" s="1">
        <v>41780</v>
      </c>
      <c r="B17" s="4">
        <v>60.49</v>
      </c>
      <c r="C17" s="4">
        <v>94.85</v>
      </c>
      <c r="D17" s="4">
        <v>1888.03</v>
      </c>
      <c r="E17">
        <f t="shared" si="2"/>
        <v>3.2957650273224039E-2</v>
      </c>
      <c r="F17">
        <f t="shared" si="0"/>
        <v>-5.2687038988420828E-4</v>
      </c>
      <c r="G17">
        <f t="shared" si="0"/>
        <v>8.1160596530384741E-3</v>
      </c>
      <c r="H17" s="4">
        <f t="shared" si="1"/>
        <v>155.34</v>
      </c>
      <c r="I17" s="12">
        <f t="shared" si="3"/>
        <v>1.6215389941669916E-2</v>
      </c>
      <c r="K17" s="30"/>
      <c r="L17" s="18" t="s">
        <v>117</v>
      </c>
      <c r="M17" s="18" t="s">
        <v>105</v>
      </c>
      <c r="N17" s="18" t="s">
        <v>118</v>
      </c>
      <c r="O17" s="18" t="s">
        <v>119</v>
      </c>
      <c r="P17" s="18" t="s">
        <v>120</v>
      </c>
      <c r="Q17" s="18" t="s">
        <v>121</v>
      </c>
      <c r="R17" s="18" t="s">
        <v>122</v>
      </c>
      <c r="S17" s="31" t="s">
        <v>123</v>
      </c>
    </row>
    <row r="18" spans="1:19" x14ac:dyDescent="0.2">
      <c r="A18" s="1">
        <v>41781</v>
      </c>
      <c r="B18" s="4">
        <v>60.52</v>
      </c>
      <c r="C18" s="4">
        <v>95.2</v>
      </c>
      <c r="D18" s="4">
        <v>1892.49</v>
      </c>
      <c r="E18">
        <f t="shared" si="2"/>
        <v>4.9594974375931778E-4</v>
      </c>
      <c r="F18">
        <f t="shared" si="0"/>
        <v>3.6900369003690938E-3</v>
      </c>
      <c r="G18">
        <f t="shared" si="0"/>
        <v>2.36225059983159E-3</v>
      </c>
      <c r="H18" s="4">
        <f t="shared" si="1"/>
        <v>155.72</v>
      </c>
      <c r="I18" s="12">
        <f t="shared" si="3"/>
        <v>2.0929933220642056E-3</v>
      </c>
      <c r="K18" s="28" t="s">
        <v>111</v>
      </c>
      <c r="L18" s="16">
        <v>5.7806021677204815E-4</v>
      </c>
      <c r="M18" s="16">
        <v>7.6591805096358479E-4</v>
      </c>
      <c r="N18" s="16">
        <v>0.75472854575604165</v>
      </c>
      <c r="O18" s="16">
        <v>0.45213408178093351</v>
      </c>
      <c r="P18" s="16">
        <v>-9.4095759153880164E-4</v>
      </c>
      <c r="Q18" s="16">
        <v>2.097078025082898E-3</v>
      </c>
      <c r="R18" s="16">
        <v>-9.4095759153880164E-4</v>
      </c>
      <c r="S18" s="32">
        <v>2.097078025082898E-3</v>
      </c>
    </row>
    <row r="19" spans="1:19" ht="16" thickBot="1" x14ac:dyDescent="0.25">
      <c r="A19" s="1">
        <v>41782</v>
      </c>
      <c r="B19" s="4">
        <v>61.35</v>
      </c>
      <c r="C19" s="4">
        <v>95.02</v>
      </c>
      <c r="D19" s="4">
        <v>1900.53</v>
      </c>
      <c r="E19">
        <f t="shared" si="2"/>
        <v>1.3714474553866462E-2</v>
      </c>
      <c r="F19">
        <f t="shared" si="0"/>
        <v>-1.89075630252108E-3</v>
      </c>
      <c r="G19">
        <f t="shared" si="0"/>
        <v>4.2483711935069474E-3</v>
      </c>
      <c r="H19" s="4">
        <f t="shared" si="1"/>
        <v>156.37</v>
      </c>
      <c r="I19" s="12">
        <f t="shared" si="3"/>
        <v>5.9118591256726912E-3</v>
      </c>
      <c r="K19" s="29" t="s">
        <v>124</v>
      </c>
      <c r="L19" s="17">
        <v>1.1297907364284498</v>
      </c>
      <c r="M19" s="17">
        <v>0.14202860730674227</v>
      </c>
      <c r="N19" s="17">
        <v>7.9546702446248467</v>
      </c>
      <c r="O19" s="17">
        <v>2.4325173425642945E-12</v>
      </c>
      <c r="P19" s="17">
        <v>0.84811049202487798</v>
      </c>
      <c r="Q19" s="17">
        <v>1.4114709808320218</v>
      </c>
      <c r="R19" s="17">
        <v>0.84811049202487798</v>
      </c>
      <c r="S19" s="33">
        <v>1.4114709808320218</v>
      </c>
    </row>
    <row r="20" spans="1:19" x14ac:dyDescent="0.2">
      <c r="A20" s="1">
        <v>41786</v>
      </c>
      <c r="B20" s="4">
        <v>63.48</v>
      </c>
      <c r="C20" s="4">
        <v>95.09</v>
      </c>
      <c r="D20" s="4">
        <v>1911.91</v>
      </c>
      <c r="E20">
        <f t="shared" si="2"/>
        <v>3.4718826405867896E-2</v>
      </c>
      <c r="F20">
        <f t="shared" si="2"/>
        <v>7.3668701326044404E-4</v>
      </c>
      <c r="G20">
        <f t="shared" si="2"/>
        <v>5.9878034022089154E-3</v>
      </c>
      <c r="H20" s="4">
        <f t="shared" si="1"/>
        <v>158.57</v>
      </c>
      <c r="I20" s="12">
        <f t="shared" si="3"/>
        <v>1.7727756709564169E-2</v>
      </c>
    </row>
    <row r="21" spans="1:19" x14ac:dyDescent="0.2">
      <c r="A21" s="1">
        <v>41787</v>
      </c>
      <c r="B21" s="4">
        <v>63.51</v>
      </c>
      <c r="C21" s="4">
        <v>95.91</v>
      </c>
      <c r="D21" s="4">
        <v>1909.78</v>
      </c>
      <c r="E21">
        <f t="shared" si="2"/>
        <v>4.7258979206050945E-4</v>
      </c>
      <c r="F21">
        <f t="shared" si="2"/>
        <v>8.6234094016194463E-3</v>
      </c>
      <c r="G21">
        <f t="shared" si="2"/>
        <v>-1.1140691768964592E-3</v>
      </c>
      <c r="H21" s="4">
        <f t="shared" si="1"/>
        <v>159.41999999999999</v>
      </c>
      <c r="I21" s="12">
        <f t="shared" si="3"/>
        <v>4.5479995968399781E-3</v>
      </c>
      <c r="K21" t="s">
        <v>129</v>
      </c>
      <c r="L21">
        <f>M19</f>
        <v>0.14202860730674227</v>
      </c>
    </row>
    <row r="22" spans="1:19" x14ac:dyDescent="0.2">
      <c r="A22" s="1">
        <v>41788</v>
      </c>
      <c r="B22" s="4">
        <v>63.83</v>
      </c>
      <c r="C22" s="4">
        <v>95.83</v>
      </c>
      <c r="D22" s="4">
        <v>1920.03</v>
      </c>
      <c r="E22">
        <f t="shared" si="2"/>
        <v>5.0385766021099083E-3</v>
      </c>
      <c r="F22">
        <f t="shared" si="2"/>
        <v>-8.3411531644248047E-4</v>
      </c>
      <c r="G22">
        <f t="shared" si="2"/>
        <v>5.3671103477887505E-3</v>
      </c>
      <c r="H22" s="4">
        <f t="shared" si="1"/>
        <v>159.66</v>
      </c>
      <c r="I22" s="12">
        <f t="shared" si="3"/>
        <v>2.1022306428337138E-3</v>
      </c>
      <c r="K22" t="s">
        <v>130</v>
      </c>
      <c r="L22">
        <f>(L19-1)/L21</f>
        <v>0.91383516947496335</v>
      </c>
    </row>
    <row r="23" spans="1:19" x14ac:dyDescent="0.2">
      <c r="A23" s="1">
        <v>41789</v>
      </c>
      <c r="B23" s="4">
        <v>63.3</v>
      </c>
      <c r="C23" s="4">
        <v>96.63</v>
      </c>
      <c r="D23" s="4">
        <v>1923.57</v>
      </c>
      <c r="E23">
        <f t="shared" si="2"/>
        <v>-8.3033056556478333E-3</v>
      </c>
      <c r="F23">
        <f t="shared" si="2"/>
        <v>8.3481164562245348E-3</v>
      </c>
      <c r="G23">
        <f t="shared" si="2"/>
        <v>1.8437211918563583E-3</v>
      </c>
      <c r="H23" s="4">
        <f t="shared" si="1"/>
        <v>159.93</v>
      </c>
      <c r="I23" s="12">
        <f t="shared" si="3"/>
        <v>2.2405400288350724E-5</v>
      </c>
      <c r="K23" t="s">
        <v>131</v>
      </c>
      <c r="L23">
        <f>2*NORMSDIST(-L22)</f>
        <v>0.36080346336700181</v>
      </c>
    </row>
    <row r="24" spans="1:19" ht="16" thickBot="1" x14ac:dyDescent="0.25">
      <c r="A24" s="1">
        <v>41792</v>
      </c>
      <c r="B24" s="4">
        <v>63.08</v>
      </c>
      <c r="C24" s="4">
        <v>96.45</v>
      </c>
      <c r="D24" s="4">
        <v>1924.97</v>
      </c>
      <c r="E24">
        <f t="shared" si="2"/>
        <v>-3.4755134281200454E-3</v>
      </c>
      <c r="F24">
        <f t="shared" si="2"/>
        <v>-1.86277553554789E-3</v>
      </c>
      <c r="G24">
        <f t="shared" si="2"/>
        <v>7.278133886471982E-4</v>
      </c>
      <c r="H24" s="4">
        <f t="shared" si="1"/>
        <v>159.53</v>
      </c>
      <c r="I24" s="12">
        <f t="shared" si="3"/>
        <v>-2.6691444818339677E-3</v>
      </c>
      <c r="J24" s="20"/>
      <c r="K24" s="6"/>
      <c r="L24" s="6"/>
      <c r="M24" s="6"/>
      <c r="N24" s="6"/>
      <c r="O24" s="6"/>
      <c r="P24" s="6"/>
      <c r="Q24" s="6"/>
    </row>
    <row r="25" spans="1:19" x14ac:dyDescent="0.2">
      <c r="A25" s="1">
        <v>41793</v>
      </c>
      <c r="B25" s="4">
        <v>62.87</v>
      </c>
      <c r="C25" s="4">
        <v>96.43</v>
      </c>
      <c r="D25" s="4">
        <v>1924.24</v>
      </c>
      <c r="E25">
        <f t="shared" si="2"/>
        <v>-3.3291058972733174E-3</v>
      </c>
      <c r="F25">
        <f t="shared" si="2"/>
        <v>-2.0736132711245226E-4</v>
      </c>
      <c r="G25">
        <f t="shared" si="2"/>
        <v>-3.792266892471146E-4</v>
      </c>
      <c r="H25" s="4">
        <f t="shared" si="1"/>
        <v>159.30000000000001</v>
      </c>
      <c r="I25" s="12">
        <f t="shared" si="3"/>
        <v>-1.7682336121928848E-3</v>
      </c>
      <c r="J25" s="16"/>
      <c r="K25" s="51" t="s">
        <v>132</v>
      </c>
      <c r="L25" s="52"/>
      <c r="M25" s="52"/>
      <c r="N25" s="53"/>
      <c r="O25" s="6"/>
      <c r="P25" s="6"/>
      <c r="Q25" s="6"/>
      <c r="R25" s="6"/>
      <c r="S25" s="6"/>
    </row>
    <row r="26" spans="1:19" x14ac:dyDescent="0.2">
      <c r="A26" s="1">
        <v>41794</v>
      </c>
      <c r="B26" s="4">
        <v>63.34</v>
      </c>
      <c r="C26" s="4">
        <v>96.59</v>
      </c>
      <c r="D26" s="4">
        <v>1927.88</v>
      </c>
      <c r="E26">
        <f t="shared" si="2"/>
        <v>7.4757435979005251E-3</v>
      </c>
      <c r="F26">
        <f t="shared" si="2"/>
        <v>1.6592346780047349E-3</v>
      </c>
      <c r="G26">
        <f t="shared" si="2"/>
        <v>1.8916559264957073E-3</v>
      </c>
      <c r="H26" s="4">
        <f t="shared" si="1"/>
        <v>159.93</v>
      </c>
      <c r="I26" s="12">
        <f t="shared" si="3"/>
        <v>4.5674891379526303E-3</v>
      </c>
      <c r="J26" s="16"/>
      <c r="K26" s="54"/>
      <c r="L26" s="7"/>
      <c r="M26" s="7"/>
      <c r="N26" s="55"/>
      <c r="O26" s="6"/>
      <c r="P26" s="6"/>
      <c r="Q26" s="6"/>
      <c r="R26" s="6"/>
      <c r="S26" s="6"/>
    </row>
    <row r="27" spans="1:19" x14ac:dyDescent="0.2">
      <c r="A27" s="1">
        <v>41795</v>
      </c>
      <c r="B27" s="4">
        <v>63.19</v>
      </c>
      <c r="C27" s="4">
        <v>97.04</v>
      </c>
      <c r="D27" s="4">
        <v>1940.46</v>
      </c>
      <c r="E27">
        <f t="shared" si="2"/>
        <v>-2.3681717713925745E-3</v>
      </c>
      <c r="F27">
        <f t="shared" si="2"/>
        <v>4.6588673775753474E-3</v>
      </c>
      <c r="G27">
        <f t="shared" si="2"/>
        <v>6.5253024047139483E-3</v>
      </c>
      <c r="H27" s="4">
        <f t="shared" si="1"/>
        <v>160.23000000000002</v>
      </c>
      <c r="I27" s="12">
        <f t="shared" si="3"/>
        <v>1.1453478030913865E-3</v>
      </c>
      <c r="J27" s="16"/>
      <c r="K27" s="61" t="s">
        <v>133</v>
      </c>
      <c r="L27" s="62" t="s">
        <v>134</v>
      </c>
      <c r="M27" s="62" t="s">
        <v>135</v>
      </c>
      <c r="N27" s="63" t="s">
        <v>136</v>
      </c>
      <c r="O27" s="21" t="s">
        <v>96</v>
      </c>
      <c r="P27" s="6"/>
      <c r="Q27" s="6"/>
      <c r="R27" s="6"/>
      <c r="S27" s="6"/>
    </row>
    <row r="28" spans="1:19" x14ac:dyDescent="0.2">
      <c r="A28" s="1">
        <v>41796</v>
      </c>
      <c r="B28" s="4">
        <v>62.5</v>
      </c>
      <c r="C28" s="4">
        <v>96.71</v>
      </c>
      <c r="D28" s="4">
        <v>1949.44</v>
      </c>
      <c r="E28">
        <f t="shared" si="2"/>
        <v>-1.0919449279949324E-2</v>
      </c>
      <c r="F28">
        <f t="shared" si="2"/>
        <v>-3.4006595218467896E-3</v>
      </c>
      <c r="G28">
        <f t="shared" si="2"/>
        <v>4.6277686734073455E-3</v>
      </c>
      <c r="H28" s="4">
        <f t="shared" si="1"/>
        <v>159.20999999999998</v>
      </c>
      <c r="I28" s="12">
        <f t="shared" si="3"/>
        <v>-7.1600544008980568E-3</v>
      </c>
      <c r="J28" s="16"/>
      <c r="K28" s="56">
        <v>1</v>
      </c>
      <c r="L28" s="50">
        <v>-9.453771348631666E-4</v>
      </c>
      <c r="M28" s="50">
        <v>-1.4596974541940682E-2</v>
      </c>
      <c r="N28" s="57">
        <v>-1.875501073441614</v>
      </c>
      <c r="O28" s="6"/>
      <c r="P28" s="6"/>
      <c r="Q28" s="6"/>
      <c r="R28" s="6"/>
      <c r="S28" s="6"/>
    </row>
    <row r="29" spans="1:19" x14ac:dyDescent="0.2">
      <c r="A29" s="1">
        <v>41799</v>
      </c>
      <c r="B29" s="4">
        <v>62.88</v>
      </c>
      <c r="C29" s="4">
        <v>95.66</v>
      </c>
      <c r="D29" s="4">
        <v>1951.27</v>
      </c>
      <c r="E29">
        <f t="shared" si="2"/>
        <v>6.0800000000000411E-3</v>
      </c>
      <c r="F29">
        <f t="shared" si="2"/>
        <v>-1.0857201943956129E-2</v>
      </c>
      <c r="G29">
        <f t="shared" si="2"/>
        <v>9.3873112278394159E-4</v>
      </c>
      <c r="H29" s="4">
        <f t="shared" si="1"/>
        <v>158.54</v>
      </c>
      <c r="I29" s="12">
        <f t="shared" si="3"/>
        <v>-2.3886009719780439E-3</v>
      </c>
      <c r="J29" s="16"/>
      <c r="K29" s="56">
        <v>2</v>
      </c>
      <c r="L29" s="50">
        <v>2.6921311483497738E-3</v>
      </c>
      <c r="M29" s="50">
        <v>3.3858265816389763E-3</v>
      </c>
      <c r="N29" s="57">
        <v>0.43502996940260441</v>
      </c>
      <c r="O29" s="6"/>
      <c r="P29" s="6"/>
      <c r="Q29" s="6"/>
      <c r="R29" s="6"/>
      <c r="S29" s="6"/>
    </row>
    <row r="30" spans="1:19" x14ac:dyDescent="0.2">
      <c r="A30" s="1">
        <v>41800</v>
      </c>
      <c r="B30" s="4">
        <v>65.77</v>
      </c>
      <c r="C30" s="4">
        <v>95.06</v>
      </c>
      <c r="D30" s="4">
        <v>1950.79</v>
      </c>
      <c r="E30">
        <f t="shared" si="2"/>
        <v>4.5960559796437553E-2</v>
      </c>
      <c r="F30">
        <f t="shared" si="2"/>
        <v>-6.2722140915742663E-3</v>
      </c>
      <c r="G30">
        <f t="shared" si="2"/>
        <v>-2.4599363491470589E-4</v>
      </c>
      <c r="H30" s="4">
        <f t="shared" si="1"/>
        <v>160.82999999999998</v>
      </c>
      <c r="I30" s="12">
        <f t="shared" si="3"/>
        <v>1.9844172852431643E-2</v>
      </c>
      <c r="J30" s="6"/>
      <c r="K30" s="56">
        <v>3</v>
      </c>
      <c r="L30" s="50">
        <v>-9.5769041137162107E-3</v>
      </c>
      <c r="M30" s="50">
        <v>-1.285940992085401E-2</v>
      </c>
      <c r="N30" s="57">
        <v>-1.6522490356539969</v>
      </c>
      <c r="O30" s="6"/>
      <c r="P30" s="6"/>
      <c r="Q30" s="6"/>
      <c r="R30" s="6"/>
      <c r="S30" s="6"/>
    </row>
    <row r="31" spans="1:19" x14ac:dyDescent="0.2">
      <c r="A31" s="1">
        <v>41801</v>
      </c>
      <c r="B31" s="4">
        <v>65.78</v>
      </c>
      <c r="C31" s="4">
        <v>94.19</v>
      </c>
      <c r="D31" s="4">
        <v>1943.89</v>
      </c>
      <c r="E31">
        <f t="shared" si="2"/>
        <v>1.5204500532165299E-4</v>
      </c>
      <c r="F31">
        <f t="shared" si="2"/>
        <v>-9.1521144540290811E-3</v>
      </c>
      <c r="G31">
        <f t="shared" si="2"/>
        <v>-3.5370285884179556E-3</v>
      </c>
      <c r="H31" s="4">
        <f t="shared" si="1"/>
        <v>159.97</v>
      </c>
      <c r="I31" s="12">
        <f t="shared" si="3"/>
        <v>-4.5000347243537141E-3</v>
      </c>
      <c r="J31" s="6"/>
      <c r="K31" s="56">
        <v>4</v>
      </c>
      <c r="L31" s="50">
        <v>6.9235000177777931E-3</v>
      </c>
      <c r="M31" s="50">
        <v>-9.5044192612342045E-3</v>
      </c>
      <c r="N31" s="57">
        <v>-1.2211810382806887</v>
      </c>
      <c r="O31" s="6"/>
      <c r="P31" s="6"/>
      <c r="Q31" s="6"/>
      <c r="R31" s="6"/>
      <c r="S31" s="6"/>
    </row>
    <row r="32" spans="1:19" x14ac:dyDescent="0.2">
      <c r="A32" s="1">
        <v>41802</v>
      </c>
      <c r="B32" s="4">
        <v>64.290000000000006</v>
      </c>
      <c r="C32" s="4">
        <v>94.9</v>
      </c>
      <c r="D32" s="4">
        <v>1930.11</v>
      </c>
      <c r="E32">
        <f t="shared" si="2"/>
        <v>-2.2651261781696488E-2</v>
      </c>
      <c r="F32">
        <f t="shared" si="2"/>
        <v>7.5379551969424353E-3</v>
      </c>
      <c r="G32">
        <f t="shared" si="2"/>
        <v>-7.0888784859226596E-3</v>
      </c>
      <c r="H32" s="4">
        <f t="shared" si="1"/>
        <v>159.19</v>
      </c>
      <c r="I32" s="12">
        <f t="shared" si="3"/>
        <v>-7.5566532923770262E-3</v>
      </c>
      <c r="J32" s="21"/>
      <c r="K32" s="56">
        <v>5</v>
      </c>
      <c r="L32" s="50">
        <v>-9.7387492359314977E-4</v>
      </c>
      <c r="M32" s="50">
        <v>-8.4011614965386321E-3</v>
      </c>
      <c r="N32" s="57">
        <v>-1.0794282993124775</v>
      </c>
      <c r="O32" s="6"/>
      <c r="P32" s="6"/>
      <c r="Q32" s="6"/>
      <c r="R32" s="6"/>
      <c r="S32" s="6"/>
    </row>
    <row r="33" spans="1:19" x14ac:dyDescent="0.2">
      <c r="A33" s="1">
        <v>41803</v>
      </c>
      <c r="B33" s="4">
        <v>64.5</v>
      </c>
      <c r="C33" s="4">
        <v>96.05</v>
      </c>
      <c r="D33" s="4">
        <v>1936.16</v>
      </c>
      <c r="E33">
        <f t="shared" si="2"/>
        <v>3.2664489034063418E-3</v>
      </c>
      <c r="F33">
        <f t="shared" si="2"/>
        <v>1.2118018967333945E-2</v>
      </c>
      <c r="G33">
        <f t="shared" si="2"/>
        <v>3.1345363735746576E-3</v>
      </c>
      <c r="H33" s="4">
        <f t="shared" si="1"/>
        <v>160.55000000000001</v>
      </c>
      <c r="I33" s="12">
        <f t="shared" si="3"/>
        <v>7.6922339353701439E-3</v>
      </c>
      <c r="J33" s="16"/>
      <c r="K33" s="56">
        <v>6</v>
      </c>
      <c r="L33" s="50">
        <v>2.2947653232274681E-3</v>
      </c>
      <c r="M33" s="50">
        <v>-6.0029434500101708E-3</v>
      </c>
      <c r="N33" s="57">
        <v>-0.77129180789860774</v>
      </c>
      <c r="O33" s="6"/>
      <c r="P33" s="6"/>
      <c r="Q33" s="6"/>
      <c r="R33" s="6"/>
      <c r="S33" s="6"/>
    </row>
    <row r="34" spans="1:19" x14ac:dyDescent="0.2">
      <c r="A34" s="1">
        <v>41806</v>
      </c>
      <c r="B34" s="4">
        <v>64.19</v>
      </c>
      <c r="C34" s="4">
        <v>96.43</v>
      </c>
      <c r="D34" s="4">
        <v>1937.78</v>
      </c>
      <c r="E34">
        <f t="shared" si="2"/>
        <v>-4.8062015503876326E-3</v>
      </c>
      <c r="F34">
        <f t="shared" si="2"/>
        <v>3.9562727745966648E-3</v>
      </c>
      <c r="G34">
        <f t="shared" si="2"/>
        <v>8.3670771010654638E-4</v>
      </c>
      <c r="H34" s="4">
        <f t="shared" si="1"/>
        <v>160.62</v>
      </c>
      <c r="I34" s="12">
        <f t="shared" si="3"/>
        <v>-4.2496438789548386E-4</v>
      </c>
      <c r="J34" s="16"/>
      <c r="K34" s="56">
        <v>7</v>
      </c>
      <c r="L34" s="50">
        <v>1.1506203013557224E-2</v>
      </c>
      <c r="M34" s="50">
        <v>5.3574674563213222E-3</v>
      </c>
      <c r="N34" s="57">
        <v>0.68835743574046615</v>
      </c>
      <c r="O34" s="6"/>
      <c r="P34" s="6"/>
      <c r="Q34" s="6"/>
      <c r="R34" s="6"/>
      <c r="S34" s="6"/>
    </row>
    <row r="35" spans="1:19" x14ac:dyDescent="0.2">
      <c r="A35" s="1">
        <v>41807</v>
      </c>
      <c r="B35" s="4">
        <v>64.400000000000006</v>
      </c>
      <c r="C35" s="4">
        <v>97.02</v>
      </c>
      <c r="D35" s="4">
        <v>1941.99</v>
      </c>
      <c r="E35">
        <f t="shared" si="2"/>
        <v>3.2715376226827848E-3</v>
      </c>
      <c r="F35">
        <f t="shared" si="2"/>
        <v>6.1184278751424776E-3</v>
      </c>
      <c r="G35">
        <f t="shared" si="2"/>
        <v>2.1725892516178493E-3</v>
      </c>
      <c r="H35" s="4">
        <f t="shared" si="1"/>
        <v>161.42000000000002</v>
      </c>
      <c r="I35" s="12">
        <f t="shared" si="3"/>
        <v>4.694982748912631E-3</v>
      </c>
      <c r="J35" s="16"/>
      <c r="K35" s="56">
        <v>8</v>
      </c>
      <c r="L35" s="50">
        <v>1.0546017975290188E-3</v>
      </c>
      <c r="M35" s="50">
        <v>3.7578599649519323E-4</v>
      </c>
      <c r="N35" s="57">
        <v>4.8283090292857316E-2</v>
      </c>
      <c r="O35" s="21"/>
      <c r="P35" s="21"/>
      <c r="Q35" s="6"/>
      <c r="R35" s="6"/>
      <c r="S35" s="6"/>
    </row>
    <row r="36" spans="1:19" x14ac:dyDescent="0.2">
      <c r="A36" s="1">
        <v>41808</v>
      </c>
      <c r="B36" s="4">
        <v>65.599999999999994</v>
      </c>
      <c r="C36" s="4">
        <v>98.94</v>
      </c>
      <c r="D36" s="4">
        <v>1956.98</v>
      </c>
      <c r="E36">
        <f t="shared" si="2"/>
        <v>1.8633540372670631E-2</v>
      </c>
      <c r="F36">
        <f t="shared" si="2"/>
        <v>1.978973407544838E-2</v>
      </c>
      <c r="G36">
        <f t="shared" si="2"/>
        <v>7.7188862970458188E-3</v>
      </c>
      <c r="H36" s="4">
        <f t="shared" si="1"/>
        <v>164.54</v>
      </c>
      <c r="I36" s="12">
        <f t="shared" si="3"/>
        <v>1.9211637224059504E-2</v>
      </c>
      <c r="J36" s="6"/>
      <c r="K36" s="56">
        <v>9</v>
      </c>
      <c r="L36" s="50">
        <v>-4.7331381647093369E-3</v>
      </c>
      <c r="M36" s="50">
        <v>2.4658937385004793E-3</v>
      </c>
      <c r="N36" s="57">
        <v>0.3168318434934897</v>
      </c>
      <c r="O36" s="16"/>
      <c r="P36" s="16"/>
      <c r="Q36" s="6"/>
      <c r="R36" s="6"/>
      <c r="S36" s="6"/>
    </row>
    <row r="37" spans="1:19" x14ac:dyDescent="0.2">
      <c r="A37" s="1">
        <v>41809</v>
      </c>
      <c r="B37" s="4">
        <v>64.34</v>
      </c>
      <c r="C37" s="4">
        <v>99.41</v>
      </c>
      <c r="D37" s="4">
        <v>1959.48</v>
      </c>
      <c r="E37">
        <f t="shared" si="2"/>
        <v>-1.9207317073170596E-2</v>
      </c>
      <c r="F37">
        <f t="shared" si="2"/>
        <v>4.7503537497473099E-3</v>
      </c>
      <c r="G37">
        <f t="shared" si="2"/>
        <v>1.2774785639096977E-3</v>
      </c>
      <c r="H37" s="4">
        <f t="shared" si="1"/>
        <v>163.75</v>
      </c>
      <c r="I37" s="12">
        <f t="shared" si="3"/>
        <v>-7.2284816617116431E-3</v>
      </c>
      <c r="J37" s="6"/>
      <c r="K37" s="56">
        <v>10</v>
      </c>
      <c r="L37" s="50">
        <v>-9.998790677868262E-3</v>
      </c>
      <c r="M37" s="50">
        <v>-2.7935341223935903E-3</v>
      </c>
      <c r="N37" s="57">
        <v>-0.35892891572779223</v>
      </c>
      <c r="O37" s="16"/>
      <c r="P37" s="16"/>
      <c r="Q37" s="6"/>
      <c r="R37" s="6"/>
      <c r="S37" s="6"/>
    </row>
    <row r="38" spans="1:19" x14ac:dyDescent="0.2">
      <c r="A38" s="1">
        <v>41810</v>
      </c>
      <c r="B38" s="4">
        <v>64.5</v>
      </c>
      <c r="C38" s="4">
        <v>99.24</v>
      </c>
      <c r="D38" s="4">
        <v>1962.87</v>
      </c>
      <c r="E38">
        <f t="shared" si="2"/>
        <v>2.4867889337891916E-3</v>
      </c>
      <c r="F38">
        <f t="shared" si="2"/>
        <v>-1.7100895282164943E-3</v>
      </c>
      <c r="G38">
        <f t="shared" si="2"/>
        <v>1.7300508298119259E-3</v>
      </c>
      <c r="H38" s="4">
        <f t="shared" si="1"/>
        <v>163.74</v>
      </c>
      <c r="I38" s="12">
        <f t="shared" si="3"/>
        <v>3.8834970278634861E-4</v>
      </c>
      <c r="J38" s="6"/>
      <c r="K38" s="56">
        <v>11</v>
      </c>
      <c r="L38" s="50">
        <v>4.8113408444885536E-3</v>
      </c>
      <c r="M38" s="50">
        <v>-2.2610292991350773E-3</v>
      </c>
      <c r="N38" s="57">
        <v>-0.29050971250423174</v>
      </c>
      <c r="O38" s="16"/>
      <c r="P38" s="16"/>
      <c r="Q38" s="6"/>
      <c r="R38" s="6"/>
      <c r="S38" s="6"/>
    </row>
    <row r="39" spans="1:19" x14ac:dyDescent="0.2">
      <c r="A39" s="1">
        <v>41813</v>
      </c>
      <c r="B39" s="4">
        <v>65.37</v>
      </c>
      <c r="C39" s="4">
        <v>98.88</v>
      </c>
      <c r="D39" s="4">
        <v>1962.61</v>
      </c>
      <c r="E39">
        <f t="shared" si="2"/>
        <v>1.3488372093023327E-2</v>
      </c>
      <c r="F39">
        <f t="shared" si="2"/>
        <v>-3.6275695284159557E-3</v>
      </c>
      <c r="G39">
        <f t="shared" si="2"/>
        <v>-1.3245910325186637E-4</v>
      </c>
      <c r="H39" s="4">
        <f t="shared" si="1"/>
        <v>164.25</v>
      </c>
      <c r="I39" s="12">
        <f t="shared" si="3"/>
        <v>4.9304012823036857E-3</v>
      </c>
      <c r="J39" s="6"/>
      <c r="K39" s="56">
        <v>12</v>
      </c>
      <c r="L39" s="50">
        <v>4.9218819697320346E-3</v>
      </c>
      <c r="M39" s="50">
        <v>-4.492354472799825E-3</v>
      </c>
      <c r="N39" s="57">
        <v>-0.57720287254102043</v>
      </c>
      <c r="O39" s="6"/>
      <c r="P39" s="6"/>
      <c r="Q39" s="6"/>
      <c r="R39" s="6"/>
      <c r="S39" s="6"/>
    </row>
    <row r="40" spans="1:19" x14ac:dyDescent="0.2">
      <c r="A40" s="1">
        <v>41814</v>
      </c>
      <c r="B40" s="4">
        <v>65.72</v>
      </c>
      <c r="C40" s="4">
        <v>99.97</v>
      </c>
      <c r="D40" s="4">
        <v>1949.98</v>
      </c>
      <c r="E40">
        <f t="shared" si="2"/>
        <v>5.3541379837845236E-3</v>
      </c>
      <c r="F40">
        <f t="shared" si="2"/>
        <v>1.1023462783171557E-2</v>
      </c>
      <c r="G40">
        <f t="shared" si="2"/>
        <v>-6.4353080846423294E-3</v>
      </c>
      <c r="H40" s="4">
        <f t="shared" si="1"/>
        <v>165.69</v>
      </c>
      <c r="I40" s="12">
        <f t="shared" si="3"/>
        <v>8.1888003834780405E-3</v>
      </c>
      <c r="K40" s="56">
        <v>13</v>
      </c>
      <c r="L40" s="50">
        <v>-6.7637695842170404E-3</v>
      </c>
      <c r="M40" s="50">
        <v>9.9038382291358924E-3</v>
      </c>
      <c r="N40" s="57">
        <v>1.2725006251512541</v>
      </c>
      <c r="O40" s="21"/>
      <c r="P40" s="21"/>
      <c r="Q40" s="21"/>
      <c r="R40" s="21"/>
      <c r="S40" s="21"/>
    </row>
    <row r="41" spans="1:19" x14ac:dyDescent="0.2">
      <c r="A41" s="1">
        <v>41815</v>
      </c>
      <c r="B41" s="4">
        <v>67.44</v>
      </c>
      <c r="C41" s="4">
        <v>100.99</v>
      </c>
      <c r="D41" s="4">
        <v>1959.53</v>
      </c>
      <c r="E41">
        <f t="shared" si="2"/>
        <v>2.617163724893486E-2</v>
      </c>
      <c r="F41">
        <f t="shared" si="2"/>
        <v>1.0203060918275443E-2</v>
      </c>
      <c r="G41">
        <f t="shared" si="2"/>
        <v>4.8974861280628289E-3</v>
      </c>
      <c r="H41" s="4">
        <f t="shared" si="1"/>
        <v>168.43</v>
      </c>
      <c r="I41" s="12">
        <f t="shared" si="3"/>
        <v>1.8187349083605153E-2</v>
      </c>
      <c r="K41" s="56">
        <v>14</v>
      </c>
      <c r="L41" s="50">
        <v>9.7475092290756158E-3</v>
      </c>
      <c r="M41" s="50">
        <v>6.4678807125943E-3</v>
      </c>
      <c r="N41" s="57">
        <v>0.83102955235750908</v>
      </c>
      <c r="O41" s="16"/>
      <c r="P41" s="16"/>
      <c r="Q41" s="16"/>
      <c r="R41" s="16"/>
      <c r="S41" s="16"/>
    </row>
    <row r="42" spans="1:19" x14ac:dyDescent="0.2">
      <c r="A42" s="1">
        <v>41816</v>
      </c>
      <c r="B42" s="4">
        <v>67.13</v>
      </c>
      <c r="C42" s="4">
        <v>100.64</v>
      </c>
      <c r="D42" s="4">
        <v>1957.22</v>
      </c>
      <c r="E42">
        <f t="shared" si="2"/>
        <v>-4.5966785290629045E-3</v>
      </c>
      <c r="F42">
        <f t="shared" si="2"/>
        <v>-3.4656896722447205E-3</v>
      </c>
      <c r="G42">
        <f t="shared" si="2"/>
        <v>-1.178854112976043E-3</v>
      </c>
      <c r="H42" s="4">
        <f t="shared" si="1"/>
        <v>167.76999999999998</v>
      </c>
      <c r="I42" s="12">
        <f t="shared" si="3"/>
        <v>-4.0311841006538127E-3</v>
      </c>
      <c r="K42" s="56">
        <v>15</v>
      </c>
      <c r="L42" s="50">
        <v>3.2469090615843276E-3</v>
      </c>
      <c r="M42" s="50">
        <v>-1.1539157395201219E-3</v>
      </c>
      <c r="N42" s="57">
        <v>-0.14826155940143429</v>
      </c>
      <c r="O42" s="16"/>
      <c r="P42" s="16"/>
      <c r="Q42" s="16"/>
      <c r="R42" s="16"/>
      <c r="S42" s="16"/>
    </row>
    <row r="43" spans="1:19" x14ac:dyDescent="0.2">
      <c r="A43" s="1">
        <v>41817</v>
      </c>
      <c r="B43" s="4">
        <v>67.599999999999994</v>
      </c>
      <c r="C43" s="4">
        <v>100.84</v>
      </c>
      <c r="D43" s="4">
        <v>1960.96</v>
      </c>
      <c r="E43">
        <f t="shared" si="2"/>
        <v>7.0013406822582881E-3</v>
      </c>
      <c r="F43">
        <f t="shared" si="2"/>
        <v>1.987281399046133E-3</v>
      </c>
      <c r="G43">
        <f t="shared" si="2"/>
        <v>1.9108735860046439E-3</v>
      </c>
      <c r="H43" s="4">
        <f t="shared" si="1"/>
        <v>168.44</v>
      </c>
      <c r="I43" s="12">
        <f t="shared" si="3"/>
        <v>4.4943110406522107E-3</v>
      </c>
      <c r="K43" s="56">
        <v>16</v>
      </c>
      <c r="L43" s="50">
        <v>5.3778306361056743E-3</v>
      </c>
      <c r="M43" s="50">
        <v>5.3402848956701689E-4</v>
      </c>
      <c r="N43" s="57">
        <v>6.8614972407712652E-2</v>
      </c>
      <c r="O43" s="6"/>
      <c r="P43" s="6"/>
      <c r="Q43" s="6"/>
      <c r="R43" s="6"/>
      <c r="S43" s="6"/>
    </row>
    <row r="44" spans="1:19" x14ac:dyDescent="0.2">
      <c r="A44" s="1">
        <v>41820</v>
      </c>
      <c r="B44" s="4">
        <v>67.290000000000006</v>
      </c>
      <c r="C44" s="4">
        <v>101.71</v>
      </c>
      <c r="D44" s="4">
        <v>1960.23</v>
      </c>
      <c r="E44">
        <f t="shared" si="2"/>
        <v>-4.5857988165678709E-3</v>
      </c>
      <c r="F44">
        <f t="shared" si="2"/>
        <v>8.6275287584290979E-3</v>
      </c>
      <c r="G44">
        <f t="shared" si="2"/>
        <v>-3.7226664490862547E-4</v>
      </c>
      <c r="H44" s="4">
        <f t="shared" si="1"/>
        <v>169</v>
      </c>
      <c r="I44" s="12">
        <f t="shared" si="3"/>
        <v>2.0208649709306135E-3</v>
      </c>
      <c r="K44" s="56">
        <v>17</v>
      </c>
      <c r="L44" s="50">
        <v>7.3430250321424358E-3</v>
      </c>
      <c r="M44" s="50">
        <v>1.0384731677421733E-2</v>
      </c>
      <c r="N44" s="57">
        <v>1.3342885097488264</v>
      </c>
      <c r="O44" s="6"/>
      <c r="P44" s="6"/>
      <c r="Q44" s="6"/>
      <c r="R44" s="6"/>
      <c r="S44" s="6"/>
    </row>
    <row r="45" spans="1:19" x14ac:dyDescent="0.2">
      <c r="A45" s="1">
        <v>41821</v>
      </c>
      <c r="B45" s="4">
        <v>68.06</v>
      </c>
      <c r="C45" s="4">
        <v>100.69</v>
      </c>
      <c r="D45" s="4">
        <v>1973.32</v>
      </c>
      <c r="E45">
        <f t="shared" si="2"/>
        <v>1.144300787635601E-2</v>
      </c>
      <c r="F45">
        <f t="shared" si="2"/>
        <v>-1.0028512437321759E-2</v>
      </c>
      <c r="G45">
        <f t="shared" si="2"/>
        <v>6.6777878106140188E-3</v>
      </c>
      <c r="H45" s="4">
        <f t="shared" si="1"/>
        <v>168.75</v>
      </c>
      <c r="I45" s="12">
        <f t="shared" si="3"/>
        <v>7.0724771951712583E-4</v>
      </c>
      <c r="K45" s="56">
        <v>18</v>
      </c>
      <c r="L45" s="50">
        <v>-6.8060481902603939E-4</v>
      </c>
      <c r="M45" s="50">
        <v>5.2286044158660174E-3</v>
      </c>
      <c r="N45" s="57">
        <v>0.67180039030571104</v>
      </c>
    </row>
    <row r="46" spans="1:19" x14ac:dyDescent="0.2">
      <c r="A46" s="1">
        <v>41822</v>
      </c>
      <c r="B46" s="4">
        <v>66.45</v>
      </c>
      <c r="C46" s="4">
        <v>98.95</v>
      </c>
      <c r="D46" s="4">
        <v>1974.62</v>
      </c>
      <c r="E46">
        <f t="shared" si="2"/>
        <v>-2.3655598001763142E-2</v>
      </c>
      <c r="F46">
        <f t="shared" si="2"/>
        <v>-1.7280762737113865E-2</v>
      </c>
      <c r="G46">
        <f t="shared" si="2"/>
        <v>6.5878823505561928E-4</v>
      </c>
      <c r="H46" s="4">
        <f t="shared" si="1"/>
        <v>165.4</v>
      </c>
      <c r="I46" s="12">
        <f t="shared" si="3"/>
        <v>-2.0468180369438503E-2</v>
      </c>
      <c r="K46" s="56">
        <v>19</v>
      </c>
      <c r="L46" s="50">
        <v>6.6417717690930543E-3</v>
      </c>
      <c r="M46" s="50">
        <v>-4.5395411262593409E-3</v>
      </c>
      <c r="N46" s="57">
        <v>-0.58326567815605812</v>
      </c>
      <c r="P46" s="6"/>
      <c r="Q46" s="6"/>
    </row>
    <row r="47" spans="1:19" x14ac:dyDescent="0.2">
      <c r="A47" s="1">
        <v>41823</v>
      </c>
      <c r="B47" s="4">
        <v>66.290000000000006</v>
      </c>
      <c r="C47" s="4">
        <v>97.48</v>
      </c>
      <c r="D47" s="4">
        <v>1985.44</v>
      </c>
      <c r="E47">
        <f t="shared" si="2"/>
        <v>-2.4078254326560808E-3</v>
      </c>
      <c r="F47">
        <f t="shared" si="2"/>
        <v>-1.485598787266295E-2</v>
      </c>
      <c r="G47">
        <f t="shared" si="2"/>
        <v>5.4795353029950897E-3</v>
      </c>
      <c r="H47" s="4">
        <f t="shared" si="1"/>
        <v>163.77000000000001</v>
      </c>
      <c r="I47" s="12">
        <f t="shared" si="3"/>
        <v>-8.6319066526595149E-3</v>
      </c>
      <c r="K47" s="56">
        <v>20</v>
      </c>
      <c r="L47" s="50">
        <v>2.6610793398881825E-3</v>
      </c>
      <c r="M47" s="50">
        <v>-2.6386739395998318E-3</v>
      </c>
      <c r="N47" s="57">
        <v>-0.3390316117879551</v>
      </c>
      <c r="P47" s="6"/>
      <c r="Q47" s="6"/>
    </row>
    <row r="48" spans="1:19" x14ac:dyDescent="0.2">
      <c r="A48" s="1">
        <v>41827</v>
      </c>
      <c r="B48" s="4">
        <v>65.290000000000006</v>
      </c>
      <c r="C48" s="4">
        <v>97.74</v>
      </c>
      <c r="D48" s="4">
        <v>1977.65</v>
      </c>
      <c r="E48">
        <f t="shared" si="2"/>
        <v>-1.5085231558304419E-2</v>
      </c>
      <c r="F48">
        <f t="shared" si="2"/>
        <v>2.6672137874434849E-3</v>
      </c>
      <c r="G48">
        <f t="shared" si="2"/>
        <v>-3.9235635425900368E-3</v>
      </c>
      <c r="H48" s="4">
        <f t="shared" si="1"/>
        <v>163.03</v>
      </c>
      <c r="I48" s="12">
        <f t="shared" si="3"/>
        <v>-6.209008885430467E-3</v>
      </c>
      <c r="K48" s="56">
        <v>21</v>
      </c>
      <c r="L48" s="50">
        <v>1.4003370411142517E-3</v>
      </c>
      <c r="M48" s="50">
        <v>-4.0694815229482192E-3</v>
      </c>
      <c r="N48" s="57">
        <v>-0.52286978666097439</v>
      </c>
      <c r="P48" s="21"/>
      <c r="Q48" s="21"/>
    </row>
    <row r="49" spans="1:17" x14ac:dyDescent="0.2">
      <c r="A49" s="1">
        <v>41828</v>
      </c>
      <c r="B49" s="4">
        <v>62.76</v>
      </c>
      <c r="C49" s="4">
        <v>98.16</v>
      </c>
      <c r="D49" s="4">
        <v>1963.71</v>
      </c>
      <c r="E49">
        <f t="shared" si="2"/>
        <v>-3.8750191453515208E-2</v>
      </c>
      <c r="F49">
        <f t="shared" si="2"/>
        <v>4.2971147943523811E-3</v>
      </c>
      <c r="G49">
        <f t="shared" si="2"/>
        <v>-7.048770004803708E-3</v>
      </c>
      <c r="H49" s="4">
        <f t="shared" si="1"/>
        <v>160.91999999999999</v>
      </c>
      <c r="I49" s="12">
        <f t="shared" si="3"/>
        <v>-1.7226538329581414E-2</v>
      </c>
      <c r="K49" s="56">
        <v>22</v>
      </c>
      <c r="L49" s="50">
        <v>1.4961341625422764E-4</v>
      </c>
      <c r="M49" s="50">
        <v>-1.9178470284471126E-3</v>
      </c>
      <c r="N49" s="57">
        <v>-0.2464157315760554</v>
      </c>
      <c r="P49" s="16"/>
      <c r="Q49" s="16"/>
    </row>
    <row r="50" spans="1:17" x14ac:dyDescent="0.2">
      <c r="A50" s="1">
        <v>41829</v>
      </c>
      <c r="B50" s="4">
        <v>64.97</v>
      </c>
      <c r="C50" s="4">
        <v>98.09</v>
      </c>
      <c r="D50" s="4">
        <v>1972.83</v>
      </c>
      <c r="E50">
        <f t="shared" si="2"/>
        <v>3.5213511790949663E-2</v>
      </c>
      <c r="F50">
        <f t="shared" si="2"/>
        <v>-7.1312143439275857E-4</v>
      </c>
      <c r="G50">
        <f t="shared" si="2"/>
        <v>4.6442702843087274E-3</v>
      </c>
      <c r="H50" s="4">
        <f t="shared" si="1"/>
        <v>163.06</v>
      </c>
      <c r="I50" s="12">
        <f t="shared" si="3"/>
        <v>1.725019517827845E-2</v>
      </c>
      <c r="K50" s="56">
        <v>23</v>
      </c>
      <c r="L50" s="50">
        <v>2.7152355590368748E-3</v>
      </c>
      <c r="M50" s="50">
        <v>1.8522535789157555E-3</v>
      </c>
      <c r="N50" s="57">
        <v>0.23798791767165142</v>
      </c>
      <c r="P50" s="16"/>
      <c r="Q50" s="16"/>
    </row>
    <row r="51" spans="1:17" x14ac:dyDescent="0.2">
      <c r="A51" s="1">
        <v>41830</v>
      </c>
      <c r="B51" s="4">
        <v>64.87</v>
      </c>
      <c r="C51" s="4">
        <v>98.64</v>
      </c>
      <c r="D51" s="4">
        <v>1964.68</v>
      </c>
      <c r="E51">
        <f t="shared" si="2"/>
        <v>-1.5391719255039914E-3</v>
      </c>
      <c r="F51">
        <f t="shared" si="2"/>
        <v>5.6070955245182703E-3</v>
      </c>
      <c r="G51">
        <f t="shared" si="2"/>
        <v>-4.1311212826243846E-3</v>
      </c>
      <c r="H51" s="4">
        <f t="shared" si="1"/>
        <v>163.51</v>
      </c>
      <c r="I51" s="12">
        <f t="shared" si="3"/>
        <v>2.0339617995071392E-3</v>
      </c>
      <c r="K51" s="56">
        <v>24</v>
      </c>
      <c r="L51" s="50">
        <v>7.9502864260121535E-3</v>
      </c>
      <c r="M51" s="50">
        <v>-6.804938622920767E-3</v>
      </c>
      <c r="N51" s="57">
        <v>-0.87433664115272114</v>
      </c>
      <c r="P51" s="16"/>
      <c r="Q51" s="16"/>
    </row>
    <row r="52" spans="1:17" x14ac:dyDescent="0.2">
      <c r="A52" s="1">
        <v>41831</v>
      </c>
      <c r="B52" s="4">
        <v>66.34</v>
      </c>
      <c r="C52" s="4">
        <v>98.23</v>
      </c>
      <c r="D52" s="4">
        <v>1967.57</v>
      </c>
      <c r="E52">
        <f t="shared" si="2"/>
        <v>2.2660706027439477E-2</v>
      </c>
      <c r="F52">
        <f t="shared" si="2"/>
        <v>-4.1565287915652531E-3</v>
      </c>
      <c r="G52">
        <f t="shared" si="2"/>
        <v>1.4709774619784761E-3</v>
      </c>
      <c r="H52" s="4">
        <f t="shared" si="1"/>
        <v>164.57</v>
      </c>
      <c r="I52" s="12">
        <f t="shared" si="3"/>
        <v>9.2520886179371115E-3</v>
      </c>
      <c r="K52" s="56">
        <v>25</v>
      </c>
      <c r="L52" s="50">
        <v>5.8064703943214438E-3</v>
      </c>
      <c r="M52" s="50">
        <v>-1.2966524795219501E-2</v>
      </c>
      <c r="N52" s="57">
        <v>-1.6660117548583653</v>
      </c>
      <c r="P52" s="16"/>
      <c r="Q52" s="16"/>
    </row>
    <row r="53" spans="1:17" x14ac:dyDescent="0.2">
      <c r="A53" s="1">
        <v>41834</v>
      </c>
      <c r="B53" s="4">
        <v>67.900000000000006</v>
      </c>
      <c r="C53" s="4">
        <v>96.69</v>
      </c>
      <c r="D53" s="4">
        <v>1977.1</v>
      </c>
      <c r="E53">
        <f t="shared" si="2"/>
        <v>2.3515224600542693E-2</v>
      </c>
      <c r="F53">
        <f t="shared" si="2"/>
        <v>-1.5677491601343848E-2</v>
      </c>
      <c r="G53">
        <f t="shared" si="2"/>
        <v>4.8435379681535974E-3</v>
      </c>
      <c r="H53" s="4">
        <f t="shared" si="1"/>
        <v>164.59</v>
      </c>
      <c r="I53" s="12">
        <f t="shared" si="3"/>
        <v>3.9188664995994226E-3</v>
      </c>
      <c r="K53" s="56">
        <v>26</v>
      </c>
      <c r="L53" s="50">
        <v>1.6386299432904232E-3</v>
      </c>
      <c r="M53" s="50">
        <v>-4.0272309152684666E-3</v>
      </c>
      <c r="N53" s="57">
        <v>-0.51744119186352122</v>
      </c>
      <c r="P53" s="16"/>
      <c r="Q53" s="16"/>
    </row>
    <row r="54" spans="1:17" x14ac:dyDescent="0.2">
      <c r="A54" s="1">
        <v>41835</v>
      </c>
      <c r="B54" s="4">
        <v>67.17</v>
      </c>
      <c r="C54" s="4">
        <v>97.58</v>
      </c>
      <c r="D54" s="4">
        <v>1973.28</v>
      </c>
      <c r="E54">
        <f t="shared" si="2"/>
        <v>-1.0751104565537612E-2</v>
      </c>
      <c r="F54">
        <f t="shared" si="2"/>
        <v>9.2046747336849786E-3</v>
      </c>
      <c r="G54">
        <f t="shared" si="2"/>
        <v>-1.9321228061301586E-3</v>
      </c>
      <c r="H54" s="4">
        <f t="shared" si="1"/>
        <v>164.75</v>
      </c>
      <c r="I54" s="12">
        <f t="shared" si="3"/>
        <v>-7.7321491592631693E-4</v>
      </c>
      <c r="K54" s="56">
        <v>27</v>
      </c>
      <c r="L54" s="50">
        <v>3.0013888682505136E-4</v>
      </c>
      <c r="M54" s="50">
        <v>1.954403396560659E-2</v>
      </c>
      <c r="N54" s="57">
        <v>2.5111269857021496</v>
      </c>
      <c r="P54" s="16"/>
      <c r="Q54" s="16"/>
    </row>
    <row r="55" spans="1:17" x14ac:dyDescent="0.2">
      <c r="A55" s="1">
        <v>41836</v>
      </c>
      <c r="B55" s="4">
        <v>67.66</v>
      </c>
      <c r="C55" s="4">
        <v>97.98</v>
      </c>
      <c r="D55" s="4">
        <v>1981.57</v>
      </c>
      <c r="E55">
        <f t="shared" si="2"/>
        <v>7.2949233288669771E-3</v>
      </c>
      <c r="F55">
        <f t="shared" si="2"/>
        <v>4.0992006558721629E-3</v>
      </c>
      <c r="G55">
        <f t="shared" si="2"/>
        <v>4.201127057488022E-3</v>
      </c>
      <c r="H55" s="4">
        <f t="shared" si="1"/>
        <v>165.64</v>
      </c>
      <c r="I55" s="12">
        <f t="shared" si="3"/>
        <v>5.69706199236957E-3</v>
      </c>
      <c r="K55" s="56">
        <v>28</v>
      </c>
      <c r="L55" s="50">
        <v>-3.4180419169051544E-3</v>
      </c>
      <c r="M55" s="50">
        <v>-1.0819928074485598E-3</v>
      </c>
      <c r="N55" s="57">
        <v>-0.13902049811728209</v>
      </c>
      <c r="P55" s="16"/>
      <c r="Q55" s="16"/>
    </row>
    <row r="56" spans="1:17" x14ac:dyDescent="0.2">
      <c r="A56" s="1">
        <v>41837</v>
      </c>
      <c r="B56" s="4">
        <v>66.41</v>
      </c>
      <c r="C56" s="4">
        <v>96.85</v>
      </c>
      <c r="D56" s="4">
        <v>1958.12</v>
      </c>
      <c r="E56">
        <f t="shared" si="2"/>
        <v>-1.8474726574046706E-2</v>
      </c>
      <c r="F56">
        <f t="shared" si="2"/>
        <v>-1.153296591141059E-2</v>
      </c>
      <c r="G56">
        <f t="shared" si="2"/>
        <v>-1.1834050777918543E-2</v>
      </c>
      <c r="H56" s="4">
        <f t="shared" si="1"/>
        <v>163.26</v>
      </c>
      <c r="I56" s="12">
        <f t="shared" si="3"/>
        <v>-1.5003846242728647E-2</v>
      </c>
      <c r="K56" s="56">
        <v>29</v>
      </c>
      <c r="L56" s="50">
        <v>-7.4308890282903071E-3</v>
      </c>
      <c r="M56" s="50">
        <v>-1.2576426408671907E-4</v>
      </c>
      <c r="N56" s="57">
        <v>-1.6158897285017595E-2</v>
      </c>
      <c r="P56" s="16"/>
      <c r="Q56" s="16"/>
    </row>
    <row r="57" spans="1:17" x14ac:dyDescent="0.2">
      <c r="A57" s="1">
        <v>41838</v>
      </c>
      <c r="B57" s="4">
        <v>68.42</v>
      </c>
      <c r="C57" s="4">
        <v>98.04</v>
      </c>
      <c r="D57" s="4">
        <v>1978.22</v>
      </c>
      <c r="E57">
        <f t="shared" si="2"/>
        <v>3.0266526125583577E-2</v>
      </c>
      <c r="F57">
        <f t="shared" si="2"/>
        <v>1.2287041817243284E-2</v>
      </c>
      <c r="G57">
        <f t="shared" si="2"/>
        <v>1.0264948011357904E-2</v>
      </c>
      <c r="H57" s="4">
        <f t="shared" si="1"/>
        <v>166.46</v>
      </c>
      <c r="I57" s="12">
        <f t="shared" si="3"/>
        <v>2.1276783971413429E-2</v>
      </c>
      <c r="K57" s="56">
        <v>30</v>
      </c>
      <c r="L57" s="50">
        <v>4.1194303746347229E-3</v>
      </c>
      <c r="M57" s="50">
        <v>3.572803560735421E-3</v>
      </c>
      <c r="N57" s="57">
        <v>0.45905381927619809</v>
      </c>
      <c r="P57" s="16"/>
      <c r="Q57" s="16"/>
    </row>
    <row r="58" spans="1:17" x14ac:dyDescent="0.2">
      <c r="A58" s="1">
        <v>41841</v>
      </c>
      <c r="B58" s="4">
        <v>69.400000000000006</v>
      </c>
      <c r="C58" s="4">
        <v>97.94</v>
      </c>
      <c r="D58" s="4">
        <v>1973.63</v>
      </c>
      <c r="E58">
        <f t="shared" si="2"/>
        <v>1.4323297281496696E-2</v>
      </c>
      <c r="F58">
        <f t="shared" si="2"/>
        <v>-1.0199918400653665E-3</v>
      </c>
      <c r="G58">
        <f t="shared" si="2"/>
        <v>-2.3202677154208927E-3</v>
      </c>
      <c r="H58" s="4">
        <f t="shared" si="1"/>
        <v>167.34</v>
      </c>
      <c r="I58" s="12">
        <f t="shared" si="3"/>
        <v>6.6516527207156652E-3</v>
      </c>
      <c r="K58" s="56">
        <v>31</v>
      </c>
      <c r="L58" s="50">
        <v>1.5233648367486852E-3</v>
      </c>
      <c r="M58" s="50">
        <v>-1.9483292246441691E-3</v>
      </c>
      <c r="N58" s="57">
        <v>-0.25033225492986244</v>
      </c>
      <c r="P58" s="16"/>
      <c r="Q58" s="16"/>
    </row>
    <row r="59" spans="1:17" x14ac:dyDescent="0.2">
      <c r="A59" s="1">
        <v>41842</v>
      </c>
      <c r="B59" s="4">
        <v>69.27</v>
      </c>
      <c r="C59" s="4">
        <v>97.61</v>
      </c>
      <c r="D59" s="4">
        <v>1983.53</v>
      </c>
      <c r="E59">
        <f t="shared" si="2"/>
        <v>-1.8731988472623869E-3</v>
      </c>
      <c r="F59">
        <f t="shared" si="2"/>
        <v>-3.3694098427608566E-3</v>
      </c>
      <c r="G59">
        <f t="shared" si="2"/>
        <v>5.016137776584194E-3</v>
      </c>
      <c r="H59" s="4">
        <f t="shared" si="1"/>
        <v>166.88</v>
      </c>
      <c r="I59" s="12">
        <f t="shared" si="3"/>
        <v>-2.6213043450116218E-3</v>
      </c>
      <c r="K59" s="56">
        <v>32</v>
      </c>
      <c r="L59" s="50">
        <v>3.032631427313913E-3</v>
      </c>
      <c r="M59" s="50">
        <v>1.662351321598718E-3</v>
      </c>
      <c r="N59" s="57">
        <v>0.21358821166245415</v>
      </c>
      <c r="P59" s="16"/>
      <c r="Q59" s="16"/>
    </row>
    <row r="60" spans="1:17" x14ac:dyDescent="0.2">
      <c r="A60" s="1">
        <v>41843</v>
      </c>
      <c r="B60" s="4">
        <v>71.290000000000006</v>
      </c>
      <c r="C60" s="4">
        <v>97.75</v>
      </c>
      <c r="D60" s="4">
        <v>1987.01</v>
      </c>
      <c r="E60">
        <f t="shared" si="2"/>
        <v>2.9161253067706228E-2</v>
      </c>
      <c r="F60">
        <f t="shared" si="2"/>
        <v>1.434279274664487E-3</v>
      </c>
      <c r="G60">
        <f t="shared" si="2"/>
        <v>1.7544478782776254E-3</v>
      </c>
      <c r="H60" s="4">
        <f t="shared" si="1"/>
        <v>169.04000000000002</v>
      </c>
      <c r="I60" s="12">
        <f t="shared" si="3"/>
        <v>1.5297766171185357E-2</v>
      </c>
      <c r="K60" s="56">
        <v>33</v>
      </c>
      <c r="L60" s="50">
        <v>9.2987864507189134E-3</v>
      </c>
      <c r="M60" s="50">
        <v>9.9128507733405903E-3</v>
      </c>
      <c r="N60" s="57">
        <v>1.2736586073263811</v>
      </c>
      <c r="P60" s="16"/>
      <c r="Q60" s="16"/>
    </row>
    <row r="61" spans="1:17" x14ac:dyDescent="0.2">
      <c r="A61" s="1">
        <v>41844</v>
      </c>
      <c r="B61" s="4">
        <v>74.98</v>
      </c>
      <c r="C61" s="4">
        <v>97.98</v>
      </c>
      <c r="D61" s="4">
        <v>1987.98</v>
      </c>
      <c r="E61">
        <f t="shared" si="2"/>
        <v>5.1760415205498629E-2</v>
      </c>
      <c r="F61">
        <f t="shared" si="2"/>
        <v>2.3529411764706288E-3</v>
      </c>
      <c r="G61">
        <f t="shared" si="2"/>
        <v>4.8817066849186832E-4</v>
      </c>
      <c r="H61" s="4">
        <f t="shared" si="1"/>
        <v>172.96</v>
      </c>
      <c r="I61" s="12">
        <f t="shared" si="3"/>
        <v>2.7056678190984628E-2</v>
      </c>
      <c r="K61" s="56">
        <v>34</v>
      </c>
      <c r="L61" s="50">
        <v>2.0213436642631442E-3</v>
      </c>
      <c r="M61" s="50">
        <v>-9.2498253259747868E-3</v>
      </c>
      <c r="N61" s="57">
        <v>-1.1884693830333075</v>
      </c>
      <c r="P61" s="16"/>
      <c r="Q61" s="16"/>
    </row>
    <row r="62" spans="1:17" x14ac:dyDescent="0.2">
      <c r="A62" s="1">
        <v>41845</v>
      </c>
      <c r="B62" s="4">
        <v>75.19</v>
      </c>
      <c r="C62" s="4">
        <v>97.71</v>
      </c>
      <c r="D62" s="4">
        <v>1978.34</v>
      </c>
      <c r="E62">
        <f t="shared" si="2"/>
        <v>2.8007468658308048E-3</v>
      </c>
      <c r="F62">
        <f t="shared" si="2"/>
        <v>-2.755664421310576E-3</v>
      </c>
      <c r="G62">
        <f t="shared" si="2"/>
        <v>-4.849143351542822E-3</v>
      </c>
      <c r="H62" s="4">
        <f t="shared" si="1"/>
        <v>172.89999999999998</v>
      </c>
      <c r="I62" s="12">
        <f t="shared" si="3"/>
        <v>2.2541222260114447E-5</v>
      </c>
      <c r="K62" s="56">
        <v>35</v>
      </c>
      <c r="L62" s="50">
        <v>2.5326556178439149E-3</v>
      </c>
      <c r="M62" s="50">
        <v>-2.1443059150575662E-3</v>
      </c>
      <c r="N62" s="57">
        <v>-0.27551243813726523</v>
      </c>
      <c r="P62" s="16"/>
      <c r="Q62" s="16"/>
    </row>
    <row r="63" spans="1:17" x14ac:dyDescent="0.2">
      <c r="A63" s="1">
        <v>41848</v>
      </c>
      <c r="B63" s="4">
        <v>74.92</v>
      </c>
      <c r="C63" s="4">
        <v>98.83</v>
      </c>
      <c r="D63" s="4">
        <v>1978.91</v>
      </c>
      <c r="E63">
        <f t="shared" si="2"/>
        <v>-3.5909030456177157E-3</v>
      </c>
      <c r="F63">
        <f t="shared" si="2"/>
        <v>1.1462491044928918E-2</v>
      </c>
      <c r="G63">
        <f t="shared" si="2"/>
        <v>2.8812034331821815E-4</v>
      </c>
      <c r="H63" s="4">
        <f t="shared" si="1"/>
        <v>173.75</v>
      </c>
      <c r="I63" s="12">
        <f t="shared" si="3"/>
        <v>3.9357939996556013E-3</v>
      </c>
      <c r="K63" s="56">
        <v>36</v>
      </c>
      <c r="L63" s="50">
        <v>4.2840914896247E-4</v>
      </c>
      <c r="M63" s="50">
        <v>4.5019921333412155E-3</v>
      </c>
      <c r="N63" s="57">
        <v>0.57844117316550314</v>
      </c>
      <c r="P63" s="16"/>
      <c r="Q63" s="16"/>
    </row>
    <row r="64" spans="1:17" x14ac:dyDescent="0.2">
      <c r="A64" s="1">
        <v>41849</v>
      </c>
      <c r="B64" s="4">
        <v>73.709999999999994</v>
      </c>
      <c r="C64" s="4">
        <v>97.66</v>
      </c>
      <c r="D64" s="4">
        <v>1969.95</v>
      </c>
      <c r="E64">
        <f t="shared" si="2"/>
        <v>-1.6150560597971274E-2</v>
      </c>
      <c r="F64">
        <f t="shared" si="2"/>
        <v>-1.1838510573712453E-2</v>
      </c>
      <c r="G64">
        <f t="shared" si="2"/>
        <v>-4.5277450717819585E-3</v>
      </c>
      <c r="H64" s="4">
        <f t="shared" si="1"/>
        <v>171.37</v>
      </c>
      <c r="I64" s="12">
        <f t="shared" si="3"/>
        <v>-1.3994535585841864E-2</v>
      </c>
      <c r="K64" s="56">
        <v>37</v>
      </c>
      <c r="L64" s="50">
        <v>-6.6924912433199658E-3</v>
      </c>
      <c r="M64" s="50">
        <v>1.4881291626798007E-2</v>
      </c>
      <c r="N64" s="57">
        <v>1.9120317254829382</v>
      </c>
      <c r="P64" s="16"/>
      <c r="Q64" s="16"/>
    </row>
    <row r="65" spans="1:17" x14ac:dyDescent="0.2">
      <c r="A65" s="1">
        <v>41850</v>
      </c>
      <c r="B65" s="4">
        <v>74.680000000000007</v>
      </c>
      <c r="C65" s="4">
        <v>95.62</v>
      </c>
      <c r="D65" s="4">
        <v>1970.07</v>
      </c>
      <c r="E65">
        <f t="shared" si="2"/>
        <v>1.3159679826346672E-2</v>
      </c>
      <c r="F65">
        <f t="shared" si="2"/>
        <v>-2.0888797870161704E-2</v>
      </c>
      <c r="G65">
        <f t="shared" si="2"/>
        <v>6.0915251656078004E-5</v>
      </c>
      <c r="H65" s="4">
        <f t="shared" si="1"/>
        <v>170.3</v>
      </c>
      <c r="I65" s="12">
        <f t="shared" si="3"/>
        <v>-3.8645590219075158E-3</v>
      </c>
      <c r="K65" s="56">
        <v>38</v>
      </c>
      <c r="L65" s="50">
        <v>6.1111946760442695E-3</v>
      </c>
      <c r="M65" s="50">
        <v>1.2076154407560883E-2</v>
      </c>
      <c r="N65" s="57">
        <v>1.5516119788625684</v>
      </c>
      <c r="P65" s="16"/>
      <c r="Q65" s="16"/>
    </row>
    <row r="66" spans="1:17" x14ac:dyDescent="0.2">
      <c r="A66" s="1">
        <v>41851</v>
      </c>
      <c r="B66" s="4">
        <v>72.650000000000006</v>
      </c>
      <c r="C66" s="4">
        <v>93.19</v>
      </c>
      <c r="D66" s="4">
        <v>1930.67</v>
      </c>
      <c r="E66">
        <f t="shared" si="2"/>
        <v>-2.7182645956079284E-2</v>
      </c>
      <c r="F66">
        <f t="shared" si="2"/>
        <v>-2.541309349508478E-2</v>
      </c>
      <c r="G66">
        <f t="shared" si="2"/>
        <v>-1.9999289365352432E-2</v>
      </c>
      <c r="H66" s="4">
        <f t="shared" si="1"/>
        <v>165.84</v>
      </c>
      <c r="I66" s="12">
        <f t="shared" si="3"/>
        <v>-2.6297869725582033E-2</v>
      </c>
      <c r="K66" s="56">
        <v>39</v>
      </c>
      <c r="L66" s="50">
        <v>-7.5379823966886252E-4</v>
      </c>
      <c r="M66" s="50">
        <v>-3.2773858609849503E-3</v>
      </c>
      <c r="N66" s="57">
        <v>-0.42109689803860051</v>
      </c>
      <c r="P66" s="16"/>
      <c r="Q66" s="16"/>
    </row>
    <row r="67" spans="1:17" x14ac:dyDescent="0.2">
      <c r="A67" s="1">
        <v>41852</v>
      </c>
      <c r="B67" s="4">
        <v>72.36</v>
      </c>
      <c r="C67" s="4">
        <v>93.12</v>
      </c>
      <c r="D67" s="4">
        <v>1925.15</v>
      </c>
      <c r="E67">
        <f t="shared" si="2"/>
        <v>-3.991741225051703E-3</v>
      </c>
      <c r="F67">
        <f t="shared" si="2"/>
        <v>-7.5115355724855867E-4</v>
      </c>
      <c r="G67">
        <f t="shared" si="2"/>
        <v>-2.8591110857888618E-3</v>
      </c>
      <c r="H67" s="4">
        <f t="shared" si="1"/>
        <v>165.48000000000002</v>
      </c>
      <c r="I67" s="12">
        <f t="shared" si="3"/>
        <v>-2.371447391150131E-3</v>
      </c>
      <c r="K67" s="56">
        <v>40</v>
      </c>
      <c r="L67" s="50">
        <v>2.7369474927259078E-3</v>
      </c>
      <c r="M67" s="50">
        <v>1.7573635479263029E-3</v>
      </c>
      <c r="N67" s="57">
        <v>0.22579591483789396</v>
      </c>
      <c r="P67" s="16"/>
      <c r="Q67" s="16"/>
    </row>
    <row r="68" spans="1:17" x14ac:dyDescent="0.2">
      <c r="A68" s="1">
        <v>41855</v>
      </c>
      <c r="B68" s="4">
        <v>73.510000000000005</v>
      </c>
      <c r="C68" s="4">
        <v>93.35</v>
      </c>
      <c r="D68" s="4">
        <v>1938.99</v>
      </c>
      <c r="E68">
        <f t="shared" si="2"/>
        <v>1.5892758430071943E-2</v>
      </c>
      <c r="F68">
        <f t="shared" si="2"/>
        <v>2.4699312714775534E-3</v>
      </c>
      <c r="G68">
        <f t="shared" si="2"/>
        <v>7.1890502038801747E-3</v>
      </c>
      <c r="H68" s="4">
        <f t="shared" ref="H68:H108" si="4">B68+C68</f>
        <v>166.86</v>
      </c>
      <c r="I68" s="12">
        <f t="shared" si="3"/>
        <v>9.1813448507747485E-3</v>
      </c>
      <c r="K68" s="56">
        <v>41</v>
      </c>
      <c r="L68" s="50">
        <v>1.5747680987298392E-4</v>
      </c>
      <c r="M68" s="50">
        <v>1.8633881610576296E-3</v>
      </c>
      <c r="N68" s="57">
        <v>0.23941855117035396</v>
      </c>
      <c r="P68" s="16"/>
      <c r="Q68" s="16"/>
    </row>
    <row r="69" spans="1:17" x14ac:dyDescent="0.2">
      <c r="A69" s="1">
        <v>41856</v>
      </c>
      <c r="B69" s="4">
        <v>72.69</v>
      </c>
      <c r="C69" s="4">
        <v>91.9</v>
      </c>
      <c r="D69" s="4">
        <v>1920.21</v>
      </c>
      <c r="E69">
        <f t="shared" ref="E69:G108" si="5">(B69-B68)/B68</f>
        <v>-1.115494490545514E-2</v>
      </c>
      <c r="F69">
        <f t="shared" si="5"/>
        <v>-1.5532940546330892E-2</v>
      </c>
      <c r="G69">
        <f t="shared" si="5"/>
        <v>-9.6854547986322641E-3</v>
      </c>
      <c r="H69" s="4">
        <f t="shared" si="4"/>
        <v>164.59</v>
      </c>
      <c r="I69" s="12">
        <f t="shared" ref="I69:I108" si="6">(0.5*E69)+(0.5*F69)</f>
        <v>-1.3343942725893017E-2</v>
      </c>
      <c r="K69" s="56">
        <v>42</v>
      </c>
      <c r="L69" s="50">
        <v>8.1225630250385851E-3</v>
      </c>
      <c r="M69" s="50">
        <v>-7.4153153055214593E-3</v>
      </c>
      <c r="N69" s="57">
        <v>-0.95276125716696081</v>
      </c>
      <c r="P69" s="16"/>
      <c r="Q69" s="16"/>
    </row>
    <row r="70" spans="1:17" x14ac:dyDescent="0.2">
      <c r="A70" s="1">
        <v>41857</v>
      </c>
      <c r="B70" s="4">
        <v>72.47</v>
      </c>
      <c r="C70" s="4">
        <v>91.66</v>
      </c>
      <c r="D70" s="4">
        <v>1920.24</v>
      </c>
      <c r="E70">
        <f t="shared" si="5"/>
        <v>-3.0265511074425489E-3</v>
      </c>
      <c r="F70">
        <f t="shared" si="5"/>
        <v>-2.6115342763874763E-3</v>
      </c>
      <c r="G70">
        <f t="shared" si="5"/>
        <v>1.5623291202510513E-5</v>
      </c>
      <c r="H70" s="4">
        <f t="shared" si="4"/>
        <v>164.13</v>
      </c>
      <c r="I70" s="12">
        <f t="shared" si="6"/>
        <v>-2.8190426919150126E-3</v>
      </c>
      <c r="K70" s="56">
        <v>43</v>
      </c>
      <c r="L70" s="50">
        <v>1.322353062005935E-3</v>
      </c>
      <c r="M70" s="50">
        <v>-2.1790533431444437E-2</v>
      </c>
      <c r="N70" s="57">
        <v>-2.799769823816241</v>
      </c>
      <c r="P70" s="16"/>
      <c r="Q70" s="16"/>
    </row>
    <row r="71" spans="1:17" x14ac:dyDescent="0.2">
      <c r="A71" s="1">
        <v>41858</v>
      </c>
      <c r="B71" s="4">
        <v>73.17</v>
      </c>
      <c r="C71" s="4">
        <v>93.27</v>
      </c>
      <c r="D71" s="4">
        <v>1909.57</v>
      </c>
      <c r="E71">
        <f t="shared" si="5"/>
        <v>9.659169311439255E-3</v>
      </c>
      <c r="F71">
        <f t="shared" si="5"/>
        <v>1.756491381191359E-2</v>
      </c>
      <c r="G71">
        <f t="shared" si="5"/>
        <v>-5.5565970920302011E-3</v>
      </c>
      <c r="H71" s="4">
        <f t="shared" si="4"/>
        <v>166.44</v>
      </c>
      <c r="I71" s="12">
        <f t="shared" si="6"/>
        <v>1.3612041561676422E-2</v>
      </c>
      <c r="K71" s="56">
        <v>44</v>
      </c>
      <c r="L71" s="50">
        <v>6.76878844202856E-3</v>
      </c>
      <c r="M71" s="50">
        <v>-1.5400695094688076E-2</v>
      </c>
      <c r="N71" s="57">
        <v>-1.9787675931641602</v>
      </c>
      <c r="P71" s="16"/>
      <c r="Q71" s="16"/>
    </row>
    <row r="72" spans="1:17" x14ac:dyDescent="0.2">
      <c r="A72" s="1">
        <v>41859</v>
      </c>
      <c r="B72" s="4">
        <v>73.06</v>
      </c>
      <c r="C72" s="4">
        <v>94.73</v>
      </c>
      <c r="D72" s="4">
        <v>1931.59</v>
      </c>
      <c r="E72">
        <f t="shared" si="5"/>
        <v>-1.5033483668169937E-3</v>
      </c>
      <c r="F72">
        <f t="shared" si="5"/>
        <v>1.5653479146563825E-2</v>
      </c>
      <c r="G72">
        <f t="shared" si="5"/>
        <v>1.153139188403671E-2</v>
      </c>
      <c r="H72" s="4">
        <f t="shared" si="4"/>
        <v>167.79000000000002</v>
      </c>
      <c r="I72" s="12">
        <f t="shared" si="6"/>
        <v>7.0750653898734158E-3</v>
      </c>
      <c r="K72" s="56">
        <v>45</v>
      </c>
      <c r="L72" s="50">
        <v>-3.8547455274345671E-3</v>
      </c>
      <c r="M72" s="50">
        <v>-2.3542633579959E-3</v>
      </c>
      <c r="N72" s="57">
        <v>-0.30248894676078092</v>
      </c>
      <c r="P72" s="16"/>
      <c r="Q72" s="16"/>
    </row>
    <row r="73" spans="1:17" x14ac:dyDescent="0.2">
      <c r="A73" s="1">
        <v>41862</v>
      </c>
      <c r="B73" s="4">
        <v>73.44</v>
      </c>
      <c r="C73" s="4">
        <v>94.18</v>
      </c>
      <c r="D73" s="4">
        <v>1936.92</v>
      </c>
      <c r="E73">
        <f t="shared" si="5"/>
        <v>5.2012044894606552E-3</v>
      </c>
      <c r="F73">
        <f t="shared" si="5"/>
        <v>-5.8059748759632336E-3</v>
      </c>
      <c r="G73">
        <f t="shared" si="5"/>
        <v>2.7593847555641491E-3</v>
      </c>
      <c r="H73" s="4">
        <f t="shared" si="4"/>
        <v>167.62</v>
      </c>
      <c r="I73" s="12">
        <f t="shared" si="6"/>
        <v>-3.0238519325128917E-4</v>
      </c>
      <c r="K73" s="56">
        <v>46</v>
      </c>
      <c r="L73" s="50">
        <v>-7.3855748378699008E-3</v>
      </c>
      <c r="M73" s="50">
        <v>-9.840963491711513E-3</v>
      </c>
      <c r="N73" s="57">
        <v>-1.2644221266108226</v>
      </c>
      <c r="P73" s="16"/>
      <c r="Q73" s="16"/>
    </row>
    <row r="74" spans="1:17" x14ac:dyDescent="0.2">
      <c r="A74" s="1">
        <v>41863</v>
      </c>
      <c r="B74" s="4">
        <v>72.83</v>
      </c>
      <c r="C74" s="4">
        <v>94.19</v>
      </c>
      <c r="D74" s="4">
        <v>1933.75</v>
      </c>
      <c r="E74">
        <f t="shared" si="5"/>
        <v>-8.3061002178649156E-3</v>
      </c>
      <c r="F74">
        <f t="shared" si="5"/>
        <v>1.0617965597781806E-4</v>
      </c>
      <c r="G74">
        <f t="shared" si="5"/>
        <v>-1.6366189620635198E-3</v>
      </c>
      <c r="H74" s="4">
        <f t="shared" si="4"/>
        <v>167.01999999999998</v>
      </c>
      <c r="I74" s="12">
        <f t="shared" si="6"/>
        <v>-4.0999602809435485E-3</v>
      </c>
      <c r="K74" s="56">
        <v>47</v>
      </c>
      <c r="L74" s="50">
        <v>5.8251137614539717E-3</v>
      </c>
      <c r="M74" s="50">
        <v>1.1425081416824478E-2</v>
      </c>
      <c r="N74" s="57">
        <v>1.4679584731647619</v>
      </c>
      <c r="P74" s="16"/>
      <c r="Q74" s="16"/>
    </row>
    <row r="75" spans="1:17" x14ac:dyDescent="0.2">
      <c r="A75" s="1">
        <v>41864</v>
      </c>
      <c r="B75" s="4">
        <v>73.77</v>
      </c>
      <c r="C75" s="4">
        <v>95.03</v>
      </c>
      <c r="D75" s="4">
        <v>1946.72</v>
      </c>
      <c r="E75">
        <f t="shared" si="5"/>
        <v>1.2906769188521183E-2</v>
      </c>
      <c r="F75">
        <f t="shared" si="5"/>
        <v>8.918144176664226E-3</v>
      </c>
      <c r="G75">
        <f t="shared" si="5"/>
        <v>6.7071751777634274E-3</v>
      </c>
      <c r="H75" s="4">
        <f t="shared" si="4"/>
        <v>168.8</v>
      </c>
      <c r="I75" s="12">
        <f t="shared" si="6"/>
        <v>1.0912456682592706E-2</v>
      </c>
      <c r="K75" s="56">
        <v>48</v>
      </c>
      <c r="L75" s="50">
        <v>-4.0892423393993974E-3</v>
      </c>
      <c r="M75" s="50">
        <v>6.1232041389065366E-3</v>
      </c>
      <c r="N75" s="57">
        <v>0.78674357500760039</v>
      </c>
      <c r="P75" s="16"/>
      <c r="Q75" s="16"/>
    </row>
    <row r="76" spans="1:17" x14ac:dyDescent="0.2">
      <c r="A76" s="1">
        <v>41865</v>
      </c>
      <c r="B76" s="4">
        <v>74.3</v>
      </c>
      <c r="C76" s="4">
        <v>95.47</v>
      </c>
      <c r="D76" s="4">
        <v>1955.18</v>
      </c>
      <c r="E76">
        <f t="shared" si="5"/>
        <v>7.1844923410600671E-3</v>
      </c>
      <c r="F76">
        <f t="shared" si="5"/>
        <v>4.6301168052193808E-3</v>
      </c>
      <c r="G76">
        <f t="shared" si="5"/>
        <v>4.3457713487301906E-3</v>
      </c>
      <c r="H76" s="4">
        <f t="shared" si="4"/>
        <v>169.76999999999998</v>
      </c>
      <c r="I76" s="12">
        <f t="shared" si="6"/>
        <v>5.9073045731397236E-3</v>
      </c>
      <c r="K76" s="56">
        <v>49</v>
      </c>
      <c r="L76" s="50">
        <v>2.2399569268103628E-3</v>
      </c>
      <c r="M76" s="50">
        <v>7.0121316911267492E-3</v>
      </c>
      <c r="N76" s="57">
        <v>0.9009579674223166</v>
      </c>
      <c r="P76" s="16"/>
      <c r="Q76" s="16"/>
    </row>
    <row r="77" spans="1:17" x14ac:dyDescent="0.2">
      <c r="A77" s="1">
        <v>41866</v>
      </c>
      <c r="B77" s="4">
        <v>73.63</v>
      </c>
      <c r="C77" s="4">
        <v>95.66</v>
      </c>
      <c r="D77" s="4">
        <v>1955.06</v>
      </c>
      <c r="E77">
        <f t="shared" si="5"/>
        <v>-9.0174966352624727E-3</v>
      </c>
      <c r="F77">
        <f t="shared" si="5"/>
        <v>1.9901539750706789E-3</v>
      </c>
      <c r="G77">
        <f t="shared" si="5"/>
        <v>-6.137542323474986E-5</v>
      </c>
      <c r="H77" s="4">
        <f t="shared" si="4"/>
        <v>169.29</v>
      </c>
      <c r="I77" s="12">
        <f t="shared" si="6"/>
        <v>-3.5136713300958971E-3</v>
      </c>
      <c r="K77" s="56">
        <v>50</v>
      </c>
      <c r="L77" s="50">
        <v>6.0502445447314585E-3</v>
      </c>
      <c r="M77" s="50">
        <v>-2.1313780451320359E-3</v>
      </c>
      <c r="N77" s="57">
        <v>-0.27385139297664102</v>
      </c>
      <c r="P77" s="16"/>
      <c r="Q77" s="16"/>
    </row>
    <row r="78" spans="1:17" x14ac:dyDescent="0.2">
      <c r="A78" s="1">
        <v>41869</v>
      </c>
      <c r="B78" s="4">
        <v>74.59</v>
      </c>
      <c r="C78" s="4">
        <v>95.42</v>
      </c>
      <c r="D78" s="4">
        <v>1971.74</v>
      </c>
      <c r="E78">
        <f t="shared" si="5"/>
        <v>1.3038163791932745E-2</v>
      </c>
      <c r="F78">
        <f t="shared" si="5"/>
        <v>-2.5088856366296767E-3</v>
      </c>
      <c r="G78">
        <f t="shared" si="5"/>
        <v>8.5317074667785459E-3</v>
      </c>
      <c r="H78" s="4">
        <f t="shared" si="4"/>
        <v>170.01</v>
      </c>
      <c r="I78" s="12">
        <f t="shared" si="6"/>
        <v>5.2646390776515343E-3</v>
      </c>
      <c r="K78" s="56">
        <v>51</v>
      </c>
      <c r="L78" s="50">
        <v>-1.6048342312359465E-3</v>
      </c>
      <c r="M78" s="50">
        <v>8.3161931530962956E-4</v>
      </c>
      <c r="N78" s="57">
        <v>0.10685110904842519</v>
      </c>
      <c r="P78" s="16"/>
      <c r="Q78" s="16"/>
    </row>
    <row r="79" spans="1:17" x14ac:dyDescent="0.2">
      <c r="A79" s="1">
        <v>41870</v>
      </c>
      <c r="B79" s="4">
        <v>75.290000000000006</v>
      </c>
      <c r="C79" s="4">
        <v>96.59</v>
      </c>
      <c r="D79" s="4">
        <v>1981.6</v>
      </c>
      <c r="E79">
        <f t="shared" si="5"/>
        <v>9.3846360101890718E-3</v>
      </c>
      <c r="F79">
        <f t="shared" si="5"/>
        <v>1.2261580381471408E-2</v>
      </c>
      <c r="G79">
        <f t="shared" si="5"/>
        <v>5.0006593161369649E-3</v>
      </c>
      <c r="H79" s="4">
        <f t="shared" si="4"/>
        <v>171.88</v>
      </c>
      <c r="I79" s="12">
        <f t="shared" si="6"/>
        <v>1.0823108195830239E-2</v>
      </c>
      <c r="K79" s="56">
        <v>52</v>
      </c>
      <c r="L79" s="50">
        <v>5.3244546488809275E-3</v>
      </c>
      <c r="M79" s="50">
        <v>3.7260734348864254E-4</v>
      </c>
      <c r="N79" s="57">
        <v>4.7874679145139327E-2</v>
      </c>
      <c r="P79" s="16"/>
      <c r="Q79" s="16"/>
    </row>
    <row r="80" spans="1:17" x14ac:dyDescent="0.2">
      <c r="A80" s="1">
        <v>41871</v>
      </c>
      <c r="B80" s="4">
        <v>74.81</v>
      </c>
      <c r="C80" s="4">
        <v>97.01</v>
      </c>
      <c r="D80" s="4">
        <v>1986.51</v>
      </c>
      <c r="E80">
        <f t="shared" si="5"/>
        <v>-6.3753486518794518E-3</v>
      </c>
      <c r="F80">
        <f t="shared" si="5"/>
        <v>4.3482762190703147E-3</v>
      </c>
      <c r="G80">
        <f t="shared" si="5"/>
        <v>2.4777957206298354E-3</v>
      </c>
      <c r="H80" s="4">
        <f t="shared" si="4"/>
        <v>171.82</v>
      </c>
      <c r="I80" s="12">
        <f t="shared" si="6"/>
        <v>-1.0135362164045685E-3</v>
      </c>
      <c r="K80" s="56">
        <v>53</v>
      </c>
      <c r="L80" s="50">
        <v>-1.2791940726544212E-2</v>
      </c>
      <c r="M80" s="50">
        <v>-2.2119055161844356E-3</v>
      </c>
      <c r="N80" s="57">
        <v>-0.28419801363877684</v>
      </c>
      <c r="P80" s="16"/>
      <c r="Q80" s="16"/>
    </row>
    <row r="81" spans="1:17" x14ac:dyDescent="0.2">
      <c r="A81" s="1">
        <v>41872</v>
      </c>
      <c r="B81" s="4">
        <v>74.569999999999993</v>
      </c>
      <c r="C81" s="4">
        <v>97.28</v>
      </c>
      <c r="D81" s="4">
        <v>1992.37</v>
      </c>
      <c r="E81">
        <f t="shared" si="5"/>
        <v>-3.2081272557145982E-3</v>
      </c>
      <c r="F81">
        <f t="shared" si="5"/>
        <v>2.7832182249252243E-3</v>
      </c>
      <c r="G81">
        <f t="shared" si="5"/>
        <v>2.9498970556402432E-3</v>
      </c>
      <c r="H81" s="4">
        <f t="shared" si="4"/>
        <v>171.85</v>
      </c>
      <c r="I81" s="12">
        <f t="shared" si="6"/>
        <v>-2.1245451539468694E-4</v>
      </c>
      <c r="K81" s="56">
        <v>54</v>
      </c>
      <c r="L81" s="50">
        <v>1.2175303389923847E-2</v>
      </c>
      <c r="M81" s="50">
        <v>9.1014805814895825E-3</v>
      </c>
      <c r="N81" s="57">
        <v>1.1694092191122136</v>
      </c>
      <c r="P81" s="16"/>
      <c r="Q81" s="16"/>
    </row>
    <row r="82" spans="1:17" x14ac:dyDescent="0.2">
      <c r="A82" s="1">
        <v>41873</v>
      </c>
      <c r="B82" s="4">
        <v>74.569999999999993</v>
      </c>
      <c r="C82" s="4">
        <v>96.91</v>
      </c>
      <c r="D82" s="4">
        <v>1988.4</v>
      </c>
      <c r="E82">
        <f t="shared" si="5"/>
        <v>0</v>
      </c>
      <c r="F82">
        <f t="shared" si="5"/>
        <v>-3.8034539473684676E-3</v>
      </c>
      <c r="G82">
        <f t="shared" si="5"/>
        <v>-1.9926017757744799E-3</v>
      </c>
      <c r="H82" s="4">
        <f t="shared" si="4"/>
        <v>171.48</v>
      </c>
      <c r="I82" s="12">
        <f t="shared" si="6"/>
        <v>-1.9017269736842338E-3</v>
      </c>
      <c r="K82" s="56">
        <v>55</v>
      </c>
      <c r="L82" s="50">
        <v>-2.0433567541444791E-3</v>
      </c>
      <c r="M82" s="50">
        <v>8.6950094748601443E-3</v>
      </c>
      <c r="N82" s="57">
        <v>1.1171835339460081</v>
      </c>
      <c r="P82" s="16"/>
      <c r="Q82" s="16"/>
    </row>
    <row r="83" spans="1:17" x14ac:dyDescent="0.2">
      <c r="A83" s="1">
        <v>41876</v>
      </c>
      <c r="B83" s="4">
        <v>75.02</v>
      </c>
      <c r="C83" s="4">
        <v>97.43</v>
      </c>
      <c r="D83" s="4">
        <v>1997.92</v>
      </c>
      <c r="E83">
        <f t="shared" si="5"/>
        <v>6.0345983639533713E-3</v>
      </c>
      <c r="F83">
        <f t="shared" si="5"/>
        <v>5.3658033226706252E-3</v>
      </c>
      <c r="G83">
        <f t="shared" si="5"/>
        <v>4.7877690605511872E-3</v>
      </c>
      <c r="H83" s="4">
        <f t="shared" si="4"/>
        <v>172.45</v>
      </c>
      <c r="I83" s="12">
        <f t="shared" si="6"/>
        <v>5.7002008433119982E-3</v>
      </c>
      <c r="K83" s="56">
        <v>56</v>
      </c>
      <c r="L83" s="50">
        <v>6.2452462094056719E-3</v>
      </c>
      <c r="M83" s="50">
        <v>-8.8665505544172941E-3</v>
      </c>
      <c r="N83" s="57">
        <v>-1.1392240929621502</v>
      </c>
      <c r="P83" s="16"/>
      <c r="Q83" s="16"/>
    </row>
    <row r="84" spans="1:17" x14ac:dyDescent="0.2">
      <c r="A84" s="1">
        <v>41877</v>
      </c>
      <c r="B84" s="4">
        <v>75.959999999999994</v>
      </c>
      <c r="C84" s="4">
        <v>95.99</v>
      </c>
      <c r="D84" s="4">
        <v>2000.02</v>
      </c>
      <c r="E84">
        <f t="shared" si="5"/>
        <v>1.2529992002132735E-2</v>
      </c>
      <c r="F84">
        <f t="shared" si="5"/>
        <v>-1.477984193780162E-2</v>
      </c>
      <c r="G84">
        <f t="shared" si="5"/>
        <v>1.0510931368622914E-3</v>
      </c>
      <c r="H84" s="4">
        <f t="shared" si="4"/>
        <v>171.95</v>
      </c>
      <c r="I84" s="12">
        <f t="shared" si="6"/>
        <v>-1.1249249678344422E-3</v>
      </c>
      <c r="K84" s="56">
        <v>57</v>
      </c>
      <c r="L84" s="50">
        <v>2.5602191771966583E-3</v>
      </c>
      <c r="M84" s="50">
        <v>1.2737546993988699E-2</v>
      </c>
      <c r="N84" s="57">
        <v>1.6365914040336953</v>
      </c>
      <c r="P84" s="16"/>
      <c r="Q84" s="16"/>
    </row>
    <row r="85" spans="1:17" x14ac:dyDescent="0.2">
      <c r="A85" s="1">
        <v>41878</v>
      </c>
      <c r="B85" s="4">
        <v>74.63</v>
      </c>
      <c r="C85" s="4">
        <v>96.89</v>
      </c>
      <c r="D85" s="4">
        <v>2000.12</v>
      </c>
      <c r="E85">
        <f t="shared" si="5"/>
        <v>-1.7509215376513933E-2</v>
      </c>
      <c r="F85">
        <f t="shared" si="5"/>
        <v>9.3759766642359174E-3</v>
      </c>
      <c r="G85">
        <f t="shared" si="5"/>
        <v>4.9999500004954473E-5</v>
      </c>
      <c r="H85" s="4">
        <f t="shared" si="4"/>
        <v>171.51999999999998</v>
      </c>
      <c r="I85" s="12">
        <f t="shared" si="6"/>
        <v>-4.0666193561390077E-3</v>
      </c>
      <c r="K85" s="56">
        <v>58</v>
      </c>
      <c r="L85" s="50">
        <v>1.1295909158302447E-3</v>
      </c>
      <c r="M85" s="50">
        <v>2.5927087275154383E-2</v>
      </c>
      <c r="N85" s="57">
        <v>3.3312574380431537</v>
      </c>
      <c r="P85" s="16"/>
      <c r="Q85" s="16"/>
    </row>
    <row r="86" spans="1:17" x14ac:dyDescent="0.2">
      <c r="A86" s="1">
        <v>41879</v>
      </c>
      <c r="B86" s="4">
        <v>73.86</v>
      </c>
      <c r="C86" s="4">
        <v>97.53</v>
      </c>
      <c r="D86" s="4">
        <v>1996.74</v>
      </c>
      <c r="E86">
        <f t="shared" si="5"/>
        <v>-1.0317566662200135E-2</v>
      </c>
      <c r="F86">
        <f t="shared" si="5"/>
        <v>6.6054288368252714E-3</v>
      </c>
      <c r="G86">
        <f t="shared" si="5"/>
        <v>-1.6898986060835759E-3</v>
      </c>
      <c r="H86" s="4">
        <f t="shared" si="4"/>
        <v>171.39</v>
      </c>
      <c r="I86" s="12">
        <f t="shared" si="6"/>
        <v>-1.8560689126874319E-3</v>
      </c>
      <c r="K86" s="56">
        <v>59</v>
      </c>
      <c r="L86" s="50">
        <v>-4.9004570214146378E-3</v>
      </c>
      <c r="M86" s="50">
        <v>4.9229982436747519E-3</v>
      </c>
      <c r="N86" s="57">
        <v>0.63253439704469261</v>
      </c>
      <c r="P86" s="16"/>
      <c r="Q86" s="16"/>
    </row>
    <row r="87" spans="1:17" x14ac:dyDescent="0.2">
      <c r="A87" s="1">
        <v>41880</v>
      </c>
      <c r="B87" s="4">
        <v>74.819999999999993</v>
      </c>
      <c r="C87" s="4">
        <v>98.45</v>
      </c>
      <c r="D87" s="4">
        <v>2003.37</v>
      </c>
      <c r="E87">
        <f t="shared" si="5"/>
        <v>1.2997562956945489E-2</v>
      </c>
      <c r="F87">
        <f t="shared" si="5"/>
        <v>9.4329949759048674E-3</v>
      </c>
      <c r="G87">
        <f t="shared" si="5"/>
        <v>3.3204122720033062E-3</v>
      </c>
      <c r="H87" s="4">
        <f t="shared" si="4"/>
        <v>173.26999999999998</v>
      </c>
      <c r="I87" s="12">
        <f t="shared" si="6"/>
        <v>1.1215278966425178E-2</v>
      </c>
      <c r="K87" s="56">
        <v>60</v>
      </c>
      <c r="L87" s="50">
        <v>9.0357591162955569E-4</v>
      </c>
      <c r="M87" s="50">
        <v>3.0322180880260454E-3</v>
      </c>
      <c r="N87" s="57">
        <v>0.3895963689367265</v>
      </c>
      <c r="P87" s="16"/>
      <c r="Q87" s="16"/>
    </row>
    <row r="88" spans="1:17" x14ac:dyDescent="0.2">
      <c r="A88" s="1">
        <v>41884</v>
      </c>
      <c r="B88" s="4">
        <v>76.680000000000007</v>
      </c>
      <c r="C88" s="4">
        <v>97.23</v>
      </c>
      <c r="D88" s="4">
        <v>2002.28</v>
      </c>
      <c r="E88">
        <f t="shared" si="5"/>
        <v>2.4859663191660167E-2</v>
      </c>
      <c r="F88">
        <f t="shared" si="5"/>
        <v>-1.2392077196546458E-2</v>
      </c>
      <c r="G88">
        <f t="shared" si="5"/>
        <v>-5.4408321977463881E-4</v>
      </c>
      <c r="H88" s="4">
        <f t="shared" si="4"/>
        <v>173.91000000000003</v>
      </c>
      <c r="I88" s="12">
        <f t="shared" si="6"/>
        <v>6.233792997556855E-3</v>
      </c>
      <c r="K88" s="56">
        <v>61</v>
      </c>
      <c r="L88" s="50">
        <v>-4.5373442222367754E-3</v>
      </c>
      <c r="M88" s="50">
        <v>-9.4571913636050872E-3</v>
      </c>
      <c r="N88" s="57">
        <v>-1.2151129333836568</v>
      </c>
      <c r="P88" s="16"/>
      <c r="Q88" s="16"/>
    </row>
    <row r="89" spans="1:17" x14ac:dyDescent="0.2">
      <c r="A89" s="1">
        <v>41885</v>
      </c>
      <c r="B89" s="4">
        <v>75.83</v>
      </c>
      <c r="C89" s="4">
        <v>97.6</v>
      </c>
      <c r="D89" s="4">
        <v>2000.72</v>
      </c>
      <c r="E89">
        <f t="shared" si="5"/>
        <v>-1.1085028690662604E-2</v>
      </c>
      <c r="F89">
        <f t="shared" si="5"/>
        <v>3.8054098529259521E-3</v>
      </c>
      <c r="G89">
        <f t="shared" si="5"/>
        <v>-7.791118125336843E-4</v>
      </c>
      <c r="H89" s="4">
        <f t="shared" si="4"/>
        <v>173.43</v>
      </c>
      <c r="I89" s="12">
        <f t="shared" si="6"/>
        <v>-3.6398094188683258E-3</v>
      </c>
      <c r="K89" s="56">
        <v>62</v>
      </c>
      <c r="L89" s="50">
        <v>6.4688170380029287E-4</v>
      </c>
      <c r="M89" s="50">
        <v>-4.5114407257078083E-3</v>
      </c>
      <c r="N89" s="57">
        <v>-0.579655181251572</v>
      </c>
      <c r="P89" s="16"/>
      <c r="Q89" s="16"/>
    </row>
    <row r="90" spans="1:17" x14ac:dyDescent="0.2">
      <c r="A90" s="1">
        <v>41886</v>
      </c>
      <c r="B90" s="4">
        <v>75.95</v>
      </c>
      <c r="C90" s="4">
        <v>97.23</v>
      </c>
      <c r="D90" s="4">
        <v>1997.65</v>
      </c>
      <c r="E90">
        <f t="shared" si="5"/>
        <v>1.5824871422920289E-3</v>
      </c>
      <c r="F90">
        <f t="shared" si="5"/>
        <v>-3.7909836065572783E-3</v>
      </c>
      <c r="G90">
        <f t="shared" si="5"/>
        <v>-1.5344475988643769E-3</v>
      </c>
      <c r="H90" s="4">
        <f t="shared" si="4"/>
        <v>173.18</v>
      </c>
      <c r="I90" s="12">
        <f t="shared" si="6"/>
        <v>-1.1042482321326247E-3</v>
      </c>
      <c r="K90" s="56">
        <v>63</v>
      </c>
      <c r="L90" s="50">
        <v>-2.2016951643355143E-2</v>
      </c>
      <c r="M90" s="50">
        <v>-4.2809180822268901E-3</v>
      </c>
      <c r="N90" s="57">
        <v>-0.55003634043912653</v>
      </c>
      <c r="P90" s="16"/>
      <c r="Q90" s="16"/>
    </row>
    <row r="91" spans="1:17" x14ac:dyDescent="0.2">
      <c r="A91" s="1">
        <v>41887</v>
      </c>
      <c r="B91" s="4">
        <v>77.260000000000005</v>
      </c>
      <c r="C91" s="4">
        <v>97.92</v>
      </c>
      <c r="D91" s="4">
        <v>2007.71</v>
      </c>
      <c r="E91">
        <f t="shared" si="5"/>
        <v>1.7248189598420043E-2</v>
      </c>
      <c r="F91">
        <f t="shared" si="5"/>
        <v>7.0965751311323428E-3</v>
      </c>
      <c r="G91">
        <f t="shared" si="5"/>
        <v>5.0359172027131605E-3</v>
      </c>
      <c r="H91" s="4">
        <f t="shared" si="4"/>
        <v>175.18</v>
      </c>
      <c r="I91" s="12">
        <f t="shared" si="6"/>
        <v>1.2172382364776193E-2</v>
      </c>
      <c r="K91" s="56">
        <v>64</v>
      </c>
      <c r="L91" s="50">
        <v>-2.6521370023720949E-3</v>
      </c>
      <c r="M91" s="50">
        <v>2.8068961122196387E-4</v>
      </c>
      <c r="N91" s="57">
        <v>3.6064573904553282E-2</v>
      </c>
      <c r="P91" s="16"/>
      <c r="Q91" s="16"/>
    </row>
    <row r="92" spans="1:17" x14ac:dyDescent="0.2">
      <c r="A92" s="1">
        <v>41890</v>
      </c>
      <c r="B92" s="4">
        <v>77.89</v>
      </c>
      <c r="C92" s="4">
        <v>97.24</v>
      </c>
      <c r="D92" s="4">
        <v>2001.54</v>
      </c>
      <c r="E92">
        <f t="shared" si="5"/>
        <v>8.1542842350504196E-3</v>
      </c>
      <c r="F92">
        <f t="shared" si="5"/>
        <v>-6.9444444444445143E-3</v>
      </c>
      <c r="G92">
        <f t="shared" si="5"/>
        <v>-3.0731529952035268E-3</v>
      </c>
      <c r="H92" s="4">
        <f t="shared" si="4"/>
        <v>175.13</v>
      </c>
      <c r="I92" s="12">
        <f t="shared" si="6"/>
        <v>6.0491989530295264E-4</v>
      </c>
      <c r="K92" s="56">
        <v>65</v>
      </c>
      <c r="L92" s="50">
        <v>8.7001825408349279E-3</v>
      </c>
      <c r="M92" s="50">
        <v>4.8116230993982059E-4</v>
      </c>
      <c r="N92" s="57">
        <v>6.1822429449260544E-2</v>
      </c>
      <c r="P92" s="16"/>
      <c r="Q92" s="16"/>
    </row>
    <row r="93" spans="1:17" x14ac:dyDescent="0.2">
      <c r="A93" s="1">
        <v>41891</v>
      </c>
      <c r="B93" s="4">
        <v>76.67</v>
      </c>
      <c r="C93" s="4">
        <v>95.7</v>
      </c>
      <c r="D93" s="4">
        <v>1988.44</v>
      </c>
      <c r="E93">
        <f t="shared" si="5"/>
        <v>-1.5663114648863767E-2</v>
      </c>
      <c r="F93">
        <f t="shared" si="5"/>
        <v>-1.5837104072398109E-2</v>
      </c>
      <c r="G93">
        <f t="shared" si="5"/>
        <v>-6.5449603805069643E-3</v>
      </c>
      <c r="H93" s="4">
        <f t="shared" si="4"/>
        <v>172.37</v>
      </c>
      <c r="I93" s="12">
        <f t="shared" si="6"/>
        <v>-1.575010936063094E-2</v>
      </c>
      <c r="K93" s="56">
        <v>66</v>
      </c>
      <c r="L93" s="50">
        <v>-1.0364476892819162E-2</v>
      </c>
      <c r="M93" s="50">
        <v>-2.9794658330738553E-3</v>
      </c>
      <c r="N93" s="57">
        <v>-0.38281846365881922</v>
      </c>
      <c r="P93" s="16"/>
      <c r="Q93" s="16"/>
    </row>
    <row r="94" spans="1:17" x14ac:dyDescent="0.2">
      <c r="A94" s="1">
        <v>41892</v>
      </c>
      <c r="B94" s="4">
        <v>77.430000000000007</v>
      </c>
      <c r="C94" s="4">
        <v>95.62</v>
      </c>
      <c r="D94" s="4">
        <v>1995.69</v>
      </c>
      <c r="E94">
        <f t="shared" si="5"/>
        <v>9.9126124951089741E-3</v>
      </c>
      <c r="F94">
        <f t="shared" si="5"/>
        <v>-8.3594566353185256E-4</v>
      </c>
      <c r="G94">
        <f t="shared" si="5"/>
        <v>3.6460743095089619E-3</v>
      </c>
      <c r="H94" s="4">
        <f t="shared" si="4"/>
        <v>173.05</v>
      </c>
      <c r="I94" s="12">
        <f t="shared" si="6"/>
        <v>4.538333415788561E-3</v>
      </c>
      <c r="K94" s="56">
        <v>67</v>
      </c>
      <c r="L94" s="50">
        <v>5.9571126644516862E-4</v>
      </c>
      <c r="M94" s="50">
        <v>-3.4147539583601811E-3</v>
      </c>
      <c r="N94" s="57">
        <v>-0.43874672083877264</v>
      </c>
      <c r="P94" s="16"/>
      <c r="Q94" s="16"/>
    </row>
    <row r="95" spans="1:17" x14ac:dyDescent="0.2">
      <c r="A95" s="1">
        <v>41893</v>
      </c>
      <c r="B95" s="4">
        <v>77.92</v>
      </c>
      <c r="C95" s="4">
        <v>96.15</v>
      </c>
      <c r="D95" s="4">
        <v>1997.45</v>
      </c>
      <c r="E95">
        <f t="shared" si="5"/>
        <v>6.3282965258942897E-3</v>
      </c>
      <c r="F95">
        <f t="shared" si="5"/>
        <v>5.5427734783518208E-3</v>
      </c>
      <c r="G95">
        <f t="shared" si="5"/>
        <v>8.8190049556794434E-4</v>
      </c>
      <c r="H95" s="4">
        <f t="shared" si="4"/>
        <v>174.07</v>
      </c>
      <c r="I95" s="12">
        <f t="shared" si="6"/>
        <v>5.9355350021230557E-3</v>
      </c>
      <c r="K95" s="56">
        <v>68</v>
      </c>
      <c r="L95" s="50">
        <v>-5.6997317038689358E-3</v>
      </c>
      <c r="M95" s="50">
        <v>1.9311773265545357E-2</v>
      </c>
      <c r="N95" s="57">
        <v>2.4812848296422385</v>
      </c>
      <c r="P95" s="16"/>
      <c r="Q95" s="16"/>
    </row>
    <row r="96" spans="1:17" x14ac:dyDescent="0.2">
      <c r="A96" s="1">
        <v>41894</v>
      </c>
      <c r="B96" s="4">
        <v>77.48</v>
      </c>
      <c r="C96" s="4">
        <v>94.1</v>
      </c>
      <c r="D96" s="4">
        <v>1985.54</v>
      </c>
      <c r="E96">
        <f t="shared" si="5"/>
        <v>-5.6468172484599299E-3</v>
      </c>
      <c r="F96">
        <f t="shared" si="5"/>
        <v>-2.1320852834113481E-2</v>
      </c>
      <c r="G96">
        <f t="shared" si="5"/>
        <v>-5.9626023179554337E-3</v>
      </c>
      <c r="H96" s="4">
        <f t="shared" si="4"/>
        <v>171.57999999999998</v>
      </c>
      <c r="I96" s="12">
        <f t="shared" si="6"/>
        <v>-1.3483835041286706E-2</v>
      </c>
      <c r="K96" s="56">
        <v>69</v>
      </c>
      <c r="L96" s="50">
        <v>1.3606119945482933E-2</v>
      </c>
      <c r="M96" s="50">
        <v>-6.5310545556095173E-3</v>
      </c>
      <c r="N96" s="57">
        <v>-0.83914648166008765</v>
      </c>
      <c r="P96" s="16"/>
      <c r="Q96" s="16"/>
    </row>
    <row r="97" spans="1:17" x14ac:dyDescent="0.2">
      <c r="A97" s="1">
        <v>41897</v>
      </c>
      <c r="B97" s="4">
        <v>74.58</v>
      </c>
      <c r="C97" s="4">
        <v>94.18</v>
      </c>
      <c r="D97" s="4">
        <v>1984.13</v>
      </c>
      <c r="E97">
        <f t="shared" si="5"/>
        <v>-3.7429013939081122E-2</v>
      </c>
      <c r="F97">
        <f t="shared" si="5"/>
        <v>8.5015940488854952E-4</v>
      </c>
      <c r="G97">
        <f t="shared" si="5"/>
        <v>-7.1013427077764961E-4</v>
      </c>
      <c r="H97" s="4">
        <f t="shared" si="4"/>
        <v>168.76</v>
      </c>
      <c r="I97" s="12">
        <f t="shared" si="6"/>
        <v>-1.8289427267096287E-2</v>
      </c>
      <c r="K97" s="56">
        <v>70</v>
      </c>
      <c r="L97" s="50">
        <v>3.6955875518503065E-3</v>
      </c>
      <c r="M97" s="50">
        <v>-3.9979727451015957E-3</v>
      </c>
      <c r="N97" s="57">
        <v>-0.51368193823207597</v>
      </c>
      <c r="P97" s="16"/>
      <c r="Q97" s="16"/>
    </row>
    <row r="98" spans="1:17" x14ac:dyDescent="0.2">
      <c r="A98" s="1">
        <v>41898</v>
      </c>
      <c r="B98" s="4">
        <v>76.08</v>
      </c>
      <c r="C98" s="4">
        <v>95.13</v>
      </c>
      <c r="D98" s="4">
        <v>1998.98</v>
      </c>
      <c r="E98">
        <f t="shared" si="5"/>
        <v>2.0112630732099759E-2</v>
      </c>
      <c r="F98">
        <f t="shared" si="5"/>
        <v>1.0087067317901769E-2</v>
      </c>
      <c r="G98">
        <f t="shared" si="5"/>
        <v>7.484388623729246E-3</v>
      </c>
      <c r="H98" s="4">
        <f t="shared" si="4"/>
        <v>171.20999999999998</v>
      </c>
      <c r="I98" s="12">
        <f t="shared" si="6"/>
        <v>1.5099849025000764E-2</v>
      </c>
      <c r="K98" s="56">
        <v>71</v>
      </c>
      <c r="L98" s="50">
        <v>-1.2709767256304612E-3</v>
      </c>
      <c r="M98" s="50">
        <v>-2.8289835553130874E-3</v>
      </c>
      <c r="N98" s="57">
        <v>-0.36348365748625622</v>
      </c>
      <c r="P98" s="16"/>
      <c r="Q98" s="16"/>
    </row>
    <row r="99" spans="1:17" x14ac:dyDescent="0.2">
      <c r="A99" s="1">
        <v>41899</v>
      </c>
      <c r="B99" s="4">
        <v>76.430000000000007</v>
      </c>
      <c r="C99" s="4">
        <v>95.29</v>
      </c>
      <c r="D99" s="4">
        <v>2001.57</v>
      </c>
      <c r="E99">
        <f t="shared" si="5"/>
        <v>4.6004206098844442E-3</v>
      </c>
      <c r="F99">
        <f t="shared" si="5"/>
        <v>1.6819089666772922E-3</v>
      </c>
      <c r="G99">
        <f t="shared" si="5"/>
        <v>1.2956607870013297E-3</v>
      </c>
      <c r="H99" s="4">
        <f t="shared" si="4"/>
        <v>171.72000000000003</v>
      </c>
      <c r="I99" s="12">
        <f t="shared" si="6"/>
        <v>3.1411647882808682E-3</v>
      </c>
      <c r="K99" s="56">
        <v>72</v>
      </c>
      <c r="L99" s="50">
        <v>8.1557646002120097E-3</v>
      </c>
      <c r="M99" s="50">
        <v>2.7566920823806958E-3</v>
      </c>
      <c r="N99" s="57">
        <v>0.35419524400743474</v>
      </c>
      <c r="P99" s="16"/>
      <c r="Q99" s="16"/>
    </row>
    <row r="100" spans="1:17" x14ac:dyDescent="0.2">
      <c r="A100" s="1">
        <v>41900</v>
      </c>
      <c r="B100" s="4">
        <v>77</v>
      </c>
      <c r="C100" s="4">
        <v>94.58</v>
      </c>
      <c r="D100" s="4">
        <v>2011.36</v>
      </c>
      <c r="E100">
        <f t="shared" si="5"/>
        <v>7.4578045270180969E-3</v>
      </c>
      <c r="F100">
        <f t="shared" si="5"/>
        <v>-7.4509392381153106E-3</v>
      </c>
      <c r="G100">
        <f t="shared" si="5"/>
        <v>4.8911604390553236E-3</v>
      </c>
      <c r="H100" s="4">
        <f t="shared" si="4"/>
        <v>171.57999999999998</v>
      </c>
      <c r="I100" s="12">
        <f t="shared" si="6"/>
        <v>3.4326444513931194E-6</v>
      </c>
      <c r="K100" s="56">
        <v>73</v>
      </c>
      <c r="L100" s="50">
        <v>5.487872429203588E-3</v>
      </c>
      <c r="M100" s="50">
        <v>4.1943214393613554E-4</v>
      </c>
      <c r="N100" s="57">
        <v>5.389099185779319E-2</v>
      </c>
      <c r="P100" s="16"/>
      <c r="Q100" s="16"/>
    </row>
    <row r="101" spans="1:17" x14ac:dyDescent="0.2">
      <c r="A101" s="1">
        <v>41901</v>
      </c>
      <c r="B101" s="4">
        <v>77.91</v>
      </c>
      <c r="C101" s="4">
        <v>95.14</v>
      </c>
      <c r="D101" s="4">
        <v>2010.4</v>
      </c>
      <c r="E101">
        <f t="shared" si="5"/>
        <v>1.1818181818181775E-2</v>
      </c>
      <c r="F101">
        <f t="shared" si="5"/>
        <v>5.9209135123705044E-3</v>
      </c>
      <c r="G101">
        <f t="shared" si="5"/>
        <v>-4.7728899848848989E-4</v>
      </c>
      <c r="H101" s="4">
        <f t="shared" si="4"/>
        <v>173.05</v>
      </c>
      <c r="I101" s="12">
        <f t="shared" si="6"/>
        <v>8.8695476652761399E-3</v>
      </c>
      <c r="K101" s="56">
        <v>74</v>
      </c>
      <c r="L101" s="50">
        <v>5.0871883215705227E-4</v>
      </c>
      <c r="M101" s="50">
        <v>-4.0223901622529496E-3</v>
      </c>
      <c r="N101" s="57">
        <v>-0.51681922479419584</v>
      </c>
      <c r="P101" s="16"/>
      <c r="Q101" s="16"/>
    </row>
    <row r="102" spans="1:17" x14ac:dyDescent="0.2">
      <c r="A102" s="1">
        <v>41904</v>
      </c>
      <c r="B102" s="4">
        <v>76.8</v>
      </c>
      <c r="C102" s="4">
        <v>94.62</v>
      </c>
      <c r="D102" s="4">
        <v>1994.29</v>
      </c>
      <c r="E102">
        <f t="shared" si="5"/>
        <v>-1.4247208317289173E-2</v>
      </c>
      <c r="F102">
        <f t="shared" si="5"/>
        <v>-5.465629598486399E-3</v>
      </c>
      <c r="G102">
        <f t="shared" si="5"/>
        <v>-8.0133306804616635E-3</v>
      </c>
      <c r="H102" s="4">
        <f t="shared" si="4"/>
        <v>171.42000000000002</v>
      </c>
      <c r="I102" s="12">
        <f t="shared" si="6"/>
        <v>-9.8564189578877852E-3</v>
      </c>
      <c r="K102" s="56">
        <v>75</v>
      </c>
      <c r="L102" s="50">
        <v>1.0217104278655886E-2</v>
      </c>
      <c r="M102" s="50">
        <v>-4.9524652010043517E-3</v>
      </c>
      <c r="N102" s="57">
        <v>-0.63632047682060311</v>
      </c>
      <c r="P102" s="16"/>
      <c r="Q102" s="16"/>
    </row>
    <row r="103" spans="1:17" x14ac:dyDescent="0.2">
      <c r="A103" s="1">
        <v>41905</v>
      </c>
      <c r="B103" s="4">
        <v>78.290000000000006</v>
      </c>
      <c r="C103" s="4">
        <v>94.55</v>
      </c>
      <c r="D103" s="4">
        <v>1982.77</v>
      </c>
      <c r="E103">
        <f t="shared" si="5"/>
        <v>1.9401041666666785E-2</v>
      </c>
      <c r="F103">
        <f t="shared" si="5"/>
        <v>-7.3980131050525671E-4</v>
      </c>
      <c r="G103">
        <f t="shared" si="5"/>
        <v>-5.7764918843297526E-3</v>
      </c>
      <c r="H103" s="4">
        <f t="shared" si="4"/>
        <v>172.84</v>
      </c>
      <c r="I103" s="12">
        <f t="shared" si="6"/>
        <v>9.330620178080765E-3</v>
      </c>
      <c r="K103" s="56">
        <v>76</v>
      </c>
      <c r="L103" s="50">
        <v>6.2277587881782179E-3</v>
      </c>
      <c r="M103" s="50">
        <v>4.595349407652021E-3</v>
      </c>
      <c r="N103" s="57">
        <v>0.59043623883342067</v>
      </c>
      <c r="P103" s="16"/>
      <c r="Q103" s="16"/>
    </row>
    <row r="104" spans="1:17" x14ac:dyDescent="0.2">
      <c r="A104" s="1">
        <v>41906</v>
      </c>
      <c r="B104" s="4">
        <v>78.540000000000006</v>
      </c>
      <c r="C104" s="4">
        <v>94.18</v>
      </c>
      <c r="D104" s="4">
        <v>1998.3</v>
      </c>
      <c r="E104">
        <f t="shared" si="5"/>
        <v>3.1932558436581935E-3</v>
      </c>
      <c r="F104">
        <f t="shared" si="5"/>
        <v>-3.9132734003171901E-3</v>
      </c>
      <c r="G104">
        <f t="shared" si="5"/>
        <v>7.8324767875245106E-3</v>
      </c>
      <c r="H104" s="4">
        <f t="shared" si="4"/>
        <v>172.72000000000003</v>
      </c>
      <c r="I104" s="12">
        <f t="shared" si="6"/>
        <v>-3.6000877832949828E-4</v>
      </c>
      <c r="K104" s="56">
        <v>77</v>
      </c>
      <c r="L104" s="50">
        <v>3.3774508687016915E-3</v>
      </c>
      <c r="M104" s="50">
        <v>-4.3909870851062596E-3</v>
      </c>
      <c r="N104" s="57">
        <v>-0.56417862262642282</v>
      </c>
      <c r="P104" s="16"/>
      <c r="Q104" s="16"/>
    </row>
    <row r="105" spans="1:17" x14ac:dyDescent="0.2">
      <c r="A105" s="1">
        <v>41907</v>
      </c>
      <c r="B105" s="4">
        <v>77.22</v>
      </c>
      <c r="C105" s="4">
        <v>93.14</v>
      </c>
      <c r="D105" s="4">
        <v>1965.99</v>
      </c>
      <c r="E105">
        <f t="shared" si="5"/>
        <v>-1.6806722689075723E-2</v>
      </c>
      <c r="F105">
        <f t="shared" si="5"/>
        <v>-1.1042684221703188E-2</v>
      </c>
      <c r="G105">
        <f t="shared" si="5"/>
        <v>-1.6168743431917102E-2</v>
      </c>
      <c r="H105" s="4">
        <f t="shared" si="4"/>
        <v>170.36</v>
      </c>
      <c r="I105" s="12">
        <f t="shared" si="6"/>
        <v>-1.3924703455389455E-2</v>
      </c>
      <c r="K105" s="56">
        <v>78</v>
      </c>
      <c r="L105" s="50">
        <v>3.9108265836519541E-3</v>
      </c>
      <c r="M105" s="50">
        <v>-4.123281099046641E-3</v>
      </c>
      <c r="N105" s="57">
        <v>-0.52978225762770659</v>
      </c>
      <c r="P105" s="16"/>
      <c r="Q105" s="16"/>
    </row>
    <row r="106" spans="1:17" x14ac:dyDescent="0.2">
      <c r="A106" s="1">
        <v>41908</v>
      </c>
      <c r="B106" s="4">
        <v>78.790000000000006</v>
      </c>
      <c r="C106" s="4">
        <v>93.44</v>
      </c>
      <c r="D106" s="4">
        <v>1982.85</v>
      </c>
      <c r="E106">
        <f t="shared" si="5"/>
        <v>2.0331520331520428E-2</v>
      </c>
      <c r="F106">
        <f t="shared" si="5"/>
        <v>3.2209576980888679E-3</v>
      </c>
      <c r="G106">
        <f t="shared" si="5"/>
        <v>8.5758320235605982E-3</v>
      </c>
      <c r="H106" s="4">
        <f t="shared" si="4"/>
        <v>172.23000000000002</v>
      </c>
      <c r="I106" s="12">
        <f t="shared" si="6"/>
        <v>1.1776239014804648E-2</v>
      </c>
      <c r="K106" s="56">
        <v>79</v>
      </c>
      <c r="L106" s="50">
        <v>-1.6731628108888385E-3</v>
      </c>
      <c r="M106" s="50">
        <v>-2.2856416279539533E-4</v>
      </c>
      <c r="N106" s="57">
        <v>-2.9367204240945077E-2</v>
      </c>
      <c r="P106" s="16"/>
      <c r="Q106" s="16"/>
    </row>
    <row r="107" spans="1:17" x14ac:dyDescent="0.2">
      <c r="A107" s="1">
        <v>41911</v>
      </c>
      <c r="B107" s="4">
        <v>79</v>
      </c>
      <c r="C107" s="4">
        <v>93.6</v>
      </c>
      <c r="D107" s="4">
        <v>1977.8</v>
      </c>
      <c r="E107">
        <f t="shared" si="5"/>
        <v>2.6653128569614636E-3</v>
      </c>
      <c r="F107">
        <f t="shared" si="5"/>
        <v>1.7123287671232511E-3</v>
      </c>
      <c r="G107">
        <f t="shared" si="5"/>
        <v>-2.5468391456741329E-3</v>
      </c>
      <c r="H107" s="4">
        <f t="shared" si="4"/>
        <v>172.6</v>
      </c>
      <c r="I107" s="12">
        <f t="shared" si="6"/>
        <v>2.1888208120423571E-3</v>
      </c>
      <c r="K107" s="56">
        <v>80</v>
      </c>
      <c r="L107" s="50">
        <v>5.9872373495415219E-3</v>
      </c>
      <c r="M107" s="50">
        <v>-2.8703650622952364E-4</v>
      </c>
      <c r="N107" s="57">
        <v>-3.6880058535666227E-2</v>
      </c>
      <c r="P107" s="16"/>
      <c r="Q107" s="16"/>
    </row>
    <row r="108" spans="1:17" x14ac:dyDescent="0.2">
      <c r="A108" s="1">
        <v>41912</v>
      </c>
      <c r="B108" s="4">
        <v>79.040000000000006</v>
      </c>
      <c r="C108" s="4">
        <v>93.88</v>
      </c>
      <c r="D108" s="4">
        <v>1972.29</v>
      </c>
      <c r="E108">
        <f t="shared" si="5"/>
        <v>5.0632911392412981E-4</v>
      </c>
      <c r="F108">
        <f t="shared" si="5"/>
        <v>2.9914529914530038E-3</v>
      </c>
      <c r="G108">
        <f t="shared" si="5"/>
        <v>-2.7859237536656846E-3</v>
      </c>
      <c r="H108" s="4">
        <f t="shared" si="4"/>
        <v>172.92000000000002</v>
      </c>
      <c r="I108" s="12">
        <f t="shared" si="6"/>
        <v>1.7488910526885669E-3</v>
      </c>
      <c r="K108" s="56">
        <v>81</v>
      </c>
      <c r="L108" s="50">
        <v>1.7655755059225856E-3</v>
      </c>
      <c r="M108" s="50">
        <v>-2.8905004737570278E-3</v>
      </c>
      <c r="N108" s="57">
        <v>-0.37138769583645886</v>
      </c>
      <c r="P108" s="16"/>
      <c r="Q108" s="16"/>
    </row>
    <row r="109" spans="1:17" x14ac:dyDescent="0.2">
      <c r="K109" s="56">
        <v>82</v>
      </c>
      <c r="L109" s="50">
        <v>6.345491887036999E-4</v>
      </c>
      <c r="M109" s="50">
        <v>-4.7011685448427078E-3</v>
      </c>
      <c r="N109" s="57">
        <v>-0.60403247446578157</v>
      </c>
      <c r="P109" s="16"/>
      <c r="Q109" s="16"/>
    </row>
    <row r="110" spans="1:17" x14ac:dyDescent="0.2">
      <c r="K110" s="56">
        <v>83</v>
      </c>
      <c r="L110" s="50">
        <v>-1.3311715738845258E-3</v>
      </c>
      <c r="M110" s="50">
        <v>-5.2489733880290617E-4</v>
      </c>
      <c r="N110" s="57">
        <v>-6.7441750997300431E-2</v>
      </c>
      <c r="P110" s="16"/>
      <c r="Q110" s="16"/>
    </row>
    <row r="111" spans="1:17" x14ac:dyDescent="0.2">
      <c r="K111" s="56">
        <v>84</v>
      </c>
      <c r="L111" s="50">
        <v>4.3294312428047259E-3</v>
      </c>
      <c r="M111" s="50">
        <v>6.8858477236204522E-3</v>
      </c>
      <c r="N111" s="57">
        <v>0.88473229573014434</v>
      </c>
      <c r="P111" s="16"/>
      <c r="Q111" s="16"/>
    </row>
    <row r="112" spans="1:17" x14ac:dyDescent="0.2">
      <c r="K112" s="56">
        <v>85</v>
      </c>
      <c r="L112" s="50">
        <v>-3.663996477550318E-5</v>
      </c>
      <c r="M112" s="50">
        <v>6.2704329623323582E-3</v>
      </c>
      <c r="N112" s="57">
        <v>0.8056603591386744</v>
      </c>
      <c r="P112" s="16"/>
      <c r="Q112" s="16"/>
    </row>
    <row r="113" spans="11:17" x14ac:dyDescent="0.2">
      <c r="K113" s="56">
        <v>86</v>
      </c>
      <c r="L113" s="50">
        <v>-3.0217309167048737E-4</v>
      </c>
      <c r="M113" s="50">
        <v>-3.3376363271978384E-3</v>
      </c>
      <c r="N113" s="57">
        <v>-0.42883821551044737</v>
      </c>
      <c r="P113" s="16"/>
      <c r="Q113" s="16"/>
    </row>
    <row r="114" spans="11:17" x14ac:dyDescent="0.2">
      <c r="K114" s="56">
        <v>87</v>
      </c>
      <c r="L114" s="50">
        <v>-1.155544465959803E-3</v>
      </c>
      <c r="M114" s="50">
        <v>5.129623382717826E-5</v>
      </c>
      <c r="N114" s="57">
        <v>6.5908275259342992E-3</v>
      </c>
      <c r="P114" s="16"/>
      <c r="Q114" s="16"/>
    </row>
    <row r="115" spans="11:17" x14ac:dyDescent="0.2">
      <c r="K115" s="56">
        <v>88</v>
      </c>
      <c r="L115" s="50">
        <v>6.2675928218180492E-3</v>
      </c>
      <c r="M115" s="50">
        <v>5.9047895429581434E-3</v>
      </c>
      <c r="N115" s="57">
        <v>0.75868044398140444</v>
      </c>
      <c r="P115" s="16"/>
      <c r="Q115" s="16"/>
    </row>
    <row r="116" spans="11:17" x14ac:dyDescent="0.2">
      <c r="K116" s="56">
        <v>89</v>
      </c>
      <c r="L116" s="50">
        <v>-2.8939595688362409E-3</v>
      </c>
      <c r="M116" s="50">
        <v>3.4988794641391935E-3</v>
      </c>
      <c r="N116" s="57">
        <v>0.44955563716174241</v>
      </c>
      <c r="P116" s="16"/>
      <c r="Q116" s="16"/>
    </row>
    <row r="117" spans="11:17" x14ac:dyDescent="0.2">
      <c r="K117" s="56">
        <v>90</v>
      </c>
      <c r="L117" s="50">
        <v>-6.8163753914159426E-3</v>
      </c>
      <c r="M117" s="50">
        <v>-8.9337339692149974E-3</v>
      </c>
      <c r="N117" s="57">
        <v>-1.1478561945122714</v>
      </c>
      <c r="P117" s="16"/>
      <c r="Q117" s="16"/>
    </row>
    <row r="118" spans="11:17" x14ac:dyDescent="0.2">
      <c r="K118" s="56">
        <v>91</v>
      </c>
      <c r="L118" s="50">
        <v>4.69736119598503E-3</v>
      </c>
      <c r="M118" s="50">
        <v>-1.5902778019646902E-4</v>
      </c>
      <c r="N118" s="57">
        <v>-2.0432780204456064E-2</v>
      </c>
      <c r="P118" s="16"/>
      <c r="Q118" s="16"/>
    </row>
    <row r="119" spans="11:17" x14ac:dyDescent="0.2">
      <c r="K119" s="56">
        <v>92</v>
      </c>
      <c r="L119" s="50">
        <v>1.574423227116371E-3</v>
      </c>
      <c r="M119" s="50">
        <v>4.3611117750066847E-3</v>
      </c>
      <c r="N119" s="57">
        <v>0.56034007539869679</v>
      </c>
      <c r="P119" s="16"/>
      <c r="Q119" s="16"/>
    </row>
    <row r="120" spans="11:17" x14ac:dyDescent="0.2">
      <c r="K120" s="56">
        <v>93</v>
      </c>
      <c r="L120" s="50">
        <v>-6.1584326470608035E-3</v>
      </c>
      <c r="M120" s="50">
        <v>-7.3254023942259027E-3</v>
      </c>
      <c r="N120" s="57">
        <v>-0.9412087425574055</v>
      </c>
      <c r="P120" s="16"/>
      <c r="Q120" s="16"/>
    </row>
    <row r="121" spans="11:17" x14ac:dyDescent="0.2">
      <c r="K121" s="56">
        <v>94</v>
      </c>
      <c r="L121" s="50">
        <v>-2.2424290397291284E-4</v>
      </c>
      <c r="M121" s="50">
        <v>-1.8065184363123373E-2</v>
      </c>
      <c r="N121" s="57">
        <v>-2.3211161030396643</v>
      </c>
      <c r="P121" s="16"/>
      <c r="Q121" s="16"/>
    </row>
    <row r="122" spans="11:17" x14ac:dyDescent="0.2">
      <c r="K122" s="56">
        <v>95</v>
      </c>
      <c r="L122" s="50">
        <v>9.0338531516918254E-3</v>
      </c>
      <c r="M122" s="50">
        <v>6.0659958733089384E-3</v>
      </c>
      <c r="N122" s="57">
        <v>0.77939313651572351</v>
      </c>
      <c r="P122" s="16"/>
      <c r="Q122" s="16"/>
    </row>
    <row r="123" spans="11:17" x14ac:dyDescent="0.2">
      <c r="K123" s="56">
        <v>96</v>
      </c>
      <c r="L123" s="50">
        <v>2.0418857714797453E-3</v>
      </c>
      <c r="M123" s="50">
        <v>1.0992790168011229E-3</v>
      </c>
      <c r="N123" s="57">
        <v>0.14124152714650437</v>
      </c>
      <c r="P123" s="16"/>
      <c r="Q123" s="16"/>
    </row>
    <row r="124" spans="11:17" x14ac:dyDescent="0.2">
      <c r="K124" s="56">
        <v>97</v>
      </c>
      <c r="L124" s="50">
        <v>6.1040479712020628E-3</v>
      </c>
      <c r="M124" s="50">
        <v>-6.1006153267506701E-3</v>
      </c>
      <c r="N124" s="57">
        <v>-0.78384123786065452</v>
      </c>
      <c r="P124" s="16"/>
      <c r="Q124" s="16"/>
    </row>
    <row r="125" spans="11:17" x14ac:dyDescent="0.2">
      <c r="K125" s="56">
        <v>98</v>
      </c>
      <c r="L125" s="50">
        <v>3.8823527680539893E-5</v>
      </c>
      <c r="M125" s="50">
        <v>8.8307241375955997E-3</v>
      </c>
      <c r="N125" s="57">
        <v>1.1346209141997572</v>
      </c>
      <c r="P125" s="16"/>
      <c r="Q125" s="16"/>
    </row>
    <row r="126" spans="11:17" x14ac:dyDescent="0.2">
      <c r="K126" s="56">
        <v>99</v>
      </c>
      <c r="L126" s="50">
        <v>-8.4753265539514264E-3</v>
      </c>
      <c r="M126" s="50">
        <v>-1.3810924039363588E-3</v>
      </c>
      <c r="N126" s="57">
        <v>-0.17745049007671454</v>
      </c>
      <c r="P126" s="16"/>
      <c r="Q126" s="16"/>
    </row>
    <row r="127" spans="11:17" x14ac:dyDescent="0.2">
      <c r="K127" s="56">
        <v>100</v>
      </c>
      <c r="L127" s="50">
        <v>-5.9481668031978272E-3</v>
      </c>
      <c r="M127" s="50">
        <v>1.5278786981278592E-2</v>
      </c>
      <c r="N127" s="57">
        <v>1.9631041557234912</v>
      </c>
      <c r="P127" s="16"/>
      <c r="Q127" s="16"/>
    </row>
    <row r="128" spans="11:17" x14ac:dyDescent="0.2">
      <c r="K128" s="56">
        <v>101</v>
      </c>
      <c r="L128" s="50">
        <v>9.4271199346081039E-3</v>
      </c>
      <c r="M128" s="50">
        <v>-9.7871287129376022E-3</v>
      </c>
      <c r="N128" s="57">
        <v>-1.2575051326071092</v>
      </c>
      <c r="P128" s="16"/>
      <c r="Q128" s="16"/>
    </row>
    <row r="129" spans="11:17" x14ac:dyDescent="0.2">
      <c r="K129" s="56">
        <v>102</v>
      </c>
      <c r="L129" s="50">
        <v>-1.7689236332296236E-2</v>
      </c>
      <c r="M129" s="50">
        <v>3.7645328769067808E-3</v>
      </c>
      <c r="N129" s="57">
        <v>0.48368827604368964</v>
      </c>
      <c r="P129" s="16"/>
      <c r="Q129" s="16"/>
    </row>
    <row r="130" spans="11:17" x14ac:dyDescent="0.2">
      <c r="K130" s="56">
        <v>103</v>
      </c>
      <c r="L130" s="50">
        <v>1.026695579415726E-2</v>
      </c>
      <c r="M130" s="50">
        <v>1.5092832206473877E-3</v>
      </c>
      <c r="N130" s="57">
        <v>0.19392116443845306</v>
      </c>
      <c r="P130" s="16"/>
      <c r="Q130" s="16"/>
    </row>
    <row r="131" spans="11:17" x14ac:dyDescent="0.2">
      <c r="K131" s="56">
        <v>104</v>
      </c>
      <c r="L131" s="50">
        <v>-2.2993350571839342E-3</v>
      </c>
      <c r="M131" s="50">
        <v>4.4881558692262914E-3</v>
      </c>
      <c r="N131" s="57">
        <v>0.57666341242985197</v>
      </c>
      <c r="P131" s="16"/>
      <c r="Q131" s="16"/>
    </row>
    <row r="132" spans="11:17" ht="16" thickBot="1" x14ac:dyDescent="0.25">
      <c r="K132" s="58">
        <v>105</v>
      </c>
      <c r="L132" s="59">
        <v>-2.5694506325154168E-3</v>
      </c>
      <c r="M132" s="59">
        <v>4.3183416852039837E-3</v>
      </c>
      <c r="N132" s="60">
        <v>0.55484473462751971</v>
      </c>
      <c r="P132" s="16"/>
      <c r="Q132" s="16"/>
    </row>
    <row r="133" spans="11:17" x14ac:dyDescent="0.2">
      <c r="P133" s="16"/>
      <c r="Q133" s="16"/>
    </row>
    <row r="134" spans="11:17" x14ac:dyDescent="0.2">
      <c r="P134" s="16"/>
      <c r="Q134" s="16"/>
    </row>
    <row r="135" spans="11:17" x14ac:dyDescent="0.2">
      <c r="P135" s="16"/>
      <c r="Q135" s="16"/>
    </row>
    <row r="136" spans="11:17" x14ac:dyDescent="0.2">
      <c r="P136" s="16"/>
      <c r="Q136" s="16"/>
    </row>
    <row r="137" spans="11:17" x14ac:dyDescent="0.2">
      <c r="P137" s="16"/>
      <c r="Q137" s="16"/>
    </row>
    <row r="138" spans="11:17" x14ac:dyDescent="0.2">
      <c r="P138" s="16"/>
      <c r="Q138" s="16"/>
    </row>
    <row r="139" spans="11:17" x14ac:dyDescent="0.2">
      <c r="P139" s="16"/>
      <c r="Q139" s="16"/>
    </row>
    <row r="140" spans="11:17" x14ac:dyDescent="0.2">
      <c r="P140" s="16"/>
      <c r="Q140" s="16"/>
    </row>
    <row r="141" spans="11:17" x14ac:dyDescent="0.2">
      <c r="P141" s="16"/>
      <c r="Q141" s="16"/>
    </row>
    <row r="142" spans="11:17" x14ac:dyDescent="0.2">
      <c r="P142" s="16"/>
      <c r="Q142" s="16"/>
    </row>
    <row r="143" spans="11:17" x14ac:dyDescent="0.2">
      <c r="P143" s="16"/>
      <c r="Q143" s="16"/>
    </row>
    <row r="144" spans="11:17" x14ac:dyDescent="0.2">
      <c r="P144" s="16"/>
      <c r="Q144" s="16"/>
    </row>
    <row r="145" spans="16:17" x14ac:dyDescent="0.2">
      <c r="P145" s="16"/>
      <c r="Q145" s="16"/>
    </row>
    <row r="146" spans="16:17" x14ac:dyDescent="0.2">
      <c r="P146" s="16"/>
      <c r="Q146" s="16"/>
    </row>
    <row r="147" spans="16:17" x14ac:dyDescent="0.2">
      <c r="P147" s="16"/>
      <c r="Q147" s="16"/>
    </row>
    <row r="148" spans="16:17" x14ac:dyDescent="0.2">
      <c r="P148" s="16"/>
      <c r="Q148" s="16"/>
    </row>
    <row r="149" spans="16:17" x14ac:dyDescent="0.2">
      <c r="P149" s="16"/>
      <c r="Q149" s="16"/>
    </row>
    <row r="150" spans="16:17" x14ac:dyDescent="0.2">
      <c r="P150" s="16"/>
      <c r="Q150" s="16"/>
    </row>
    <row r="151" spans="16:17" x14ac:dyDescent="0.2">
      <c r="P151" s="16"/>
      <c r="Q151" s="16"/>
    </row>
    <row r="152" spans="16:17" x14ac:dyDescent="0.2">
      <c r="P152" s="16"/>
      <c r="Q152" s="16"/>
    </row>
    <row r="153" spans="16:17" x14ac:dyDescent="0.2">
      <c r="P153" s="16"/>
      <c r="Q153" s="16"/>
    </row>
    <row r="154" spans="16:17" x14ac:dyDescent="0.2">
      <c r="P154" s="6"/>
      <c r="Q154" s="6"/>
    </row>
    <row r="155" spans="16:17" x14ac:dyDescent="0.2">
      <c r="P155" s="6"/>
      <c r="Q155" s="6"/>
    </row>
  </sheetData>
  <sortState xmlns:xlrd2="http://schemas.microsoft.com/office/spreadsheetml/2017/richdata2" ref="Q49:Q153">
    <sortCondition ref="Q49"/>
  </sortState>
  <mergeCells count="1">
    <mergeCell ref="P3:R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3"/>
  <sheetViews>
    <sheetView workbookViewId="0"/>
  </sheetViews>
  <sheetFormatPr baseColWidth="10" defaultColWidth="30.6640625" defaultRowHeight="15" x14ac:dyDescent="0.2"/>
  <cols>
    <col min="1" max="1" width="30.6640625" style="3"/>
    <col min="2" max="16384" width="30.6640625" style="2"/>
  </cols>
  <sheetData>
    <row r="1" spans="1:20" x14ac:dyDescent="0.2">
      <c r="A1" s="3" t="s">
        <v>13</v>
      </c>
      <c r="B1" s="2" t="s">
        <v>14</v>
      </c>
      <c r="C1" s="2" t="s">
        <v>4</v>
      </c>
      <c r="D1" s="2">
        <v>6</v>
      </c>
      <c r="E1" s="2" t="s">
        <v>5</v>
      </c>
      <c r="F1" s="2">
        <v>1</v>
      </c>
      <c r="G1" s="2" t="s">
        <v>6</v>
      </c>
      <c r="H1" s="2">
        <v>2</v>
      </c>
      <c r="I1" s="2" t="s">
        <v>7</v>
      </c>
      <c r="J1" s="2">
        <v>1</v>
      </c>
      <c r="K1" s="2" t="s">
        <v>8</v>
      </c>
      <c r="L1" s="2">
        <v>0</v>
      </c>
      <c r="M1" s="2" t="s">
        <v>9</v>
      </c>
      <c r="N1" s="2">
        <v>0</v>
      </c>
      <c r="O1" s="2" t="s">
        <v>10</v>
      </c>
      <c r="P1" s="2">
        <v>1</v>
      </c>
      <c r="Q1" s="2" t="s">
        <v>11</v>
      </c>
      <c r="R1" s="2">
        <v>0</v>
      </c>
      <c r="S1" s="2" t="s">
        <v>12</v>
      </c>
      <c r="T1" s="2">
        <v>0</v>
      </c>
    </row>
    <row r="2" spans="1:20" x14ac:dyDescent="0.2">
      <c r="A2" s="3" t="s">
        <v>15</v>
      </c>
      <c r="B2" s="2" t="s">
        <v>16</v>
      </c>
    </row>
    <row r="3" spans="1:20" x14ac:dyDescent="0.2">
      <c r="A3" s="3" t="s">
        <v>17</v>
      </c>
      <c r="B3" s="2" t="b">
        <f>IF(B10&gt;256,"TripUpST110AndEarlier",FALSE)</f>
        <v>0</v>
      </c>
    </row>
    <row r="4" spans="1:20" x14ac:dyDescent="0.2">
      <c r="A4" s="3" t="s">
        <v>18</v>
      </c>
      <c r="B4" s="2" t="s">
        <v>19</v>
      </c>
    </row>
    <row r="5" spans="1:20" x14ac:dyDescent="0.2">
      <c r="A5" s="3" t="s">
        <v>20</v>
      </c>
      <c r="B5" s="2" t="b">
        <v>1</v>
      </c>
    </row>
    <row r="6" spans="1:20" x14ac:dyDescent="0.2">
      <c r="A6" s="3" t="s">
        <v>21</v>
      </c>
      <c r="B6" s="2" t="b">
        <v>1</v>
      </c>
    </row>
    <row r="7" spans="1:20" x14ac:dyDescent="0.2">
      <c r="A7" s="3" t="s">
        <v>22</v>
      </c>
      <c r="B7" s="2" t="e">
        <f>'Q1-6'!#REF!</f>
        <v>#REF!</v>
      </c>
    </row>
    <row r="8" spans="1:20" x14ac:dyDescent="0.2">
      <c r="A8" s="3" t="s">
        <v>23</v>
      </c>
      <c r="B8" s="2">
        <v>1</v>
      </c>
    </row>
    <row r="9" spans="1:20" x14ac:dyDescent="0.2">
      <c r="A9" s="3" t="s">
        <v>24</v>
      </c>
      <c r="B9" s="2">
        <f>1</f>
        <v>1</v>
      </c>
    </row>
    <row r="10" spans="1:20" x14ac:dyDescent="0.2">
      <c r="A10" s="3" t="s">
        <v>25</v>
      </c>
      <c r="B10" s="2">
        <v>4</v>
      </c>
    </row>
    <row r="12" spans="1:20" x14ac:dyDescent="0.2">
      <c r="A12" s="3" t="s">
        <v>26</v>
      </c>
      <c r="B12" s="2" t="s">
        <v>27</v>
      </c>
      <c r="C12" s="2" t="s">
        <v>28</v>
      </c>
      <c r="D12" s="2" t="s">
        <v>29</v>
      </c>
      <c r="E12" s="2" t="b">
        <v>1</v>
      </c>
      <c r="F12" s="2">
        <v>0</v>
      </c>
      <c r="G12" s="2">
        <v>4</v>
      </c>
    </row>
    <row r="13" spans="1:20" x14ac:dyDescent="0.2">
      <c r="A13" s="3" t="s">
        <v>30</v>
      </c>
      <c r="B13" s="2" t="e">
        <f>'Q1-6'!#REF!</f>
        <v>#REF!</v>
      </c>
    </row>
    <row r="14" spans="1:20" x14ac:dyDescent="0.2">
      <c r="A14" s="3" t="s">
        <v>31</v>
      </c>
    </row>
    <row r="15" spans="1:20" x14ac:dyDescent="0.2">
      <c r="A15" s="3" t="s">
        <v>32</v>
      </c>
      <c r="B15" s="2" t="s">
        <v>33</v>
      </c>
      <c r="C15" s="2" t="s">
        <v>34</v>
      </c>
      <c r="D15" s="2" t="s">
        <v>35</v>
      </c>
      <c r="E15" s="2" t="b">
        <v>1</v>
      </c>
      <c r="F15" s="2">
        <v>0</v>
      </c>
      <c r="G15" s="2">
        <v>4</v>
      </c>
    </row>
    <row r="16" spans="1:20" x14ac:dyDescent="0.2">
      <c r="A16" s="3" t="s">
        <v>36</v>
      </c>
      <c r="B16" s="2" t="e">
        <f>'Q1-6'!#REF!</f>
        <v>#REF!</v>
      </c>
    </row>
    <row r="17" spans="1:7" x14ac:dyDescent="0.2">
      <c r="A17" s="3" t="s">
        <v>37</v>
      </c>
    </row>
    <row r="18" spans="1:7" x14ac:dyDescent="0.2">
      <c r="A18" s="3" t="s">
        <v>38</v>
      </c>
      <c r="B18" s="2" t="s">
        <v>39</v>
      </c>
      <c r="C18" s="2" t="s">
        <v>40</v>
      </c>
      <c r="D18" s="2" t="s">
        <v>41</v>
      </c>
      <c r="E18" s="2" t="b">
        <v>1</v>
      </c>
      <c r="F18" s="2">
        <v>0</v>
      </c>
      <c r="G18" s="2">
        <v>4</v>
      </c>
    </row>
    <row r="19" spans="1:7" x14ac:dyDescent="0.2">
      <c r="A19" s="3" t="s">
        <v>42</v>
      </c>
      <c r="B19" s="2" t="e">
        <f>'Q1-6'!#REF!</f>
        <v>#REF!</v>
      </c>
    </row>
    <row r="20" spans="1:7" x14ac:dyDescent="0.2">
      <c r="A20" s="3" t="s">
        <v>43</v>
      </c>
    </row>
    <row r="21" spans="1:7" x14ac:dyDescent="0.2">
      <c r="A21" s="3" t="s">
        <v>44</v>
      </c>
      <c r="B21" s="2" t="s">
        <v>45</v>
      </c>
      <c r="C21" s="2" t="s">
        <v>46</v>
      </c>
      <c r="D21" s="2" t="s">
        <v>47</v>
      </c>
      <c r="E21" s="2" t="b">
        <v>1</v>
      </c>
      <c r="F21" s="2">
        <v>0</v>
      </c>
      <c r="G21" s="2">
        <v>4</v>
      </c>
    </row>
    <row r="22" spans="1:7" x14ac:dyDescent="0.2">
      <c r="A22" s="3" t="s">
        <v>48</v>
      </c>
      <c r="B22" s="2" t="e">
        <f>'Q1-6'!#REF!</f>
        <v>#REF!</v>
      </c>
    </row>
    <row r="23" spans="1:7" x14ac:dyDescent="0.2">
      <c r="A23" s="3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6"/>
  <sheetViews>
    <sheetView workbookViewId="0"/>
  </sheetViews>
  <sheetFormatPr baseColWidth="10" defaultColWidth="30.6640625" defaultRowHeight="15" x14ac:dyDescent="0.2"/>
  <cols>
    <col min="1" max="1" width="30.6640625" style="3"/>
    <col min="2" max="16384" width="30.6640625" style="2"/>
  </cols>
  <sheetData>
    <row r="1" spans="1:20" x14ac:dyDescent="0.2">
      <c r="A1" s="3" t="s">
        <v>13</v>
      </c>
      <c r="B1" s="2" t="s">
        <v>53</v>
      </c>
      <c r="C1" s="2" t="s">
        <v>4</v>
      </c>
      <c r="D1" s="2">
        <v>6</v>
      </c>
      <c r="E1" s="2" t="s">
        <v>5</v>
      </c>
      <c r="F1" s="2">
        <v>1</v>
      </c>
      <c r="G1" s="2" t="s">
        <v>6</v>
      </c>
      <c r="H1" s="2">
        <v>2</v>
      </c>
      <c r="I1" s="2" t="s">
        <v>7</v>
      </c>
      <c r="J1" s="2">
        <v>1</v>
      </c>
      <c r="K1" s="2" t="s">
        <v>8</v>
      </c>
      <c r="L1" s="2">
        <v>0</v>
      </c>
      <c r="M1" s="2" t="s">
        <v>9</v>
      </c>
      <c r="N1" s="2">
        <v>0</v>
      </c>
      <c r="O1" s="2" t="s">
        <v>10</v>
      </c>
      <c r="P1" s="2">
        <v>1</v>
      </c>
      <c r="Q1" s="2" t="s">
        <v>11</v>
      </c>
      <c r="R1" s="2">
        <v>0</v>
      </c>
      <c r="S1" s="2" t="s">
        <v>12</v>
      </c>
      <c r="T1" s="2">
        <v>0</v>
      </c>
    </row>
    <row r="2" spans="1:20" x14ac:dyDescent="0.2">
      <c r="A2" s="3" t="s">
        <v>15</v>
      </c>
      <c r="B2" s="2" t="s">
        <v>54</v>
      </c>
    </row>
    <row r="3" spans="1:20" x14ac:dyDescent="0.2">
      <c r="A3" s="3" t="s">
        <v>17</v>
      </c>
      <c r="B3" s="2" t="b">
        <f>IF(B10&gt;256,"TripUpST110AndEarlier",FALSE)</f>
        <v>0</v>
      </c>
    </row>
    <row r="4" spans="1:20" x14ac:dyDescent="0.2">
      <c r="A4" s="3" t="s">
        <v>18</v>
      </c>
      <c r="B4" s="2" t="s">
        <v>19</v>
      </c>
    </row>
    <row r="5" spans="1:20" x14ac:dyDescent="0.2">
      <c r="A5" s="3" t="s">
        <v>20</v>
      </c>
      <c r="B5" s="2" t="b">
        <v>1</v>
      </c>
    </row>
    <row r="6" spans="1:20" x14ac:dyDescent="0.2">
      <c r="A6" s="3" t="s">
        <v>21</v>
      </c>
      <c r="B6" s="2" t="b">
        <v>1</v>
      </c>
    </row>
    <row r="7" spans="1:20" x14ac:dyDescent="0.2">
      <c r="A7" s="3" t="s">
        <v>22</v>
      </c>
      <c r="B7" s="2" t="e">
        <f>#REF!</f>
        <v>#REF!</v>
      </c>
    </row>
    <row r="8" spans="1:20" x14ac:dyDescent="0.2">
      <c r="A8" s="3" t="s">
        <v>23</v>
      </c>
      <c r="B8" s="2">
        <v>1</v>
      </c>
    </row>
    <row r="9" spans="1:20" x14ac:dyDescent="0.2">
      <c r="A9" s="3" t="s">
        <v>24</v>
      </c>
      <c r="B9" s="2">
        <f>1</f>
        <v>1</v>
      </c>
    </row>
    <row r="10" spans="1:20" x14ac:dyDescent="0.2">
      <c r="A10" s="3" t="s">
        <v>25</v>
      </c>
      <c r="B10" s="2">
        <v>5</v>
      </c>
    </row>
    <row r="12" spans="1:20" x14ac:dyDescent="0.2">
      <c r="A12" s="3" t="s">
        <v>26</v>
      </c>
      <c r="B12" s="2" t="s">
        <v>55</v>
      </c>
      <c r="C12" s="2" t="s">
        <v>28</v>
      </c>
      <c r="D12" s="2" t="s">
        <v>56</v>
      </c>
      <c r="E12" s="2" t="b">
        <v>1</v>
      </c>
      <c r="F12" s="2">
        <v>0</v>
      </c>
      <c r="G12" s="2">
        <v>4</v>
      </c>
    </row>
    <row r="13" spans="1:20" x14ac:dyDescent="0.2">
      <c r="A13" s="3" t="s">
        <v>30</v>
      </c>
      <c r="B13" s="2" t="e">
        <f>#REF!</f>
        <v>#REF!</v>
      </c>
    </row>
    <row r="14" spans="1:20" x14ac:dyDescent="0.2">
      <c r="A14" s="3" t="s">
        <v>31</v>
      </c>
    </row>
    <row r="15" spans="1:20" x14ac:dyDescent="0.2">
      <c r="A15" s="3" t="s">
        <v>32</v>
      </c>
      <c r="B15" s="2" t="s">
        <v>57</v>
      </c>
      <c r="C15" s="2" t="s">
        <v>34</v>
      </c>
      <c r="D15" s="2" t="s">
        <v>58</v>
      </c>
      <c r="E15" s="2" t="b">
        <v>1</v>
      </c>
      <c r="F15" s="2">
        <v>0</v>
      </c>
      <c r="G15" s="2">
        <v>4</v>
      </c>
    </row>
    <row r="16" spans="1:20" x14ac:dyDescent="0.2">
      <c r="A16" s="3" t="s">
        <v>36</v>
      </c>
      <c r="B16" s="2" t="e">
        <f>#REF!</f>
        <v>#REF!</v>
      </c>
    </row>
    <row r="17" spans="1:7" x14ac:dyDescent="0.2">
      <c r="A17" s="3" t="s">
        <v>37</v>
      </c>
    </row>
    <row r="18" spans="1:7" x14ac:dyDescent="0.2">
      <c r="A18" s="3" t="s">
        <v>38</v>
      </c>
      <c r="B18" s="2" t="s">
        <v>59</v>
      </c>
      <c r="C18" s="2" t="s">
        <v>40</v>
      </c>
      <c r="D18" s="2" t="s">
        <v>60</v>
      </c>
      <c r="E18" s="2" t="b">
        <v>1</v>
      </c>
      <c r="F18" s="2">
        <v>0</v>
      </c>
      <c r="G18" s="2">
        <v>4</v>
      </c>
    </row>
    <row r="19" spans="1:7" x14ac:dyDescent="0.2">
      <c r="A19" s="3" t="s">
        <v>42</v>
      </c>
      <c r="B19" s="2" t="e">
        <f>#REF!</f>
        <v>#REF!</v>
      </c>
    </row>
    <row r="20" spans="1:7" x14ac:dyDescent="0.2">
      <c r="A20" s="3" t="s">
        <v>43</v>
      </c>
    </row>
    <row r="21" spans="1:7" x14ac:dyDescent="0.2">
      <c r="A21" s="3" t="s">
        <v>44</v>
      </c>
      <c r="B21" s="2" t="s">
        <v>61</v>
      </c>
      <c r="C21" s="2" t="s">
        <v>46</v>
      </c>
      <c r="D21" s="2" t="s">
        <v>62</v>
      </c>
      <c r="E21" s="2" t="b">
        <v>1</v>
      </c>
      <c r="F21" s="2">
        <v>0</v>
      </c>
      <c r="G21" s="2">
        <v>4</v>
      </c>
    </row>
    <row r="22" spans="1:7" x14ac:dyDescent="0.2">
      <c r="A22" s="3" t="s">
        <v>48</v>
      </c>
      <c r="B22" s="2" t="e">
        <f>#REF!</f>
        <v>#REF!</v>
      </c>
    </row>
    <row r="23" spans="1:7" x14ac:dyDescent="0.2">
      <c r="A23" s="3" t="s">
        <v>49</v>
      </c>
    </row>
    <row r="24" spans="1:7" x14ac:dyDescent="0.2">
      <c r="A24" s="3" t="s">
        <v>63</v>
      </c>
      <c r="B24" s="2" t="s">
        <v>64</v>
      </c>
      <c r="C24" s="2" t="s">
        <v>65</v>
      </c>
      <c r="D24" s="2" t="s">
        <v>66</v>
      </c>
      <c r="E24" s="2" t="b">
        <v>1</v>
      </c>
      <c r="F24" s="2">
        <v>0</v>
      </c>
      <c r="G24" s="2">
        <v>4</v>
      </c>
    </row>
    <row r="25" spans="1:7" x14ac:dyDescent="0.2">
      <c r="A25" s="3" t="s">
        <v>67</v>
      </c>
      <c r="B25" s="2" t="e">
        <f>#REF!</f>
        <v>#REF!</v>
      </c>
    </row>
    <row r="26" spans="1:7" x14ac:dyDescent="0.2">
      <c r="A26" s="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Q1-6</vt:lpstr>
      <vt:lpstr>Q7-8</vt:lpstr>
      <vt:lpstr>Q9-10</vt:lpstr>
      <vt:lpstr>_STDS_DG10D524E1</vt:lpstr>
      <vt:lpstr>_STDS_DG180BAB95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Sager</dc:creator>
  <cp:lastModifiedBy>RUCHI SHARMA</cp:lastModifiedBy>
  <dcterms:created xsi:type="dcterms:W3CDTF">2014-10-19T06:46:43Z</dcterms:created>
  <dcterms:modified xsi:type="dcterms:W3CDTF">2023-04-15T00:40:16Z</dcterms:modified>
</cp:coreProperties>
</file>