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codeName="ThisWorkbook"/>
  <mc:AlternateContent xmlns:mc="http://schemas.openxmlformats.org/markup-compatibility/2006">
    <mc:Choice Requires="x15">
      <x15ac:absPath xmlns:x15ac="http://schemas.microsoft.com/office/spreadsheetml/2010/11/ac" url="/Users/hongchao/github/MTH9845_Risk_Management/HW/HW3&amp;4/"/>
    </mc:Choice>
  </mc:AlternateContent>
  <bookViews>
    <workbookView xWindow="720" yWindow="780" windowWidth="18320" windowHeight="10740" activeTab="1"/>
  </bookViews>
  <sheets>
    <sheet name="GroupInfo" sheetId="4" r:id="rId1"/>
    <sheet name="BondPricing" sheetId="1" r:id="rId2"/>
    <sheet name="Q1" sheetId="2" r:id="rId3"/>
    <sheet name="Q2" sheetId="7" r:id="rId4"/>
    <sheet name="Q3" sheetId="5" r:id="rId5"/>
    <sheet name="Q4"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4" i="6" l="1"/>
  <c r="F14" i="6"/>
  <c r="G12" i="6"/>
  <c r="G13" i="6"/>
  <c r="G14" i="6"/>
  <c r="G15" i="6"/>
  <c r="G16" i="6"/>
  <c r="F16" i="6"/>
  <c r="F15" i="6"/>
  <c r="C11" i="6"/>
  <c r="G11" i="6"/>
  <c r="F12" i="6"/>
  <c r="F13" i="6"/>
  <c r="F11" i="6"/>
  <c r="G12" i="5"/>
  <c r="G13" i="5"/>
  <c r="G14" i="5"/>
  <c r="G15" i="5"/>
  <c r="G16" i="5"/>
  <c r="C11" i="5"/>
  <c r="G11" i="5"/>
  <c r="F12" i="5"/>
  <c r="F13" i="5"/>
  <c r="F14" i="5"/>
  <c r="F15" i="5"/>
  <c r="F16" i="5"/>
  <c r="F11" i="5"/>
  <c r="G12" i="2"/>
  <c r="G13" i="2"/>
  <c r="G14" i="2"/>
  <c r="G15" i="2"/>
  <c r="G16" i="2"/>
  <c r="C11" i="2"/>
  <c r="G11" i="2"/>
  <c r="I12" i="7"/>
  <c r="I13" i="7"/>
  <c r="I14" i="7"/>
  <c r="I15" i="7"/>
  <c r="I16" i="7"/>
  <c r="C11" i="7"/>
  <c r="I11" i="7"/>
  <c r="G12" i="7"/>
  <c r="G13" i="7"/>
  <c r="G14" i="7"/>
  <c r="G15" i="7"/>
  <c r="G16" i="7"/>
  <c r="G11" i="7"/>
  <c r="F12" i="7"/>
  <c r="F13" i="7"/>
  <c r="F14" i="7"/>
  <c r="F15" i="7"/>
  <c r="F16" i="7"/>
  <c r="F11" i="7"/>
  <c r="I12" i="2"/>
  <c r="I13" i="2"/>
  <c r="I14" i="2"/>
  <c r="I15" i="2"/>
  <c r="I16" i="2"/>
  <c r="I11" i="2"/>
  <c r="F12" i="2"/>
  <c r="F13" i="2"/>
  <c r="F14" i="2"/>
  <c r="F15" i="2"/>
  <c r="F16" i="2"/>
  <c r="F11" i="2"/>
  <c r="H12" i="2"/>
  <c r="H13" i="2"/>
  <c r="H14" i="2"/>
  <c r="H15" i="2"/>
  <c r="H16" i="2"/>
  <c r="H11" i="2"/>
  <c r="C20" i="7"/>
  <c r="C21" i="7"/>
  <c r="C22" i="7"/>
  <c r="C23" i="7"/>
  <c r="C24" i="7"/>
  <c r="C19" i="7"/>
  <c r="H12" i="7"/>
  <c r="H13" i="7"/>
  <c r="H14" i="7"/>
  <c r="H15" i="7"/>
  <c r="H16" i="7"/>
  <c r="H11" i="7"/>
  <c r="H12" i="5"/>
  <c r="H13" i="5"/>
  <c r="H15" i="5"/>
  <c r="H16" i="5"/>
  <c r="H11" i="5"/>
  <c r="H14" i="5"/>
  <c r="A48" i="6"/>
  <c r="A49" i="6"/>
  <c r="A50" i="6"/>
  <c r="A51" i="6"/>
  <c r="A52" i="6"/>
  <c r="A53" i="6"/>
  <c r="A54" i="6"/>
  <c r="A55" i="6"/>
  <c r="A56" i="6"/>
  <c r="A57" i="6"/>
  <c r="A58" i="6"/>
  <c r="A59" i="6"/>
  <c r="A60" i="6"/>
  <c r="A61" i="6"/>
  <c r="A62" i="6"/>
  <c r="A63" i="6"/>
  <c r="A64" i="6"/>
  <c r="A65" i="6"/>
  <c r="A66" i="6"/>
  <c r="A47" i="6"/>
  <c r="D21" i="6"/>
  <c r="E21" i="6"/>
  <c r="F21" i="6"/>
  <c r="G21" i="6"/>
  <c r="H21" i="6"/>
  <c r="I21" i="6"/>
  <c r="J21" i="6"/>
  <c r="K21" i="6"/>
  <c r="L21" i="6"/>
  <c r="M21" i="6"/>
  <c r="N21" i="6"/>
  <c r="O21" i="6"/>
  <c r="P21" i="6"/>
  <c r="Q21" i="6"/>
  <c r="R21" i="6"/>
  <c r="S21" i="6"/>
  <c r="T21" i="6"/>
  <c r="U21" i="6"/>
  <c r="V21" i="6"/>
  <c r="B23" i="6"/>
  <c r="A23" i="6"/>
  <c r="A22" i="6"/>
  <c r="B24" i="6"/>
  <c r="A24" i="6"/>
  <c r="H16" i="6"/>
  <c r="H15" i="6"/>
  <c r="H13" i="6"/>
  <c r="H12" i="6"/>
  <c r="B22" i="5"/>
  <c r="D22" i="5"/>
  <c r="B23" i="5"/>
  <c r="D23" i="5"/>
  <c r="B24" i="5"/>
  <c r="D24" i="5"/>
  <c r="B25" i="5"/>
  <c r="D25" i="5"/>
  <c r="B26" i="5"/>
  <c r="D26" i="5"/>
  <c r="B27" i="5"/>
  <c r="D27" i="5"/>
  <c r="B28" i="5"/>
  <c r="D28" i="5"/>
  <c r="B29" i="5"/>
  <c r="D29" i="5"/>
  <c r="B30" i="5"/>
  <c r="D30" i="5"/>
  <c r="B31" i="5"/>
  <c r="D31" i="5"/>
  <c r="B32" i="5"/>
  <c r="D32" i="5"/>
  <c r="B33" i="5"/>
  <c r="D33" i="5"/>
  <c r="B34" i="5"/>
  <c r="D34" i="5"/>
  <c r="B35" i="5"/>
  <c r="D35" i="5"/>
  <c r="B36" i="5"/>
  <c r="D36" i="5"/>
  <c r="B37" i="5"/>
  <c r="D37" i="5"/>
  <c r="B38" i="5"/>
  <c r="D38" i="5"/>
  <c r="B39" i="5"/>
  <c r="D39" i="5"/>
  <c r="B40" i="5"/>
  <c r="D40" i="5"/>
  <c r="D21" i="5"/>
  <c r="C20" i="5"/>
  <c r="D23" i="7"/>
  <c r="D24" i="7"/>
  <c r="D22" i="7"/>
  <c r="D21" i="7"/>
  <c r="D20" i="7"/>
  <c r="D19" i="7"/>
  <c r="D85" i="1"/>
  <c r="D84" i="1"/>
  <c r="D83" i="1"/>
  <c r="D82" i="1"/>
  <c r="E19" i="1"/>
  <c r="A85" i="1"/>
  <c r="B85" i="1"/>
  <c r="C85" i="1"/>
  <c r="A84" i="1"/>
  <c r="B84" i="1"/>
  <c r="A83" i="1"/>
  <c r="B83" i="1"/>
  <c r="C83" i="1"/>
  <c r="A82" i="1"/>
  <c r="B82" i="1"/>
  <c r="C82" i="1"/>
  <c r="C84" i="1"/>
  <c r="H14" i="6"/>
  <c r="B21" i="6"/>
  <c r="H11" i="6"/>
  <c r="B25" i="6"/>
  <c r="A25" i="6"/>
  <c r="B26" i="6"/>
  <c r="A26" i="6"/>
  <c r="B27" i="6"/>
  <c r="A27" i="6"/>
  <c r="B28" i="6"/>
  <c r="A28" i="6"/>
  <c r="B29" i="6"/>
  <c r="A29" i="6"/>
  <c r="B30" i="6"/>
  <c r="A30" i="6"/>
  <c r="B31" i="6"/>
  <c r="A31" i="6"/>
  <c r="B32" i="6"/>
  <c r="A32" i="6"/>
  <c r="B33" i="6"/>
  <c r="A33" i="6"/>
  <c r="B34" i="6"/>
  <c r="A34" i="6"/>
  <c r="B35" i="6"/>
  <c r="A35" i="6"/>
  <c r="B36" i="6"/>
  <c r="A36" i="6"/>
  <c r="B37" i="6"/>
  <c r="A37" i="6"/>
  <c r="B38" i="6"/>
  <c r="A38" i="6"/>
  <c r="B39" i="6"/>
  <c r="A39" i="6"/>
  <c r="B40" i="6"/>
  <c r="A40" i="6"/>
  <c r="B41" i="6"/>
  <c r="A41" i="6"/>
</calcChain>
</file>

<file path=xl/sharedStrings.xml><?xml version="1.0" encoding="utf-8"?>
<sst xmlns="http://schemas.openxmlformats.org/spreadsheetml/2006/main" count="137" uniqueCount="76">
  <si>
    <t>Price @ current yield</t>
  </si>
  <si>
    <t>Price @ +1bp</t>
  </si>
  <si>
    <t>PV01</t>
  </si>
  <si>
    <t>Mduration</t>
  </si>
  <si>
    <t>Yield</t>
  </si>
  <si>
    <t>Coupon</t>
  </si>
  <si>
    <t>a) price at current yield</t>
  </si>
  <si>
    <t>c) duration at current yield</t>
  </si>
  <si>
    <t>b) PV01 at current yield</t>
  </si>
  <si>
    <t>2) Reprice each bond at +100bp</t>
  </si>
  <si>
    <t>compare the price change with that implied by PV01*100</t>
  </si>
  <si>
    <t xml:space="preserve">4) for the 10Y, show a surface plot of the price for yields between 1 and 20% </t>
  </si>
  <si>
    <t>(in increments of 1%) and maturities between 1 and 20 years</t>
  </si>
  <si>
    <t>2011 HW</t>
  </si>
  <si>
    <t xml:space="preserve">Homework #2 </t>
  </si>
  <si>
    <t>Pricing of simple bonds in Excel</t>
  </si>
  <si>
    <t>explain what drives the differences</t>
  </si>
  <si>
    <t>3) For the 10Y bond, show the price yield line between 1% and 20%</t>
  </si>
  <si>
    <t xml:space="preserve">1) for the following bonds, calculate </t>
  </si>
  <si>
    <t>explain what drives the shape of the curve</t>
  </si>
  <si>
    <t>Assuming that todays' date is 8/7/07, the bond has $100 notional - and using the Bloomberg screen below</t>
  </si>
  <si>
    <t>explain the shape of the surface</t>
  </si>
  <si>
    <t>Maturing on</t>
  </si>
  <si>
    <t>Group Members</t>
  </si>
  <si>
    <t>Email</t>
  </si>
  <si>
    <t>Hongchao Pan</t>
  </si>
  <si>
    <t>hpan.baruch@gmail.com</t>
  </si>
  <si>
    <t>Yu Sun</t>
  </si>
  <si>
    <t>yusun.baruch@gmail.com</t>
  </si>
  <si>
    <t>Notional</t>
  </si>
  <si>
    <t>Starting date</t>
  </si>
  <si>
    <t>Frequency</t>
  </si>
  <si>
    <t>Basis</t>
  </si>
  <si>
    <t>'b) PV01 at current yield</t>
  </si>
  <si>
    <t>a) Using PRICE() function to calculate the bond price, 'Coupon' and 'Yield' are divided by 100 inside the PRICE() function</t>
  </si>
  <si>
    <t>Notes:</t>
  </si>
  <si>
    <t>b) Price @ +1bp is calculated, the difference between this price and original price is the value of PV01</t>
  </si>
  <si>
    <t>c) Using MDURATION() function to calculate the duration at current yield. Also 'Coupon' and 'Yield' are divided by 100 inside the MDURATION() function</t>
  </si>
  <si>
    <t>Copy the price and PV01 from Q1</t>
  </si>
  <si>
    <t>Price @ +100bp</t>
  </si>
  <si>
    <t>Compare the difference</t>
  </si>
  <si>
    <t>Price Change</t>
  </si>
  <si>
    <t>PV01*100</t>
  </si>
  <si>
    <t>This is to say (Price @current yield - Price @+1bp)  is larger than (Price @+99bp - Price @+100bp). So we have PV01*100 which is larger than (Price @current yield - Price @+100bp)</t>
  </si>
  <si>
    <t>https://en.wikipedia.org/wiki/Bond_valuation#Present_value_approach</t>
  </si>
  <si>
    <t>Make a Data Table to calculate price for yield between 1% and 20%</t>
  </si>
  <si>
    <t>Using "Data Table" in "What-If Analysis", row input cell = 'Blank', col input cell = E14 (yield for 10y bond)</t>
  </si>
  <si>
    <t>YTM</t>
  </si>
  <si>
    <t>Make a Data Table to calculate price for yield between 1% and 20%, maturities between 1and 20 years</t>
  </si>
  <si>
    <t>Using "Data Table" in "What-If Analysis", row input cell = 'B14', col input cell = E14 (yield for 10y bond)</t>
  </si>
  <si>
    <t>Recalculate the "Price @current yield" using combination of starting date and maturity time(B11+365.25*B14) instead of set "Maturing on time"(D14)</t>
  </si>
  <si>
    <t>Copy the results here for surface plot, delete left-up corner price.</t>
  </si>
  <si>
    <t>By Obervation, we could see that absolute value of PV01*100 is slightly larger than the absolute value of price change. From the valuation formula, we could see that when yield is relatively small, 1 bp change would have more impact on the price than 1bp change under larger yield because the price change is a convex function of interest rate.</t>
  </si>
  <si>
    <t>Bond convexity is a measure of the non-linear relationship of bond prices to changes in interest rates, the second derivative of the price of the bond with respect to interest rates</t>
  </si>
  <si>
    <t>First, Let's take look at first derivative of bond price to yield.</t>
  </si>
  <si>
    <t>We would see that first derivative is always less than zero, which means with the increase of yield, the bond price will fall.</t>
  </si>
  <si>
    <t>To see why the bond price is not decreasing at constant rate, we would take a look at the bond convexity.</t>
  </si>
  <si>
    <r>
      <t>t</t>
    </r>
    <r>
      <rPr>
        <sz val="8"/>
        <rFont val="Arial"/>
        <family val="2"/>
      </rPr>
      <t>i</t>
    </r>
    <r>
      <rPr>
        <sz val="10"/>
        <rFont val="Arial"/>
      </rPr>
      <t xml:space="preserve"> is  is the time in years until the i ith payment will be received,</t>
    </r>
  </si>
  <si>
    <t>We found that it's not a constant and it's always larger than 0. Since first derivative is less than 0, we conclude that first derivative is increasing and converge to 0 with yield hike. This explains why price change between current yield and +1bp is larger than price change between +99bps and +100bps. Also this explains the convexity of the bond price and the curve shape shown on the plot.</t>
  </si>
  <si>
    <r>
      <t>CF</t>
    </r>
    <r>
      <rPr>
        <sz val="8"/>
        <rFont val="Arial"/>
        <family val="2"/>
      </rPr>
      <t>i</t>
    </r>
    <r>
      <rPr>
        <sz val="10"/>
        <rFont val="Arial"/>
      </rPr>
      <t xml:space="preserve"> is i th cash flow </t>
    </r>
  </si>
  <si>
    <t>Reference:</t>
  </si>
  <si>
    <t>https://en.wikipedia.org/wiki/Bond_convexity</t>
  </si>
  <si>
    <t>https://en.wikipedia.org/wiki/Bond_duration</t>
  </si>
  <si>
    <t xml:space="preserve">As discussed in Q3, we know there is non-linear relationship between the price and change of yield. </t>
  </si>
  <si>
    <t>Week 2 Reading Material: Chapter 2</t>
  </si>
  <si>
    <t>c is the annual coupon rate</t>
  </si>
  <si>
    <t>v is redemption value</t>
  </si>
  <si>
    <t>yi is the yield, in our calculation it remains same</t>
  </si>
  <si>
    <t>f is payment frequency</t>
  </si>
  <si>
    <t>n is the number of whole coupon periods</t>
  </si>
  <si>
    <t>From the surface plot, we could also see that when maturity time is small, the price-yield curve tend to be flatter.</t>
  </si>
  <si>
    <t>When yield is small, longer maturity time means more coupon payment, which leads to a higher price for long maturity bond.</t>
  </si>
  <si>
    <t>Take a look at second derivative, when maturity time is large(n is large), second derivative would increase, which means the bond price would decline faster when yield increases for long maturity bond.</t>
  </si>
  <si>
    <t>Also we could see that when yield is small, the return is relative low, long maturity means more coupon payments and higher bond price. But when yield is relative large, short maturity bond would have a good return. Although long maturity bond has more payments, it also has higher default risk which would significantly reduce the bond price. So people tend to buy short maturity bond in this case.</t>
  </si>
  <si>
    <t>d) The type of day count basis is Acutal/Actual</t>
  </si>
  <si>
    <t>More about bond convexity correction would also be discussed in Q3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</si>
</sst>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amily val="2"/>
    </font>
    <font>
      <sz val="10"/>
      <color indexed="9"/>
      <name val="Arial"/>
      <family val="2"/>
    </font>
    <font>
      <sz val="10"/>
      <color theme="0"/>
      <name val="Arial"/>
      <family val="2"/>
    </font>
    <font>
      <sz val="10"/>
      <name val="Arial"/>
      <family val="2"/>
    </font>
    <font>
      <sz val="12"/>
      <name val="Times New Roman"/>
      <family val="1"/>
    </font>
    <font>
      <b/>
      <sz val="16"/>
      <name val="Times New Roman"/>
      <family val="1"/>
    </font>
    <font>
      <b/>
      <sz val="12"/>
      <name val="Times New Roman"/>
      <family val="1"/>
    </font>
    <font>
      <b/>
      <sz val="14"/>
      <name val="Times New Roman"/>
      <family val="1"/>
    </font>
    <font>
      <u/>
      <sz val="12"/>
      <color theme="10"/>
      <name val="Times New Roman"/>
      <family val="1"/>
    </font>
    <font>
      <b/>
      <sz val="10"/>
      <name val="Arial"/>
      <family val="2"/>
    </font>
    <font>
      <sz val="10"/>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4">
    <xf numFmtId="0" fontId="0" fillId="0" borderId="0"/>
    <xf numFmtId="0" fontId="5" fillId="0" borderId="0"/>
    <xf numFmtId="0" fontId="9" fillId="0" borderId="0" applyNumberFormat="0" applyFill="0" applyBorder="0" applyAlignment="0" applyProtection="0"/>
    <xf numFmtId="9" fontId="11" fillId="0" borderId="0" applyFont="0" applyFill="0" applyBorder="0" applyAlignment="0" applyProtection="0"/>
  </cellStyleXfs>
  <cellXfs count="68">
    <xf numFmtId="0" fontId="0" fillId="0" borderId="0" xfId="0"/>
    <xf numFmtId="12" fontId="0" fillId="0" borderId="0" xfId="0" applyNumberFormat="1"/>
    <xf numFmtId="14" fontId="0" fillId="0" borderId="0" xfId="0" applyNumberFormat="1"/>
    <xf numFmtId="0" fontId="0" fillId="0" borderId="0" xfId="0" quotePrefix="1" applyAlignment="1">
      <alignment horizontal="left"/>
    </xf>
    <xf numFmtId="2" fontId="0" fillId="0" borderId="0" xfId="0" applyNumberFormat="1"/>
    <xf numFmtId="0" fontId="2" fillId="0" borderId="0" xfId="0" quotePrefix="1" applyFont="1" applyAlignment="1">
      <alignment horizontal="left"/>
    </xf>
    <xf numFmtId="0" fontId="2" fillId="0" borderId="0" xfId="0" applyFont="1"/>
    <xf numFmtId="0" fontId="3" fillId="0" borderId="0" xfId="0" applyFont="1"/>
    <xf numFmtId="0" fontId="4" fillId="0" borderId="0" xfId="0" applyFont="1"/>
    <xf numFmtId="0" fontId="4" fillId="2" borderId="0" xfId="0" applyFont="1" applyFill="1"/>
    <xf numFmtId="0" fontId="0" fillId="2" borderId="0" xfId="0" applyFill="1"/>
    <xf numFmtId="0" fontId="4" fillId="0" borderId="0" xfId="0" quotePrefix="1" applyFont="1" applyAlignment="1">
      <alignment horizontal="left"/>
    </xf>
    <xf numFmtId="0" fontId="4" fillId="0" borderId="0" xfId="0" quotePrefix="1" applyFont="1"/>
    <xf numFmtId="0" fontId="6" fillId="3" borderId="0" xfId="1" applyFont="1" applyFill="1"/>
    <xf numFmtId="0" fontId="7" fillId="3" borderId="0" xfId="1" applyFont="1" applyFill="1"/>
    <xf numFmtId="0" fontId="5" fillId="0" borderId="0" xfId="1"/>
    <xf numFmtId="0" fontId="8" fillId="0" borderId="0" xfId="1" applyFont="1"/>
    <xf numFmtId="0" fontId="9" fillId="0" borderId="0" xfId="2"/>
    <xf numFmtId="0" fontId="10" fillId="0" borderId="0" xfId="0" quotePrefix="1" applyFont="1" applyAlignment="1">
      <alignment horizontal="left"/>
    </xf>
    <xf numFmtId="0" fontId="10" fillId="0" borderId="0" xfId="0" applyFont="1"/>
    <xf numFmtId="0" fontId="10" fillId="0" borderId="0" xfId="0" quotePrefix="1" applyFont="1"/>
    <xf numFmtId="0" fontId="4" fillId="0" borderId="1" xfId="0" applyFont="1" applyBorder="1"/>
    <xf numFmtId="0" fontId="0" fillId="0" borderId="1" xfId="0" applyBorder="1"/>
    <xf numFmtId="14" fontId="0" fillId="0" borderId="1" xfId="0" applyNumberFormat="1" applyBorder="1"/>
    <xf numFmtId="0" fontId="0" fillId="0" borderId="2" xfId="0" applyBorder="1"/>
    <xf numFmtId="14" fontId="0" fillId="0" borderId="2" xfId="0" applyNumberFormat="1" applyBorder="1"/>
    <xf numFmtId="12" fontId="0" fillId="0" borderId="1" xfId="0" applyNumberFormat="1" applyBorder="1"/>
    <xf numFmtId="0" fontId="0" fillId="4" borderId="1" xfId="0" applyFill="1" applyBorder="1"/>
    <xf numFmtId="0" fontId="0" fillId="5" borderId="1" xfId="0" applyFill="1" applyBorder="1"/>
    <xf numFmtId="0" fontId="10" fillId="4" borderId="1" xfId="0" applyFont="1" applyFill="1" applyBorder="1"/>
    <xf numFmtId="0" fontId="10" fillId="5" borderId="1" xfId="0" applyFont="1" applyFill="1" applyBorder="1"/>
    <xf numFmtId="0" fontId="10" fillId="6" borderId="1" xfId="0" applyFont="1" applyFill="1" applyBorder="1"/>
    <xf numFmtId="0" fontId="0" fillId="6" borderId="1" xfId="0" applyFill="1" applyBorder="1"/>
    <xf numFmtId="0" fontId="4" fillId="7" borderId="0" xfId="0" applyFont="1" applyFill="1"/>
    <xf numFmtId="0" fontId="0" fillId="7" borderId="0" xfId="0" applyFill="1"/>
    <xf numFmtId="14" fontId="0" fillId="7" borderId="0" xfId="0" applyNumberFormat="1" applyFill="1"/>
    <xf numFmtId="0" fontId="4" fillId="5" borderId="1" xfId="0" applyFont="1" applyFill="1" applyBorder="1"/>
    <xf numFmtId="0" fontId="4" fillId="4" borderId="1" xfId="0" applyFont="1" applyFill="1" applyBorder="1"/>
    <xf numFmtId="0" fontId="10" fillId="7" borderId="0" xfId="0" applyFont="1" applyFill="1"/>
    <xf numFmtId="0" fontId="4" fillId="9" borderId="0" xfId="0" applyFont="1" applyFill="1"/>
    <xf numFmtId="0" fontId="0" fillId="9" borderId="0" xfId="0" applyFill="1"/>
    <xf numFmtId="0" fontId="0" fillId="4" borderId="0" xfId="0" applyFill="1"/>
    <xf numFmtId="12" fontId="0" fillId="8" borderId="1" xfId="0" applyNumberFormat="1" applyFill="1" applyBorder="1"/>
    <xf numFmtId="14" fontId="0" fillId="8" borderId="1" xfId="0" applyNumberFormat="1" applyFill="1" applyBorder="1"/>
    <xf numFmtId="0" fontId="0" fillId="8" borderId="1" xfId="0" applyFill="1" applyBorder="1"/>
    <xf numFmtId="0" fontId="4" fillId="8" borderId="1" xfId="0" applyFont="1" applyFill="1" applyBorder="1"/>
    <xf numFmtId="0" fontId="0" fillId="8" borderId="0" xfId="0" applyFill="1"/>
    <xf numFmtId="0" fontId="0" fillId="10" borderId="0" xfId="0" applyFill="1"/>
    <xf numFmtId="0" fontId="0" fillId="11" borderId="0" xfId="0" applyFill="1"/>
    <xf numFmtId="0" fontId="4" fillId="7" borderId="0" xfId="0" applyFont="1" applyFill="1" applyAlignment="1">
      <alignment horizontal="left" vertical="top" wrapText="1"/>
    </xf>
    <xf numFmtId="0" fontId="4" fillId="0" borderId="0" xfId="0" applyFont="1" applyAlignment="1">
      <alignment horizontal="left" vertical="top" wrapText="1"/>
    </xf>
    <xf numFmtId="0" fontId="10" fillId="12" borderId="0" xfId="0" applyFont="1" applyFill="1"/>
    <xf numFmtId="0" fontId="0" fillId="12" borderId="0" xfId="0" applyFill="1"/>
    <xf numFmtId="0" fontId="10" fillId="4" borderId="0" xfId="0" applyFont="1" applyFill="1"/>
    <xf numFmtId="9" fontId="4" fillId="0" borderId="0" xfId="3" applyFont="1"/>
    <xf numFmtId="0" fontId="10" fillId="6" borderId="0" xfId="0" applyFont="1" applyFill="1" applyAlignment="1">
      <alignment horizontal="left" vertical="top"/>
    </xf>
    <xf numFmtId="0" fontId="10" fillId="5" borderId="0" xfId="0" quotePrefix="1" applyFont="1" applyFill="1" applyAlignment="1">
      <alignment horizontal="left" vertical="top"/>
    </xf>
    <xf numFmtId="0" fontId="10" fillId="4" borderId="0" xfId="0" applyFont="1" applyFill="1" applyAlignment="1">
      <alignment horizontal="left" vertical="top"/>
    </xf>
    <xf numFmtId="0" fontId="4" fillId="7" borderId="0" xfId="0" applyFont="1" applyFill="1" applyAlignment="1">
      <alignment horizontal="left" vertical="top" wrapText="1"/>
    </xf>
    <xf numFmtId="0" fontId="10" fillId="5" borderId="0" xfId="0" quotePrefix="1" applyFont="1" applyFill="1" applyAlignment="1">
      <alignment horizontal="left"/>
    </xf>
    <xf numFmtId="0" fontId="10" fillId="4" borderId="0" xfId="0" applyFont="1" applyFill="1" applyAlignment="1">
      <alignment horizontal="left"/>
    </xf>
    <xf numFmtId="0" fontId="4" fillId="9" borderId="3" xfId="0" applyFont="1" applyFill="1" applyBorder="1" applyAlignment="1">
      <alignment horizontal="left"/>
    </xf>
    <xf numFmtId="0" fontId="4" fillId="12" borderId="0" xfId="0" applyFont="1" applyFill="1" applyAlignment="1">
      <alignment horizontal="left" wrapText="1"/>
    </xf>
    <xf numFmtId="0" fontId="4" fillId="12" borderId="0" xfId="0" applyFont="1" applyFill="1" applyAlignment="1">
      <alignment horizontal="left" vertical="top" wrapText="1"/>
    </xf>
    <xf numFmtId="0" fontId="4" fillId="9" borderId="3" xfId="0" applyFont="1" applyFill="1" applyBorder="1" applyAlignment="1">
      <alignment horizontal="center"/>
    </xf>
    <xf numFmtId="0" fontId="4" fillId="9" borderId="3" xfId="0" applyFont="1" applyFill="1" applyBorder="1" applyAlignment="1">
      <alignment horizontal="left" wrapText="1"/>
    </xf>
    <xf numFmtId="0" fontId="4" fillId="8" borderId="0" xfId="0" applyFont="1" applyFill="1" applyAlignment="1">
      <alignment horizontal="left" vertical="top" wrapText="1"/>
    </xf>
    <xf numFmtId="0" fontId="4" fillId="8" borderId="3" xfId="0" applyFont="1" applyFill="1" applyBorder="1" applyAlignment="1">
      <alignment horizontal="left" vertical="top" wrapText="1"/>
    </xf>
  </cellXfs>
  <cellStyles count="4">
    <cellStyle name="Hyperlink" xfId="2" builtinId="8"/>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3.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Yield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10y Notes</c:v>
          </c:tx>
          <c:spPr>
            <a:ln w="28575" cap="rnd">
              <a:solidFill>
                <a:schemeClr val="accent2"/>
              </a:solidFill>
              <a:round/>
            </a:ln>
            <a:effectLst/>
          </c:spPr>
          <c:marker>
            <c:symbol val="none"/>
          </c:marker>
          <c:cat>
            <c:numRef>
              <c:f>'Q3'!$D$21:$D$40</c:f>
              <c:numCache>
                <c:formatCode>General</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'Q3'!$C$21:$C$40</c:f>
              <c:numCache>
                <c:formatCode>General</c:formatCode>
                <c:ptCount val="20"/>
                <c:pt idx="0">
                  <c:v>119.1756825078476</c:v>
                </c:pt>
                <c:pt idx="1">
                  <c:v>109.6717171865887</c:v>
                </c:pt>
                <c:pt idx="2">
                  <c:v>101.0244317590961</c:v>
                </c:pt>
                <c:pt idx="3">
                  <c:v>93.15142490672815</c:v>
                </c:pt>
                <c:pt idx="4">
                  <c:v>85.9786320349026</c:v>
                </c:pt>
                <c:pt idx="5">
                  <c:v>79.43944366402647</c:v>
                </c:pt>
                <c:pt idx="6">
                  <c:v>73.4739209060324</c:v>
                </c:pt>
                <c:pt idx="7">
                  <c:v>68.02809692264519</c:v>
                </c:pt>
                <c:pt idx="8">
                  <c:v>63.0533545777029</c:v>
                </c:pt>
                <c:pt idx="9">
                  <c:v>58.50587165061913</c:v>
                </c:pt>
                <c:pt idx="10">
                  <c:v>54.34612599191431</c:v>
                </c:pt>
                <c:pt idx="11">
                  <c:v>50.5384538923693</c:v>
                </c:pt>
                <c:pt idx="12">
                  <c:v>47.05065572028627</c:v>
                </c:pt>
                <c:pt idx="13">
                  <c:v>43.85364356998573</c:v>
                </c:pt>
                <c:pt idx="14">
                  <c:v>40.92112627079579</c:v>
                </c:pt>
                <c:pt idx="15">
                  <c:v>38.22932763957862</c:v>
                </c:pt>
                <c:pt idx="16">
                  <c:v>35.75673433024385</c:v>
                </c:pt>
                <c:pt idx="17">
                  <c:v>33.48387004846168</c:v>
                </c:pt>
                <c:pt idx="18">
                  <c:v>31.3930932657423</c:v>
                </c:pt>
                <c:pt idx="19">
                  <c:v>29.46841589009852</c:v>
                </c:pt>
              </c:numCache>
            </c:numRef>
          </c:val>
          <c:smooth val="0"/>
          <c:extLst xmlns:c16r2="http://schemas.microsoft.com/office/drawing/2015/06/chart">
            <c:ext xmlns:c16="http://schemas.microsoft.com/office/drawing/2014/chart" uri="{C3380CC4-5D6E-409C-BE32-E72D297353CC}">
              <c16:uniqueId val="{00000001-0ADB-4E16-9FEA-3CD3C1431F77}"/>
            </c:ext>
          </c:extLst>
        </c:ser>
        <c:dLbls>
          <c:showLegendKey val="0"/>
          <c:showVal val="0"/>
          <c:showCatName val="0"/>
          <c:showSerName val="0"/>
          <c:showPercent val="0"/>
          <c:showBubbleSize val="0"/>
        </c:dLbls>
        <c:smooth val="0"/>
        <c:axId val="-187139456"/>
        <c:axId val="-132859568"/>
      </c:lineChart>
      <c:catAx>
        <c:axId val="-18713945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59568"/>
        <c:crosses val="autoZero"/>
        <c:auto val="1"/>
        <c:lblAlgn val="ctr"/>
        <c:lblOffset val="100"/>
        <c:noMultiLvlLbl val="0"/>
      </c:catAx>
      <c:valAx>
        <c:axId val="-13285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39456"/>
        <c:crosses val="autoZero"/>
        <c:crossBetween val="between"/>
      </c:valAx>
      <c:spPr>
        <a:noFill/>
        <a:ln>
          <a:noFill/>
        </a:ln>
        <a:effectLst/>
      </c:spPr>
    </c:plotArea>
    <c:legend>
      <c:legendPos val="b"/>
      <c:layout>
        <c:manualLayout>
          <c:xMode val="edge"/>
          <c:yMode val="edge"/>
          <c:x val="0.727144356955381"/>
          <c:y val="0.227430008748906"/>
          <c:w val="0.184802830497252"/>
          <c:h val="0.06525567714708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Yield Surface</a:t>
            </a:r>
          </a:p>
        </c:rich>
      </c:tx>
      <c:overlay val="0"/>
      <c:spPr>
        <a:noFill/>
        <a:ln>
          <a:noFill/>
        </a:ln>
        <a:effectLst/>
      </c:spPr>
    </c:title>
    <c:autoTitleDeleted val="0"/>
    <c:view3D>
      <c:rotX val="15"/>
      <c:rotY val="100"/>
      <c:rAngAx val="0"/>
      <c:perspective val="1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'Q4'!$A$47</c:f>
              <c:strCache>
                <c:ptCount val="1"/>
                <c:pt idx="0">
                  <c:v>1%</c:v>
                </c:pt>
              </c:strCache>
            </c:strRef>
          </c:tx>
          <c:spPr>
            <a:solidFill>
              <a:schemeClr val="accent1"/>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'Q4'!$C$47:$V$47</c:f>
              <c:numCache>
                <c:formatCode>General</c:formatCode>
                <c:ptCount val="20"/>
                <c:pt idx="0">
                  <c:v>102.1034440715119</c:v>
                </c:pt>
                <c:pt idx="1">
                  <c:v>104.1917342249376</c:v>
                </c:pt>
                <c:pt idx="2">
                  <c:v>106.2592970609326</c:v>
                </c:pt>
                <c:pt idx="3">
                  <c:v>108.3118941921714</c:v>
                </c:pt>
                <c:pt idx="4">
                  <c:v>110.3330616543672</c:v>
                </c:pt>
                <c:pt idx="5">
                  <c:v>112.3396687640385</c:v>
                </c:pt>
                <c:pt idx="6">
                  <c:v>114.326359301076</c:v>
                </c:pt>
                <c:pt idx="7">
                  <c:v>116.298670336993</c:v>
                </c:pt>
                <c:pt idx="8">
                  <c:v>118.240779422678</c:v>
                </c:pt>
                <c:pt idx="9">
                  <c:v>120.1688985042041</c:v>
                </c:pt>
                <c:pt idx="10">
                  <c:v>122.0778800457759</c:v>
                </c:pt>
                <c:pt idx="11">
                  <c:v>123.9730453606271</c:v>
                </c:pt>
                <c:pt idx="12">
                  <c:v>125.8391884220863</c:v>
                </c:pt>
                <c:pt idx="13">
                  <c:v>127.6918895186922</c:v>
                </c:pt>
                <c:pt idx="14">
                  <c:v>129.5262016363189</c:v>
                </c:pt>
                <c:pt idx="15">
                  <c:v>131.3472387692614</c:v>
                </c:pt>
                <c:pt idx="16">
                  <c:v>133.1403872020503</c:v>
                </c:pt>
                <c:pt idx="17">
                  <c:v>134.9206202728458</c:v>
                </c:pt>
                <c:pt idx="18">
                  <c:v>136.6831836458272</c:v>
                </c:pt>
                <c:pt idx="19">
                  <c:v>138.432992105589</c:v>
                </c:pt>
              </c:numCache>
            </c:numRef>
          </c:val>
          <c:extLst xmlns:c16r2="http://schemas.microsoft.com/office/drawing/2015/06/chart">
            <c:ext xmlns:c16="http://schemas.microsoft.com/office/drawing/2014/chart" uri="{C3380CC4-5D6E-409C-BE32-E72D297353CC}">
              <c16:uniqueId val="{00000000-72FC-45C4-9355-AA141B1ED28B}"/>
            </c:ext>
          </c:extLst>
        </c:ser>
        <c:ser>
          <c:idx val="1"/>
          <c:order val="1"/>
          <c:tx>
            <c:strRef>
              <c:f>'Q4'!$A$48</c:f>
              <c:strCache>
                <c:ptCount val="1"/>
                <c:pt idx="0">
                  <c:v>2%</c:v>
                </c:pt>
              </c:strCache>
            </c:strRef>
          </c:tx>
          <c:spPr>
            <a:solidFill>
              <a:schemeClr val="accent2"/>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'Q4'!$C$48:$V$48</c:f>
              <c:numCache>
                <c:formatCode>General</c:formatCode>
                <c:ptCount val="20"/>
                <c:pt idx="0">
                  <c:v>101.1053232464596</c:v>
                </c:pt>
                <c:pt idx="1">
                  <c:v>102.1918904061057</c:v>
                </c:pt>
                <c:pt idx="2">
                  <c:v>103.2570479001221</c:v>
                </c:pt>
                <c:pt idx="3">
                  <c:v>104.3040687353699</c:v>
                </c:pt>
                <c:pt idx="4">
                  <c:v>105.3248129990308</c:v>
                </c:pt>
                <c:pt idx="5">
                  <c:v>106.3282395410642</c:v>
                </c:pt>
                <c:pt idx="6">
                  <c:v>107.3118946160897</c:v>
                </c:pt>
                <c:pt idx="7">
                  <c:v>108.2788040008947</c:v>
                </c:pt>
                <c:pt idx="8">
                  <c:v>109.2214409929664</c:v>
                </c:pt>
                <c:pt idx="9">
                  <c:v>110.1480885695277</c:v>
                </c:pt>
                <c:pt idx="10">
                  <c:v>111.0564775280232</c:v>
                </c:pt>
                <c:pt idx="11">
                  <c:v>111.9494053324156</c:v>
                </c:pt>
                <c:pt idx="12">
                  <c:v>112.8199115696208</c:v>
                </c:pt>
                <c:pt idx="13">
                  <c:v>113.675655059729</c:v>
                </c:pt>
                <c:pt idx="14">
                  <c:v>114.5145370223879</c:v>
                </c:pt>
                <c:pt idx="15">
                  <c:v>115.3391440784964</c:v>
                </c:pt>
                <c:pt idx="16">
                  <c:v>116.1430387737574</c:v>
                </c:pt>
                <c:pt idx="17">
                  <c:v>116.9333035296208</c:v>
                </c:pt>
                <c:pt idx="18">
                  <c:v>117.7079969477793</c:v>
                </c:pt>
                <c:pt idx="19">
                  <c:v>118.4695109391003</c:v>
                </c:pt>
              </c:numCache>
            </c:numRef>
          </c:val>
          <c:extLst xmlns:c16r2="http://schemas.microsoft.com/office/drawing/2015/06/chart">
            <c:ext xmlns:c16="http://schemas.microsoft.com/office/drawing/2014/chart" uri="{C3380CC4-5D6E-409C-BE32-E72D297353CC}">
              <c16:uniqueId val="{00000001-72FC-45C4-9355-AA141B1ED28B}"/>
            </c:ext>
          </c:extLst>
        </c:ser>
        <c:ser>
          <c:idx val="2"/>
          <c:order val="2"/>
          <c:tx>
            <c:strRef>
              <c:f>'Q4'!$A$49</c:f>
              <c:strCache>
                <c:ptCount val="1"/>
                <c:pt idx="0">
                  <c:v>3%</c:v>
                </c:pt>
              </c:strCache>
            </c:strRef>
          </c:tx>
          <c:spPr>
            <a:solidFill>
              <a:schemeClr val="accent3"/>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'Q4'!$C$49:$V$49</c:f>
              <c:numCache>
                <c:formatCode>General</c:formatCode>
                <c:ptCount val="20"/>
                <c:pt idx="0">
                  <c:v>100.121852722588</c:v>
                </c:pt>
                <c:pt idx="1">
                  <c:v>100.2405186507177</c:v>
                </c:pt>
                <c:pt idx="2">
                  <c:v>100.3557031280209</c:v>
                </c:pt>
                <c:pt idx="3">
                  <c:v>100.467870317496</c:v>
                </c:pt>
                <c:pt idx="4">
                  <c:v>100.5760332922659</c:v>
                </c:pt>
                <c:pt idx="5">
                  <c:v>100.6813743566828</c:v>
                </c:pt>
                <c:pt idx="6">
                  <c:v>100.7836248984741</c:v>
                </c:pt>
                <c:pt idx="7">
                  <c:v>100.8832040028335</c:v>
                </c:pt>
                <c:pt idx="8">
                  <c:v>100.9792144361833</c:v>
                </c:pt>
                <c:pt idx="9">
                  <c:v>101.0727268708592</c:v>
                </c:pt>
                <c:pt idx="10">
                  <c:v>101.163495814222</c:v>
                </c:pt>
                <c:pt idx="11">
                  <c:v>101.2519003353969</c:v>
                </c:pt>
                <c:pt idx="12">
                  <c:v>101.3371228225456</c:v>
                </c:pt>
                <c:pt idx="13">
                  <c:v>101.4201348510211</c:v>
                </c:pt>
                <c:pt idx="14">
                  <c:v>101.5007114517399</c:v>
                </c:pt>
                <c:pt idx="15">
                  <c:v>101.579196171118</c:v>
                </c:pt>
                <c:pt idx="16">
                  <c:v>101.654842078421</c:v>
                </c:pt>
                <c:pt idx="17">
                  <c:v>101.728532779508</c:v>
                </c:pt>
                <c:pt idx="18">
                  <c:v>101.8000615242842</c:v>
                </c:pt>
                <c:pt idx="19">
                  <c:v>101.8697403252613</c:v>
                </c:pt>
              </c:numCache>
            </c:numRef>
          </c:val>
          <c:extLst xmlns:c16r2="http://schemas.microsoft.com/office/drawing/2015/06/chart">
            <c:ext xmlns:c16="http://schemas.microsoft.com/office/drawing/2014/chart" uri="{C3380CC4-5D6E-409C-BE32-E72D297353CC}">
              <c16:uniqueId val="{00000002-72FC-45C4-9355-AA141B1ED28B}"/>
            </c:ext>
          </c:extLst>
        </c:ser>
        <c:ser>
          <c:idx val="3"/>
          <c:order val="3"/>
          <c:tx>
            <c:strRef>
              <c:f>'Q4'!$A$50</c:f>
              <c:strCache>
                <c:ptCount val="1"/>
                <c:pt idx="0">
                  <c:v>4%</c:v>
                </c:pt>
              </c:strCache>
            </c:strRef>
          </c:tx>
          <c:spPr>
            <a:solidFill>
              <a:schemeClr val="accent4"/>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'Q4'!$C$50:$V$50</c:f>
              <c:numCache>
                <c:formatCode>General</c:formatCode>
                <c:ptCount val="20"/>
                <c:pt idx="0">
                  <c:v>99.15274669493847</c:v>
                </c:pt>
                <c:pt idx="1">
                  <c:v>98.33621042635427</c:v>
                </c:pt>
                <c:pt idx="2">
                  <c:v>97.55138125624255</c:v>
                </c:pt>
                <c:pt idx="3">
                  <c:v>96.79510186978369</c:v>
                </c:pt>
                <c:pt idx="4">
                  <c:v>96.0719671203064</c:v>
                </c:pt>
                <c:pt idx="5">
                  <c:v>95.37506127734227</c:v>
                </c:pt>
                <c:pt idx="6">
                  <c:v>94.7052171376228</c:v>
                </c:pt>
                <c:pt idx="7">
                  <c:v>94.05975217499889</c:v>
                </c:pt>
                <c:pt idx="8">
                  <c:v>93.44255141759874</c:v>
                </c:pt>
                <c:pt idx="9">
                  <c:v>92.84774899100273</c:v>
                </c:pt>
                <c:pt idx="10">
                  <c:v>92.27604346755403</c:v>
                </c:pt>
                <c:pt idx="11">
                  <c:v>91.72515754866225</c:v>
                </c:pt>
                <c:pt idx="12">
                  <c:v>91.19837043348167</c:v>
                </c:pt>
                <c:pt idx="13">
                  <c:v>90.69071228962146</c:v>
                </c:pt>
                <c:pt idx="14">
                  <c:v>90.20276713020181</c:v>
                </c:pt>
                <c:pt idx="15">
                  <c:v>89.73260351445174</c:v>
                </c:pt>
                <c:pt idx="16">
                  <c:v>89.28298357232981</c:v>
                </c:pt>
                <c:pt idx="17">
                  <c:v>88.84970223468889</c:v>
                </c:pt>
                <c:pt idx="18">
                  <c:v>88.43324573945537</c:v>
                </c:pt>
                <c:pt idx="19">
                  <c:v>88.03197783217706</c:v>
                </c:pt>
              </c:numCache>
            </c:numRef>
          </c:val>
          <c:extLst xmlns:c16r2="http://schemas.microsoft.com/office/drawing/2015/06/chart">
            <c:ext xmlns:c16="http://schemas.microsoft.com/office/drawing/2014/chart" uri="{C3380CC4-5D6E-409C-BE32-E72D297353CC}">
              <c16:uniqueId val="{00000003-72FC-45C4-9355-AA141B1ED28B}"/>
            </c:ext>
          </c:extLst>
        </c:ser>
        <c:ser>
          <c:idx val="4"/>
          <c:order val="4"/>
          <c:tx>
            <c:strRef>
              <c:f>'Q4'!$A$51</c:f>
              <c:strCache>
                <c:ptCount val="1"/>
                <c:pt idx="0">
                  <c:v>5%</c:v>
                </c:pt>
              </c:strCache>
            </c:strRef>
          </c:tx>
          <c:spPr>
            <a:solidFill>
              <a:schemeClr val="accent5"/>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'Q4'!$C$51:$V$51</c:f>
              <c:numCache>
                <c:formatCode>General</c:formatCode>
                <c:ptCount val="20"/>
                <c:pt idx="0">
                  <c:v>98.19772629957475</c:v>
                </c:pt>
                <c:pt idx="1">
                  <c:v>96.47760479927286</c:v>
                </c:pt>
                <c:pt idx="2">
                  <c:v>94.84036839208485</c:v>
                </c:pt>
                <c:pt idx="3">
                  <c:v>93.27799640549097</c:v>
                </c:pt>
                <c:pt idx="4">
                  <c:v>91.79876783097079</c:v>
                </c:pt>
                <c:pt idx="5">
                  <c:v>90.38698400821613</c:v>
                </c:pt>
                <c:pt idx="6">
                  <c:v>89.04322784140623</c:v>
                </c:pt>
                <c:pt idx="7">
                  <c:v>87.76093500630439</c:v>
                </c:pt>
                <c:pt idx="8">
                  <c:v>86.5468446110887</c:v>
                </c:pt>
                <c:pt idx="9">
                  <c:v>85.38812787983341</c:v>
                </c:pt>
                <c:pt idx="10">
                  <c:v>84.28524461391523</c:v>
                </c:pt>
                <c:pt idx="11">
                  <c:v>83.23282578195674</c:v>
                </c:pt>
                <c:pt idx="12">
                  <c:v>82.23634663819681</c:v>
                </c:pt>
                <c:pt idx="13">
                  <c:v>81.28533385447527</c:v>
                </c:pt>
                <c:pt idx="14">
                  <c:v>80.38014619596579</c:v>
                </c:pt>
                <c:pt idx="15">
                  <c:v>79.5163956638063</c:v>
                </c:pt>
                <c:pt idx="16">
                  <c:v>78.698520208449</c:v>
                </c:pt>
                <c:pt idx="17">
                  <c:v>77.91797972741014</c:v>
                </c:pt>
                <c:pt idx="18">
                  <c:v>77.17505006074614</c:v>
                </c:pt>
                <c:pt idx="19">
                  <c:v>76.46614838866778</c:v>
                </c:pt>
              </c:numCache>
            </c:numRef>
          </c:val>
          <c:extLst xmlns:c16r2="http://schemas.microsoft.com/office/drawing/2015/06/chart">
            <c:ext xmlns:c16="http://schemas.microsoft.com/office/drawing/2014/chart" uri="{C3380CC4-5D6E-409C-BE32-E72D297353CC}">
              <c16:uniqueId val="{00000004-72FC-45C4-9355-AA141B1ED28B}"/>
            </c:ext>
          </c:extLst>
        </c:ser>
        <c:ser>
          <c:idx val="5"/>
          <c:order val="5"/>
          <c:tx>
            <c:strRef>
              <c:f>'Q4'!$A$52</c:f>
              <c:strCache>
                <c:ptCount val="1"/>
                <c:pt idx="0">
                  <c:v>6%</c:v>
                </c:pt>
              </c:strCache>
            </c:strRef>
          </c:tx>
          <c:spPr>
            <a:solidFill>
              <a:schemeClr val="accent6"/>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'Q4'!$C$52:$V$52</c:f>
              <c:numCache>
                <c:formatCode>General</c:formatCode>
                <c:ptCount val="20"/>
                <c:pt idx="0">
                  <c:v>97.25651941219214</c:v>
                </c:pt>
                <c:pt idx="1">
                  <c:v>94.66338660340907</c:v>
                </c:pt>
                <c:pt idx="2">
                  <c:v>92.21911022600963</c:v>
                </c:pt>
                <c:pt idx="3">
                  <c:v>89.90919247754275</c:v>
                </c:pt>
                <c:pt idx="4">
                  <c:v>87.74343740903495</c:v>
                </c:pt>
                <c:pt idx="5">
                  <c:v>85.69639442397917</c:v>
                </c:pt>
                <c:pt idx="6">
                  <c:v>83.76686008044464</c:v>
                </c:pt>
                <c:pt idx="7">
                  <c:v>81.94341583763048</c:v>
                </c:pt>
                <c:pt idx="8">
                  <c:v>80.23372262895697</c:v>
                </c:pt>
                <c:pt idx="9">
                  <c:v>78.61776799351637</c:v>
                </c:pt>
                <c:pt idx="10">
                  <c:v>77.09457576480431</c:v>
                </c:pt>
                <c:pt idx="11">
                  <c:v>75.65515819960152</c:v>
                </c:pt>
                <c:pt idx="12">
                  <c:v>74.30548443449956</c:v>
                </c:pt>
                <c:pt idx="13">
                  <c:v>73.02983492305033</c:v>
                </c:pt>
                <c:pt idx="14">
                  <c:v>71.82741291206983</c:v>
                </c:pt>
                <c:pt idx="15">
                  <c:v>70.69114955239628</c:v>
                </c:pt>
                <c:pt idx="16">
                  <c:v>69.62567846058229</c:v>
                </c:pt>
                <c:pt idx="17">
                  <c:v>68.61866895649622</c:v>
                </c:pt>
                <c:pt idx="18">
                  <c:v>67.66946591748588</c:v>
                </c:pt>
                <c:pt idx="19">
                  <c:v>66.77251528707826</c:v>
                </c:pt>
              </c:numCache>
            </c:numRef>
          </c:val>
          <c:extLst xmlns:c16r2="http://schemas.microsoft.com/office/drawing/2015/06/chart">
            <c:ext xmlns:c16="http://schemas.microsoft.com/office/drawing/2014/chart" uri="{C3380CC4-5D6E-409C-BE32-E72D297353CC}">
              <c16:uniqueId val="{00000005-72FC-45C4-9355-AA141B1ED28B}"/>
            </c:ext>
          </c:extLst>
        </c:ser>
        <c:ser>
          <c:idx val="6"/>
          <c:order val="6"/>
          <c:tx>
            <c:strRef>
              <c:f>'Q4'!$A$53</c:f>
              <c:strCache>
                <c:ptCount val="1"/>
                <c:pt idx="0">
                  <c:v>7%</c:v>
                </c:pt>
              </c:strCache>
            </c:strRef>
          </c:tx>
          <c:spPr>
            <a:solidFill>
              <a:schemeClr val="accent1">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'Q4'!$C$53:$V$53</c:f>
              <c:numCache>
                <c:formatCode>General</c:formatCode>
                <c:ptCount val="20"/>
                <c:pt idx="0">
                  <c:v>96.3288604535134</c:v>
                </c:pt>
                <c:pt idx="1">
                  <c:v>92.8922846882771</c:v>
                </c:pt>
                <c:pt idx="2">
                  <c:v>89.6842044388092</c:v>
                </c:pt>
                <c:pt idx="3">
                  <c:v>86.68171114768532</c:v>
                </c:pt>
                <c:pt idx="4">
                  <c:v>83.89377059906465</c:v>
                </c:pt>
                <c:pt idx="5">
                  <c:v>81.28399524913152</c:v>
                </c:pt>
                <c:pt idx="6">
                  <c:v>78.84774203441647</c:v>
                </c:pt>
                <c:pt idx="7">
                  <c:v>76.5676486842115</c:v>
                </c:pt>
                <c:pt idx="8">
                  <c:v>74.4504196610088</c:v>
                </c:pt>
                <c:pt idx="9">
                  <c:v>72.4685261011413</c:v>
                </c:pt>
                <c:pt idx="10">
                  <c:v>70.6184072560177</c:v>
                </c:pt>
                <c:pt idx="11">
                  <c:v>68.88691276915647</c:v>
                </c:pt>
                <c:pt idx="12">
                  <c:v>67.27902982924366</c:v>
                </c:pt>
                <c:pt idx="13">
                  <c:v>65.7739569566897</c:v>
                </c:pt>
                <c:pt idx="14">
                  <c:v>64.36895532532938</c:v>
                </c:pt>
                <c:pt idx="15">
                  <c:v>63.05407315501847</c:v>
                </c:pt>
                <c:pt idx="16">
                  <c:v>61.8329935168695</c:v>
                </c:pt>
                <c:pt idx="17">
                  <c:v>60.69002378450442</c:v>
                </c:pt>
                <c:pt idx="18">
                  <c:v>59.62304930914672</c:v>
                </c:pt>
                <c:pt idx="19">
                  <c:v>58.62454734648616</c:v>
                </c:pt>
              </c:numCache>
            </c:numRef>
          </c:val>
          <c:extLst xmlns:c16r2="http://schemas.microsoft.com/office/drawing/2015/06/chart">
            <c:ext xmlns:c16="http://schemas.microsoft.com/office/drawing/2014/chart" uri="{C3380CC4-5D6E-409C-BE32-E72D297353CC}">
              <c16:uniqueId val="{00000006-72FC-45C4-9355-AA141B1ED28B}"/>
            </c:ext>
          </c:extLst>
        </c:ser>
        <c:ser>
          <c:idx val="7"/>
          <c:order val="7"/>
          <c:tx>
            <c:strRef>
              <c:f>'Q4'!$A$54</c:f>
              <c:strCache>
                <c:ptCount val="1"/>
                <c:pt idx="0">
                  <c:v>8%</c:v>
                </c:pt>
              </c:strCache>
            </c:strRef>
          </c:tx>
          <c:spPr>
            <a:solidFill>
              <a:schemeClr val="accent2">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'Q4'!$C$54:$V$54</c:f>
              <c:numCache>
                <c:formatCode>General</c:formatCode>
                <c:ptCount val="20"/>
                <c:pt idx="0">
                  <c:v>95.41449020121018</c:v>
                </c:pt>
                <c:pt idx="1">
                  <c:v>91.1630702420064</c:v>
                </c:pt>
                <c:pt idx="2">
                  <c:v>87.23239350457685</c:v>
                </c:pt>
                <c:pt idx="3">
                  <c:v>83.58893436730837</c:v>
                </c:pt>
                <c:pt idx="4">
                  <c:v>80.23830295688421</c:v>
                </c:pt>
                <c:pt idx="5">
                  <c:v>77.13183203534405</c:v>
                </c:pt>
                <c:pt idx="6">
                  <c:v>74.25972504427512</c:v>
                </c:pt>
                <c:pt idx="7">
                  <c:v>71.5975294558559</c:v>
                </c:pt>
                <c:pt idx="8">
                  <c:v>69.14921158817914</c:v>
                </c:pt>
                <c:pt idx="9">
                  <c:v>66.87934371368627</c:v>
                </c:pt>
                <c:pt idx="10">
                  <c:v>64.78072326759448</c:v>
                </c:pt>
                <c:pt idx="11">
                  <c:v>62.83552734284492</c:v>
                </c:pt>
                <c:pt idx="12">
                  <c:v>61.04652114269432</c:v>
                </c:pt>
                <c:pt idx="13">
                  <c:v>59.3879509201537</c:v>
                </c:pt>
                <c:pt idx="14">
                  <c:v>57.85450951617755</c:v>
                </c:pt>
                <c:pt idx="15">
                  <c:v>56.4332182226611</c:v>
                </c:pt>
                <c:pt idx="16">
                  <c:v>55.1259646000154</c:v>
                </c:pt>
                <c:pt idx="17">
                  <c:v>53.91406358409701</c:v>
                </c:pt>
                <c:pt idx="18">
                  <c:v>52.79359297026713</c:v>
                </c:pt>
                <c:pt idx="19">
                  <c:v>51.75511365914792</c:v>
                </c:pt>
              </c:numCache>
            </c:numRef>
          </c:val>
          <c:extLst xmlns:c16r2="http://schemas.microsoft.com/office/drawing/2015/06/chart">
            <c:ext xmlns:c16="http://schemas.microsoft.com/office/drawing/2014/chart" uri="{C3380CC4-5D6E-409C-BE32-E72D297353CC}">
              <c16:uniqueId val="{00000007-72FC-45C4-9355-AA141B1ED28B}"/>
            </c:ext>
          </c:extLst>
        </c:ser>
        <c:ser>
          <c:idx val="8"/>
          <c:order val="8"/>
          <c:tx>
            <c:strRef>
              <c:f>'Q4'!$A$55</c:f>
              <c:strCache>
                <c:ptCount val="1"/>
                <c:pt idx="0">
                  <c:v>9%</c:v>
                </c:pt>
              </c:strCache>
            </c:strRef>
          </c:tx>
          <c:spPr>
            <a:solidFill>
              <a:schemeClr val="accent3">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'Q4'!$C$55:$V$55</c:f>
              <c:numCache>
                <c:formatCode>General</c:formatCode>
                <c:ptCount val="20"/>
                <c:pt idx="0">
                  <c:v>94.51315560810208</c:v>
                </c:pt>
                <c:pt idx="1">
                  <c:v>89.47455518595208</c:v>
                </c:pt>
                <c:pt idx="2">
                  <c:v>84.86055786707203</c:v>
                </c:pt>
                <c:pt idx="3">
                  <c:v>80.62458467713381</c:v>
                </c:pt>
                <c:pt idx="4">
                  <c:v>76.76626253618906</c:v>
                </c:pt>
                <c:pt idx="5">
                  <c:v>73.22319365859417</c:v>
                </c:pt>
                <c:pt idx="6">
                  <c:v>69.97869936808353</c:v>
                </c:pt>
                <c:pt idx="7">
                  <c:v>67.00008079324979</c:v>
                </c:pt>
                <c:pt idx="8">
                  <c:v>64.28691127811313</c:v>
                </c:pt>
                <c:pt idx="9">
                  <c:v>61.7954779395622</c:v>
                </c:pt>
                <c:pt idx="10">
                  <c:v>59.51399780993973</c:v>
                </c:pt>
                <c:pt idx="11">
                  <c:v>57.4195322997731</c:v>
                </c:pt>
                <c:pt idx="12">
                  <c:v>55.51161707921407</c:v>
                </c:pt>
                <c:pt idx="13">
                  <c:v>53.75967821071067</c:v>
                </c:pt>
                <c:pt idx="14">
                  <c:v>52.15537531608517</c:v>
                </c:pt>
                <c:pt idx="15">
                  <c:v>50.68263309095641</c:v>
                </c:pt>
                <c:pt idx="16">
                  <c:v>49.34096071377215</c:v>
                </c:pt>
                <c:pt idx="17">
                  <c:v>48.1090233580819</c:v>
                </c:pt>
                <c:pt idx="18">
                  <c:v>46.98090142342817</c:v>
                </c:pt>
                <c:pt idx="19">
                  <c:v>45.94534576542824</c:v>
                </c:pt>
              </c:numCache>
            </c:numRef>
          </c:val>
          <c:extLst xmlns:c16r2="http://schemas.microsoft.com/office/drawing/2015/06/chart">
            <c:ext xmlns:c16="http://schemas.microsoft.com/office/drawing/2014/chart" uri="{C3380CC4-5D6E-409C-BE32-E72D297353CC}">
              <c16:uniqueId val="{00000008-72FC-45C4-9355-AA141B1ED28B}"/>
            </c:ext>
          </c:extLst>
        </c:ser>
        <c:ser>
          <c:idx val="9"/>
          <c:order val="9"/>
          <c:tx>
            <c:strRef>
              <c:f>'Q4'!$A$56</c:f>
              <c:strCache>
                <c:ptCount val="1"/>
                <c:pt idx="0">
                  <c:v>10%</c:v>
                </c:pt>
              </c:strCache>
            </c:strRef>
          </c:tx>
          <c:spPr>
            <a:solidFill>
              <a:schemeClr val="accent4">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'Q4'!$C$56:$V$56</c:f>
              <c:numCache>
                <c:formatCode>General</c:formatCode>
                <c:ptCount val="20"/>
                <c:pt idx="0">
                  <c:v>93.62460962639354</c:v>
                </c:pt>
                <c:pt idx="1">
                  <c:v>87.82559063749824</c:v>
                </c:pt>
                <c:pt idx="2">
                  <c:v>82.56570946843217</c:v>
                </c:pt>
                <c:pt idx="3">
                  <c:v>77.78270613947225</c:v>
                </c:pt>
                <c:pt idx="4">
                  <c:v>73.467524940001</c:v>
                </c:pt>
                <c:pt idx="5">
                  <c:v>69.54252062716486</c:v>
                </c:pt>
                <c:pt idx="6">
                  <c:v>65.98242601234748</c:v>
                </c:pt>
                <c:pt idx="7">
                  <c:v>62.74516713690876</c:v>
                </c:pt>
                <c:pt idx="8">
                  <c:v>59.82441660050488</c:v>
                </c:pt>
                <c:pt idx="9">
                  <c:v>57.16781918544501</c:v>
                </c:pt>
                <c:pt idx="10">
                  <c:v>54.75820701759027</c:v>
                </c:pt>
                <c:pt idx="11">
                  <c:v>52.5671688319322</c:v>
                </c:pt>
                <c:pt idx="12">
                  <c:v>50.59022385591206</c:v>
                </c:pt>
                <c:pt idx="13">
                  <c:v>48.79213415633588</c:v>
                </c:pt>
                <c:pt idx="14">
                  <c:v>47.16121379390851</c:v>
                </c:pt>
                <c:pt idx="15">
                  <c:v>45.6782989524628</c:v>
                </c:pt>
                <c:pt idx="16">
                  <c:v>44.34015872981192</c:v>
                </c:pt>
                <c:pt idx="17">
                  <c:v>43.12314084468042</c:v>
                </c:pt>
                <c:pt idx="18">
                  <c:v>42.01926974705549</c:v>
                </c:pt>
                <c:pt idx="19">
                  <c:v>41.01564065814409</c:v>
                </c:pt>
              </c:numCache>
            </c:numRef>
          </c:val>
          <c:extLst xmlns:c16r2="http://schemas.microsoft.com/office/drawing/2015/06/chart">
            <c:ext xmlns:c16="http://schemas.microsoft.com/office/drawing/2014/chart" uri="{C3380CC4-5D6E-409C-BE32-E72D297353CC}">
              <c16:uniqueId val="{00000009-72FC-45C4-9355-AA141B1ED28B}"/>
            </c:ext>
          </c:extLst>
        </c:ser>
        <c:ser>
          <c:idx val="10"/>
          <c:order val="10"/>
          <c:tx>
            <c:strRef>
              <c:f>'Q4'!$A$57</c:f>
              <c:strCache>
                <c:ptCount val="1"/>
                <c:pt idx="0">
                  <c:v>11%</c:v>
                </c:pt>
              </c:strCache>
            </c:strRef>
          </c:tx>
          <c:spPr>
            <a:solidFill>
              <a:schemeClr val="accent5">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'Q4'!$C$57:$V$57</c:f>
              <c:numCache>
                <c:formatCode>General</c:formatCode>
                <c:ptCount val="20"/>
                <c:pt idx="0">
                  <c:v>92.74861103772228</c:v>
                </c:pt>
                <c:pt idx="1">
                  <c:v>86.21506543785108</c:v>
                </c:pt>
                <c:pt idx="2">
                  <c:v>80.34498561046966</c:v>
                </c:pt>
                <c:pt idx="3">
                  <c:v>75.05764642278066</c:v>
                </c:pt>
                <c:pt idx="4">
                  <c:v>70.3325714879424</c:v>
                </c:pt>
                <c:pt idx="5">
                  <c:v>66.07532055361229</c:v>
                </c:pt>
                <c:pt idx="6">
                  <c:v>62.250383167363</c:v>
                </c:pt>
                <c:pt idx="7">
                  <c:v>58.80523700007725</c:v>
                </c:pt>
                <c:pt idx="8">
                  <c:v>55.7263054324698</c:v>
                </c:pt>
                <c:pt idx="9">
                  <c:v>52.95228553151251</c:v>
                </c:pt>
                <c:pt idx="10">
                  <c:v>50.45996065025891</c:v>
                </c:pt>
                <c:pt idx="11">
                  <c:v>48.2151853746193</c:v>
                </c:pt>
                <c:pt idx="12">
                  <c:v>46.20887896605608</c:v>
                </c:pt>
                <c:pt idx="13">
                  <c:v>44.40133073138338</c:v>
                </c:pt>
                <c:pt idx="14">
                  <c:v>42.77733465342224</c:v>
                </c:pt>
                <c:pt idx="15">
                  <c:v>41.3147196951613</c:v>
                </c:pt>
                <c:pt idx="16">
                  <c:v>40.00733462888076</c:v>
                </c:pt>
                <c:pt idx="17">
                  <c:v>38.82953824049115</c:v>
                </c:pt>
                <c:pt idx="18">
                  <c:v>37.77134423012337</c:v>
                </c:pt>
                <c:pt idx="19">
                  <c:v>36.81838405134722</c:v>
                </c:pt>
              </c:numCache>
            </c:numRef>
          </c:val>
          <c:extLst xmlns:c16r2="http://schemas.microsoft.com/office/drawing/2015/06/chart">
            <c:ext xmlns:c16="http://schemas.microsoft.com/office/drawing/2014/chart" uri="{C3380CC4-5D6E-409C-BE32-E72D297353CC}">
              <c16:uniqueId val="{0000000A-72FC-45C4-9355-AA141B1ED28B}"/>
            </c:ext>
          </c:extLst>
        </c:ser>
        <c:ser>
          <c:idx val="11"/>
          <c:order val="11"/>
          <c:tx>
            <c:strRef>
              <c:f>'Q4'!$A$58</c:f>
              <c:strCache>
                <c:ptCount val="1"/>
                <c:pt idx="0">
                  <c:v>12%</c:v>
                </c:pt>
              </c:strCache>
            </c:strRef>
          </c:tx>
          <c:spPr>
            <a:solidFill>
              <a:schemeClr val="accent6">
                <a:lumMod val="6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'Q4'!$C$58:$V$58</c:f>
              <c:numCache>
                <c:formatCode>General</c:formatCode>
                <c:ptCount val="20"/>
                <c:pt idx="0">
                  <c:v>91.88492428879868</c:v>
                </c:pt>
                <c:pt idx="1">
                  <c:v>84.64190474178086</c:v>
                </c:pt>
                <c:pt idx="2">
                  <c:v>78.19564312998146</c:v>
                </c:pt>
                <c:pt idx="3">
                  <c:v>72.44403996382257</c:v>
                </c:pt>
                <c:pt idx="4">
                  <c:v>67.35245026979871</c:v>
                </c:pt>
                <c:pt idx="5">
                  <c:v>62.80809020012906</c:v>
                </c:pt>
                <c:pt idx="6">
                  <c:v>58.7636259159802</c:v>
                </c:pt>
                <c:pt idx="7">
                  <c:v>55.1550897329239</c:v>
                </c:pt>
                <c:pt idx="8">
                  <c:v>51.96047257065619</c:v>
                </c:pt>
                <c:pt idx="9">
                  <c:v>49.10928484311364</c:v>
                </c:pt>
                <c:pt idx="10">
                  <c:v>46.57173791578849</c:v>
                </c:pt>
                <c:pt idx="11">
                  <c:v>44.30778847054493</c:v>
                </c:pt>
                <c:pt idx="12">
                  <c:v>42.30335534279666</c:v>
                </c:pt>
                <c:pt idx="13">
                  <c:v>40.51448488951848</c:v>
                </c:pt>
                <c:pt idx="14">
                  <c:v>38.92239655445423</c:v>
                </c:pt>
                <c:pt idx="15">
                  <c:v>37.50205746285657</c:v>
                </c:pt>
                <c:pt idx="16">
                  <c:v>36.2443605225393</c:v>
                </c:pt>
                <c:pt idx="17">
                  <c:v>35.12200106942472</c:v>
                </c:pt>
                <c:pt idx="18">
                  <c:v>34.1231051517364</c:v>
                </c:pt>
                <c:pt idx="19">
                  <c:v>33.23205763260821</c:v>
                </c:pt>
              </c:numCache>
            </c:numRef>
          </c:val>
          <c:extLst xmlns:c16r2="http://schemas.microsoft.com/office/drawing/2015/06/chart">
            <c:ext xmlns:c16="http://schemas.microsoft.com/office/drawing/2014/chart" uri="{C3380CC4-5D6E-409C-BE32-E72D297353CC}">
              <c16:uniqueId val="{0000000B-72FC-45C4-9355-AA141B1ED28B}"/>
            </c:ext>
          </c:extLst>
        </c:ser>
        <c:ser>
          <c:idx val="12"/>
          <c:order val="12"/>
          <c:tx>
            <c:strRef>
              <c:f>'Q4'!$A$59</c:f>
              <c:strCache>
                <c:ptCount val="1"/>
                <c:pt idx="0">
                  <c:v>13%</c:v>
                </c:pt>
              </c:strCache>
            </c:strRef>
          </c:tx>
          <c:spPr>
            <a:solidFill>
              <a:schemeClr val="accent1">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'Q4'!$C$59:$V$59</c:f>
              <c:numCache>
                <c:formatCode>General</c:formatCode>
                <c:ptCount val="20"/>
                <c:pt idx="0">
                  <c:v>91.03331933242869</c:v>
                </c:pt>
                <c:pt idx="1">
                  <c:v>83.10506866643023</c:v>
                </c:pt>
                <c:pt idx="2">
                  <c:v>76.11505287062391</c:v>
                </c:pt>
                <c:pt idx="3">
                  <c:v>69.9367921379072</c:v>
                </c:pt>
                <c:pt idx="4">
                  <c:v>64.51873987374134</c:v>
                </c:pt>
                <c:pt idx="5">
                  <c:v>59.7282435579312</c:v>
                </c:pt>
                <c:pt idx="6">
                  <c:v>55.50465801202084</c:v>
                </c:pt>
                <c:pt idx="7">
                  <c:v>51.77166434717864</c:v>
                </c:pt>
                <c:pt idx="8">
                  <c:v>48.49780403768937</c:v>
                </c:pt>
                <c:pt idx="9">
                  <c:v>45.60323675941063</c:v>
                </c:pt>
                <c:pt idx="10">
                  <c:v>43.05121464891339</c:v>
                </c:pt>
                <c:pt idx="11">
                  <c:v>40.79572760858573</c:v>
                </c:pt>
                <c:pt idx="12">
                  <c:v>38.81745495039514</c:v>
                </c:pt>
                <c:pt idx="13">
                  <c:v>37.0684671261419</c:v>
                </c:pt>
                <c:pt idx="14">
                  <c:v>35.52645577543702</c:v>
                </c:pt>
                <c:pt idx="15">
                  <c:v>34.16372431758322</c:v>
                </c:pt>
                <c:pt idx="16">
                  <c:v>32.96828612462628</c:v>
                </c:pt>
                <c:pt idx="17">
                  <c:v>31.91149313441287</c:v>
                </c:pt>
                <c:pt idx="18">
                  <c:v>30.97976178462477</c:v>
                </c:pt>
                <c:pt idx="19">
                  <c:v>30.15646109263983</c:v>
                </c:pt>
              </c:numCache>
            </c:numRef>
          </c:val>
          <c:extLst xmlns:c16r2="http://schemas.microsoft.com/office/drawing/2015/06/chart">
            <c:ext xmlns:c16="http://schemas.microsoft.com/office/drawing/2014/chart" uri="{C3380CC4-5D6E-409C-BE32-E72D297353CC}">
              <c16:uniqueId val="{0000000C-72FC-45C4-9355-AA141B1ED28B}"/>
            </c:ext>
          </c:extLst>
        </c:ser>
        <c:ser>
          <c:idx val="13"/>
          <c:order val="13"/>
          <c:tx>
            <c:strRef>
              <c:f>'Q4'!$A$60</c:f>
              <c:strCache>
                <c:ptCount val="1"/>
                <c:pt idx="0">
                  <c:v>14%</c:v>
                </c:pt>
              </c:strCache>
            </c:strRef>
          </c:tx>
          <c:spPr>
            <a:solidFill>
              <a:schemeClr val="accent2">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'Q4'!$C$60:$V$60</c:f>
              <c:numCache>
                <c:formatCode>General</c:formatCode>
                <c:ptCount val="20"/>
                <c:pt idx="0">
                  <c:v>90.19357147371812</c:v>
                </c:pt>
                <c:pt idx="1">
                  <c:v>81.60355099645045</c:v>
                </c:pt>
                <c:pt idx="2">
                  <c:v>74.10069443494494</c:v>
                </c:pt>
                <c:pt idx="3">
                  <c:v>67.53106437246281</c:v>
                </c:pt>
                <c:pt idx="4">
                  <c:v>61.82351559399535</c:v>
                </c:pt>
                <c:pt idx="5">
                  <c:v>56.82404546782546</c:v>
                </c:pt>
                <c:pt idx="6">
                  <c:v>52.45731463878372</c:v>
                </c:pt>
                <c:pt idx="7">
                  <c:v>48.63384822170001</c:v>
                </c:pt>
                <c:pt idx="8">
                  <c:v>45.31188477497781</c:v>
                </c:pt>
                <c:pt idx="9">
                  <c:v>42.40214764354601</c:v>
                </c:pt>
                <c:pt idx="10">
                  <c:v>39.86067054385888</c:v>
                </c:pt>
                <c:pt idx="11">
                  <c:v>37.63549637102257</c:v>
                </c:pt>
                <c:pt idx="12">
                  <c:v>35.70196530709293</c:v>
                </c:pt>
                <c:pt idx="13">
                  <c:v>34.00847180470866</c:v>
                </c:pt>
                <c:pt idx="14">
                  <c:v>32.5293089936472</c:v>
                </c:pt>
                <c:pt idx="15">
                  <c:v>31.23435545871856</c:v>
                </c:pt>
                <c:pt idx="16">
                  <c:v>30.10890468264711</c:v>
                </c:pt>
                <c:pt idx="17">
                  <c:v>29.12327604573773</c:v>
                </c:pt>
                <c:pt idx="18">
                  <c:v>28.26238982256594</c:v>
                </c:pt>
                <c:pt idx="19">
                  <c:v>27.50883316815388</c:v>
                </c:pt>
              </c:numCache>
            </c:numRef>
          </c:val>
          <c:extLst xmlns:c16r2="http://schemas.microsoft.com/office/drawing/2015/06/chart">
            <c:ext xmlns:c16="http://schemas.microsoft.com/office/drawing/2014/chart" uri="{C3380CC4-5D6E-409C-BE32-E72D297353CC}">
              <c16:uniqueId val="{0000000D-72FC-45C4-9355-AA141B1ED28B}"/>
            </c:ext>
          </c:extLst>
        </c:ser>
        <c:ser>
          <c:idx val="14"/>
          <c:order val="14"/>
          <c:tx>
            <c:strRef>
              <c:f>'Q4'!$A$61</c:f>
              <c:strCache>
                <c:ptCount val="1"/>
                <c:pt idx="0">
                  <c:v>15%</c:v>
                </c:pt>
              </c:strCache>
            </c:strRef>
          </c:tx>
          <c:spPr>
            <a:solidFill>
              <a:schemeClr val="accent3">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'Q4'!$C$61:$V$61</c:f>
              <c:numCache>
                <c:formatCode>General</c:formatCode>
                <c:ptCount val="20"/>
                <c:pt idx="0">
                  <c:v>89.3654612212674</c:v>
                </c:pt>
                <c:pt idx="1">
                  <c:v>80.13637794286916</c:v>
                </c:pt>
                <c:pt idx="2">
                  <c:v>72.15015120115082</c:v>
                </c:pt>
                <c:pt idx="3">
                  <c:v>65.22226014364255</c:v>
                </c:pt>
                <c:pt idx="4">
                  <c:v>59.259317937823</c:v>
                </c:pt>
                <c:pt idx="5">
                  <c:v>54.08455033145162</c:v>
                </c:pt>
                <c:pt idx="6">
                  <c:v>49.60665516098422</c:v>
                </c:pt>
                <c:pt idx="7">
                  <c:v>45.722303733809</c:v>
                </c:pt>
                <c:pt idx="8">
                  <c:v>42.37873615993465</c:v>
                </c:pt>
                <c:pt idx="9">
                  <c:v>39.47723240575049</c:v>
                </c:pt>
                <c:pt idx="10">
                  <c:v>36.966466582768</c:v>
                </c:pt>
                <c:pt idx="11">
                  <c:v>34.78863462374176</c:v>
                </c:pt>
                <c:pt idx="12">
                  <c:v>32.91375625609305</c:v>
                </c:pt>
                <c:pt idx="13">
                  <c:v>31.28687662092272</c:v>
                </c:pt>
                <c:pt idx="14">
                  <c:v>29.87908461644866</c:v>
                </c:pt>
                <c:pt idx="15">
                  <c:v>28.65810193454285</c:v>
                </c:pt>
                <c:pt idx="16">
                  <c:v>27.60672088498561</c:v>
                </c:pt>
                <c:pt idx="17">
                  <c:v>26.6945258400834</c:v>
                </c:pt>
                <c:pt idx="18">
                  <c:v>25.90517371902145</c:v>
                </c:pt>
                <c:pt idx="19">
                  <c:v>25.2206985638179</c:v>
                </c:pt>
              </c:numCache>
            </c:numRef>
          </c:val>
          <c:extLst xmlns:c16r2="http://schemas.microsoft.com/office/drawing/2015/06/chart">
            <c:ext xmlns:c16="http://schemas.microsoft.com/office/drawing/2014/chart" uri="{C3380CC4-5D6E-409C-BE32-E72D297353CC}">
              <c16:uniqueId val="{0000000E-72FC-45C4-9355-AA141B1ED28B}"/>
            </c:ext>
          </c:extLst>
        </c:ser>
        <c:ser>
          <c:idx val="15"/>
          <c:order val="15"/>
          <c:tx>
            <c:strRef>
              <c:f>'Q4'!$A$62</c:f>
              <c:strCache>
                <c:ptCount val="1"/>
                <c:pt idx="0">
                  <c:v>16%</c:v>
                </c:pt>
              </c:strCache>
            </c:strRef>
          </c:tx>
          <c:spPr>
            <a:solidFill>
              <a:schemeClr val="accent4">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'Q4'!$C$62:$V$62</c:f>
              <c:numCache>
                <c:formatCode>General</c:formatCode>
                <c:ptCount val="20"/>
                <c:pt idx="0">
                  <c:v>88.54877414317146</c:v>
                </c:pt>
                <c:pt idx="1">
                  <c:v>78.70260695322122</c:v>
                </c:pt>
                <c:pt idx="2">
                  <c:v>70.26110559009515</c:v>
                </c:pt>
                <c:pt idx="3">
                  <c:v>63.00601179976835</c:v>
                </c:pt>
                <c:pt idx="4">
                  <c:v>56.81912326553718</c:v>
                </c:pt>
                <c:pt idx="5">
                  <c:v>51.49954550120282</c:v>
                </c:pt>
                <c:pt idx="6">
                  <c:v>46.9388649762248</c:v>
                </c:pt>
                <c:pt idx="7">
                  <c:v>43.01931106154996</c:v>
                </c:pt>
                <c:pt idx="8">
                  <c:v>39.67658018024058</c:v>
                </c:pt>
                <c:pt idx="9">
                  <c:v>36.80257783548214</c:v>
                </c:pt>
                <c:pt idx="10">
                  <c:v>34.33858405568238</c:v>
                </c:pt>
                <c:pt idx="11">
                  <c:v>32.22111854883787</c:v>
                </c:pt>
                <c:pt idx="12">
                  <c:v>30.41499755002033</c:v>
                </c:pt>
                <c:pt idx="13">
                  <c:v>28.86226350916162</c:v>
                </c:pt>
                <c:pt idx="14">
                  <c:v>27.53104433832939</c:v>
                </c:pt>
                <c:pt idx="15">
                  <c:v>26.38719112535734</c:v>
                </c:pt>
                <c:pt idx="16">
                  <c:v>25.41125263366835</c:v>
                </c:pt>
                <c:pt idx="17">
                  <c:v>24.57235874548537</c:v>
                </c:pt>
                <c:pt idx="18">
                  <c:v>23.85314244903221</c:v>
                </c:pt>
                <c:pt idx="19">
                  <c:v>23.23530166400802</c:v>
                </c:pt>
              </c:numCache>
            </c:numRef>
          </c:val>
          <c:extLst xmlns:c16r2="http://schemas.microsoft.com/office/drawing/2015/06/chart">
            <c:ext xmlns:c16="http://schemas.microsoft.com/office/drawing/2014/chart" uri="{C3380CC4-5D6E-409C-BE32-E72D297353CC}">
              <c16:uniqueId val="{0000000F-72FC-45C4-9355-AA141B1ED28B}"/>
            </c:ext>
          </c:extLst>
        </c:ser>
        <c:ser>
          <c:idx val="16"/>
          <c:order val="16"/>
          <c:tx>
            <c:strRef>
              <c:f>'Q4'!$A$63</c:f>
              <c:strCache>
                <c:ptCount val="1"/>
                <c:pt idx="0">
                  <c:v>17%</c:v>
                </c:pt>
              </c:strCache>
            </c:strRef>
          </c:tx>
          <c:spPr>
            <a:solidFill>
              <a:schemeClr val="accent5">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'Q4'!$C$63:$V$63</c:f>
              <c:numCache>
                <c:formatCode>General</c:formatCode>
                <c:ptCount val="20"/>
                <c:pt idx="0">
                  <c:v>87.74330072764928</c:v>
                </c:pt>
                <c:pt idx="1">
                  <c:v>77.30132557060183</c:v>
                </c:pt>
                <c:pt idx="2">
                  <c:v>68.43133456884135</c:v>
                </c:pt>
                <c:pt idx="3">
                  <c:v>60.87816815923957</c:v>
                </c:pt>
                <c:pt idx="4">
                  <c:v>54.49631640999258</c:v>
                </c:pt>
                <c:pt idx="5">
                  <c:v>49.05949897190003</c:v>
                </c:pt>
                <c:pt idx="6">
                  <c:v>44.44116565576034</c:v>
                </c:pt>
                <c:pt idx="7">
                  <c:v>40.50862558104095</c:v>
                </c:pt>
                <c:pt idx="8">
                  <c:v>37.18562744706885</c:v>
                </c:pt>
                <c:pt idx="9">
                  <c:v>34.35484271424009</c:v>
                </c:pt>
                <c:pt idx="10">
                  <c:v>31.95021765715349</c:v>
                </c:pt>
                <c:pt idx="11">
                  <c:v>29.90282709660626</c:v>
                </c:pt>
                <c:pt idx="12">
                  <c:v>28.17248058514588</c:v>
                </c:pt>
                <c:pt idx="13">
                  <c:v>26.69857746169875</c:v>
                </c:pt>
                <c:pt idx="14">
                  <c:v>25.44656266125948</c:v>
                </c:pt>
                <c:pt idx="15">
                  <c:v>24.38071185711987</c:v>
                </c:pt>
                <c:pt idx="16">
                  <c:v>23.47961038635796</c:v>
                </c:pt>
                <c:pt idx="17">
                  <c:v>22.71219406108467</c:v>
                </c:pt>
                <c:pt idx="18">
                  <c:v>22.06030820640668</c:v>
                </c:pt>
                <c:pt idx="19">
                  <c:v>21.50551516514792</c:v>
                </c:pt>
              </c:numCache>
            </c:numRef>
          </c:val>
          <c:extLst xmlns:c16r2="http://schemas.microsoft.com/office/drawing/2015/06/chart">
            <c:ext xmlns:c16="http://schemas.microsoft.com/office/drawing/2014/chart" uri="{C3380CC4-5D6E-409C-BE32-E72D297353CC}">
              <c16:uniqueId val="{00000010-72FC-45C4-9355-AA141B1ED28B}"/>
            </c:ext>
          </c:extLst>
        </c:ser>
        <c:ser>
          <c:idx val="17"/>
          <c:order val="17"/>
          <c:tx>
            <c:strRef>
              <c:f>'Q4'!$A$64</c:f>
              <c:strCache>
                <c:ptCount val="1"/>
                <c:pt idx="0">
                  <c:v>18%</c:v>
                </c:pt>
              </c:strCache>
            </c:strRef>
          </c:tx>
          <c:spPr>
            <a:solidFill>
              <a:schemeClr val="accent6">
                <a:lumMod val="80000"/>
                <a:lumOff val="2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'Q4'!$C$64:$V$64</c:f>
              <c:numCache>
                <c:formatCode>General</c:formatCode>
                <c:ptCount val="20"/>
                <c:pt idx="0">
                  <c:v>86.94883624813276</c:v>
                </c:pt>
                <c:pt idx="1">
                  <c:v>75.93165033941416</c:v>
                </c:pt>
                <c:pt idx="2">
                  <c:v>66.65870537794747</c:v>
                </c:pt>
                <c:pt idx="3">
                  <c:v>58.83478283406902</c:v>
                </c:pt>
                <c:pt idx="4">
                  <c:v>52.284665133696</c:v>
                </c:pt>
                <c:pt idx="5">
                  <c:v>46.75551102922417</c:v>
                </c:pt>
                <c:pt idx="6">
                  <c:v>42.10173263980253</c:v>
                </c:pt>
                <c:pt idx="7">
                  <c:v>38.17534844308167</c:v>
                </c:pt>
                <c:pt idx="8">
                  <c:v>34.88788653855341</c:v>
                </c:pt>
                <c:pt idx="9">
                  <c:v>32.1129905384047</c:v>
                </c:pt>
                <c:pt idx="10">
                  <c:v>29.77741609168415</c:v>
                </c:pt>
                <c:pt idx="11">
                  <c:v>27.80707496513321</c:v>
                </c:pt>
                <c:pt idx="12">
                  <c:v>26.15702998671835</c:v>
                </c:pt>
                <c:pt idx="13">
                  <c:v>24.76440325464487</c:v>
                </c:pt>
                <c:pt idx="14">
                  <c:v>23.59225719617044</c:v>
                </c:pt>
                <c:pt idx="15">
                  <c:v>22.60358812812538</c:v>
                </c:pt>
                <c:pt idx="16">
                  <c:v>21.77530749069227</c:v>
                </c:pt>
                <c:pt idx="17">
                  <c:v>21.07639509369371</c:v>
                </c:pt>
                <c:pt idx="18">
                  <c:v>20.48813451209405</c:v>
                </c:pt>
                <c:pt idx="19">
                  <c:v>19.99213354791004</c:v>
                </c:pt>
              </c:numCache>
            </c:numRef>
          </c:val>
          <c:extLst xmlns:c16r2="http://schemas.microsoft.com/office/drawing/2015/06/chart">
            <c:ext xmlns:c16="http://schemas.microsoft.com/office/drawing/2014/chart" uri="{C3380CC4-5D6E-409C-BE32-E72D297353CC}">
              <c16:uniqueId val="{00000011-72FC-45C4-9355-AA141B1ED28B}"/>
            </c:ext>
          </c:extLst>
        </c:ser>
        <c:ser>
          <c:idx val="18"/>
          <c:order val="18"/>
          <c:tx>
            <c:strRef>
              <c:f>'Q4'!$A$65</c:f>
              <c:strCache>
                <c:ptCount val="1"/>
                <c:pt idx="0">
                  <c:v>19%</c:v>
                </c:pt>
              </c:strCache>
            </c:strRef>
          </c:tx>
          <c:spPr>
            <a:solidFill>
              <a:schemeClr val="accent1">
                <a:lumMod val="8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'Q4'!$C$65:$V$65</c:f>
              <c:numCache>
                <c:formatCode>General</c:formatCode>
                <c:ptCount val="20"/>
                <c:pt idx="0">
                  <c:v>86.16518063265318</c:v>
                </c:pt>
                <c:pt idx="1">
                  <c:v>74.59272575569939</c:v>
                </c:pt>
                <c:pt idx="2">
                  <c:v>64.94117147038106</c:v>
                </c:pt>
                <c:pt idx="3">
                  <c:v>56.8721032334989</c:v>
                </c:pt>
                <c:pt idx="4">
                  <c:v>50.17829629244338</c:v>
                </c:pt>
                <c:pt idx="5">
                  <c:v>44.57926953901516</c:v>
                </c:pt>
                <c:pt idx="6">
                  <c:v>39.90961982076224</c:v>
                </c:pt>
                <c:pt idx="7">
                  <c:v>36.00580905631278</c:v>
                </c:pt>
                <c:pt idx="8">
                  <c:v>32.76699243896056</c:v>
                </c:pt>
                <c:pt idx="9">
                  <c:v>30.05805117118895</c:v>
                </c:pt>
                <c:pt idx="10">
                  <c:v>27.79876444424697</c:v>
                </c:pt>
                <c:pt idx="11">
                  <c:v>25.91020353568692</c:v>
                </c:pt>
                <c:pt idx="12">
                  <c:v>24.34299276695843</c:v>
                </c:pt>
                <c:pt idx="13">
                  <c:v>23.03234305667747</c:v>
                </c:pt>
                <c:pt idx="14">
                  <c:v>21.93924682408769</c:v>
                </c:pt>
                <c:pt idx="15">
                  <c:v>21.02571135117982</c:v>
                </c:pt>
                <c:pt idx="16">
                  <c:v>20.26726293816121</c:v>
                </c:pt>
                <c:pt idx="17">
                  <c:v>19.63313967993619</c:v>
                </c:pt>
                <c:pt idx="18">
                  <c:v>19.10427392799187</c:v>
                </c:pt>
                <c:pt idx="19">
                  <c:v>18.66247876926414</c:v>
                </c:pt>
              </c:numCache>
            </c:numRef>
          </c:val>
          <c:extLst xmlns:c16r2="http://schemas.microsoft.com/office/drawing/2015/06/chart">
            <c:ext xmlns:c16="http://schemas.microsoft.com/office/drawing/2014/chart" uri="{C3380CC4-5D6E-409C-BE32-E72D297353CC}">
              <c16:uniqueId val="{00000012-72FC-45C4-9355-AA141B1ED28B}"/>
            </c:ext>
          </c:extLst>
        </c:ser>
        <c:ser>
          <c:idx val="19"/>
          <c:order val="19"/>
          <c:tx>
            <c:strRef>
              <c:f>'Q4'!$A$66</c:f>
              <c:strCache>
                <c:ptCount val="1"/>
                <c:pt idx="0">
                  <c:v>20%</c:v>
                </c:pt>
              </c:strCache>
            </c:strRef>
          </c:tx>
          <c:spPr>
            <a:solidFill>
              <a:schemeClr val="accent2">
                <a:lumMod val="80000"/>
              </a:schemeClr>
            </a:solidFill>
            <a:ln/>
            <a:effectLst/>
            <a:sp3d/>
          </c:spPr>
          <c:cat>
            <c:numRef>
              <c:f>'Q4'!$C$46:$V$46</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cat>
          <c:val>
            <c:numRef>
              <c:f>'Q4'!$C$66:$V$66</c:f>
              <c:numCache>
                <c:formatCode>General</c:formatCode>
                <c:ptCount val="20"/>
                <c:pt idx="0">
                  <c:v>85.39213833736929</c:v>
                </c:pt>
                <c:pt idx="1">
                  <c:v>73.28372326003696</c:v>
                </c:pt>
                <c:pt idx="2">
                  <c:v>63.27676865067142</c:v>
                </c:pt>
                <c:pt idx="3">
                  <c:v>54.98656020519623</c:v>
                </c:pt>
                <c:pt idx="4">
                  <c:v>48.17167358428397</c:v>
                </c:pt>
                <c:pt idx="5">
                  <c:v>42.52300858806564</c:v>
                </c:pt>
                <c:pt idx="6">
                  <c:v>37.85469040937279</c:v>
                </c:pt>
                <c:pt idx="7">
                  <c:v>33.98745833229377</c:v>
                </c:pt>
                <c:pt idx="8">
                  <c:v>30.80805208213341</c:v>
                </c:pt>
                <c:pt idx="9">
                  <c:v>28.17290817306518</c:v>
                </c:pt>
                <c:pt idx="10">
                  <c:v>25.99510328953771</c:v>
                </c:pt>
                <c:pt idx="11">
                  <c:v>24.19122233080875</c:v>
                </c:pt>
                <c:pt idx="12">
                  <c:v>22.70779450421178</c:v>
                </c:pt>
                <c:pt idx="13">
                  <c:v>21.47848042271671</c:v>
                </c:pt>
                <c:pt idx="14">
                  <c:v>20.46251837189435</c:v>
                </c:pt>
                <c:pt idx="15">
                  <c:v>19.6212059378397</c:v>
                </c:pt>
                <c:pt idx="16">
                  <c:v>18.92896456251151</c:v>
                </c:pt>
                <c:pt idx="17">
                  <c:v>18.35548047089831</c:v>
                </c:pt>
                <c:pt idx="18">
                  <c:v>17.88152667617667</c:v>
                </c:pt>
                <c:pt idx="19">
                  <c:v>17.48925956284017</c:v>
                </c:pt>
              </c:numCache>
            </c:numRef>
          </c:val>
          <c:extLst xmlns:c16r2="http://schemas.microsoft.com/office/drawing/2015/06/chart">
            <c:ext xmlns:c16="http://schemas.microsoft.com/office/drawing/2014/chart" uri="{C3380CC4-5D6E-409C-BE32-E72D297353CC}">
              <c16:uniqueId val="{00000013-72FC-45C4-9355-AA141B1ED28B}"/>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187361712"/>
        <c:axId val="-187405184"/>
        <c:axId val="-187403056"/>
      </c:surface3DChart>
      <c:catAx>
        <c:axId val="-187361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Yield</a:t>
                </a:r>
              </a:p>
            </c:rich>
          </c:tx>
          <c:layout>
            <c:manualLayout>
              <c:xMode val="edge"/>
              <c:yMode val="edge"/>
              <c:x val="0.241259901567422"/>
              <c:y val="0.718529044816143"/>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05184"/>
        <c:crosses val="autoZero"/>
        <c:auto val="1"/>
        <c:lblAlgn val="ctr"/>
        <c:lblOffset val="100"/>
        <c:noMultiLvlLbl val="0"/>
      </c:catAx>
      <c:valAx>
        <c:axId val="-187405184"/>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Bond Price</a:t>
                </a:r>
              </a:p>
            </c:rich>
          </c:tx>
          <c:layout>
            <c:manualLayout>
              <c:xMode val="edge"/>
              <c:yMode val="edge"/>
              <c:x val="0.809556138159896"/>
              <c:y val="0.169753115180129"/>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1712"/>
        <c:crosses val="autoZero"/>
        <c:crossBetween val="midCat"/>
      </c:valAx>
      <c:serAx>
        <c:axId val="-187403056"/>
        <c:scaling>
          <c:orientation val="minMax"/>
        </c:scaling>
        <c:delete val="0"/>
        <c:axPos val="b"/>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Maturity</a:t>
                </a:r>
              </a:p>
            </c:rich>
          </c:tx>
          <c:layout>
            <c:manualLayout>
              <c:xMode val="edge"/>
              <c:yMode val="edge"/>
              <c:x val="0.773473099327151"/>
              <c:y val="0.501024243271366"/>
            </c:manualLayout>
          </c:layout>
          <c:overlay val="0"/>
          <c:spPr>
            <a:noFill/>
            <a:ln>
              <a:noFill/>
            </a:ln>
            <a:effectLst/>
          </c:sp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05184"/>
        <c:crosses val="autoZero"/>
      </c:serAx>
      <c:spPr>
        <a:noFill/>
        <a:ln>
          <a:noFill/>
        </a:ln>
        <a:effectLst/>
      </c:spPr>
    </c:plotArea>
    <c:legend>
      <c:legendPos val="b"/>
      <c:legendEntry>
        <c:idx val="0"/>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Yield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'Q4'!$C$46</c:f>
              <c:strCache>
                <c:ptCount val="1"/>
                <c:pt idx="0">
                  <c:v>1</c:v>
                </c:pt>
              </c:strCache>
            </c:strRef>
          </c:tx>
          <c:spPr>
            <a:ln w="28575" cap="rnd">
              <a:solidFill>
                <a:schemeClr val="accent1"/>
              </a:solidFill>
              <a:round/>
            </a:ln>
            <a:effectLst/>
          </c:spPr>
          <c:marker>
            <c:symbol val="none"/>
          </c:marker>
          <c:cat>
            <c:numRef>
              <c:f>'Q4'!$A$47:$A$66</c:f>
              <c:numCache>
                <c:formatCode>0%</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'Q4'!$C$47:$C$66</c:f>
              <c:numCache>
                <c:formatCode>General</c:formatCode>
                <c:ptCount val="20"/>
                <c:pt idx="0">
                  <c:v>102.1034440715119</c:v>
                </c:pt>
                <c:pt idx="1">
                  <c:v>101.1053232464596</c:v>
                </c:pt>
                <c:pt idx="2">
                  <c:v>100.121852722588</c:v>
                </c:pt>
                <c:pt idx="3">
                  <c:v>99.15274669493847</c:v>
                </c:pt>
                <c:pt idx="4">
                  <c:v>98.19772629957475</c:v>
                </c:pt>
                <c:pt idx="5">
                  <c:v>97.25651941219214</c:v>
                </c:pt>
                <c:pt idx="6">
                  <c:v>96.3288604535134</c:v>
                </c:pt>
                <c:pt idx="7">
                  <c:v>95.41449020121018</c:v>
                </c:pt>
                <c:pt idx="8">
                  <c:v>94.51315560810208</c:v>
                </c:pt>
                <c:pt idx="9">
                  <c:v>93.62460962639354</c:v>
                </c:pt>
                <c:pt idx="10">
                  <c:v>92.74861103772228</c:v>
                </c:pt>
                <c:pt idx="11">
                  <c:v>91.88492428879868</c:v>
                </c:pt>
                <c:pt idx="12">
                  <c:v>91.03331933242869</c:v>
                </c:pt>
                <c:pt idx="13">
                  <c:v>90.19357147371812</c:v>
                </c:pt>
                <c:pt idx="14">
                  <c:v>89.3654612212674</c:v>
                </c:pt>
                <c:pt idx="15">
                  <c:v>88.54877414317146</c:v>
                </c:pt>
                <c:pt idx="16">
                  <c:v>87.74330072764928</c:v>
                </c:pt>
                <c:pt idx="17">
                  <c:v>86.94883624813276</c:v>
                </c:pt>
                <c:pt idx="18">
                  <c:v>86.16518063265318</c:v>
                </c:pt>
                <c:pt idx="19">
                  <c:v>85.39213833736929</c:v>
                </c:pt>
              </c:numCache>
            </c:numRef>
          </c:val>
          <c:smooth val="0"/>
          <c:extLst xmlns:c16r2="http://schemas.microsoft.com/office/drawing/2015/06/chart">
            <c:ext xmlns:c16="http://schemas.microsoft.com/office/drawing/2014/chart" uri="{C3380CC4-5D6E-409C-BE32-E72D297353CC}">
              <c16:uniqueId val="{00000000-3440-4630-89C4-526E6B3C26B0}"/>
            </c:ext>
          </c:extLst>
        </c:ser>
        <c:ser>
          <c:idx val="1"/>
          <c:order val="1"/>
          <c:tx>
            <c:strRef>
              <c:f>'Q4'!$D$46</c:f>
              <c:strCache>
                <c:ptCount val="1"/>
                <c:pt idx="0">
                  <c:v>2</c:v>
                </c:pt>
              </c:strCache>
            </c:strRef>
          </c:tx>
          <c:spPr>
            <a:ln w="28575" cap="rnd">
              <a:solidFill>
                <a:schemeClr val="accent2"/>
              </a:solidFill>
              <a:round/>
            </a:ln>
            <a:effectLst/>
          </c:spPr>
          <c:marker>
            <c:symbol val="none"/>
          </c:marker>
          <c:cat>
            <c:numRef>
              <c:f>'Q4'!$A$47:$A$66</c:f>
              <c:numCache>
                <c:formatCode>0%</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'Q4'!$D$47:$D$66</c:f>
              <c:numCache>
                <c:formatCode>General</c:formatCode>
                <c:ptCount val="20"/>
                <c:pt idx="0">
                  <c:v>104.1917342249376</c:v>
                </c:pt>
                <c:pt idx="1">
                  <c:v>102.1918904061057</c:v>
                </c:pt>
                <c:pt idx="2">
                  <c:v>100.2405186507177</c:v>
                </c:pt>
                <c:pt idx="3">
                  <c:v>98.33621042635427</c:v>
                </c:pt>
                <c:pt idx="4">
                  <c:v>96.47760479927286</c:v>
                </c:pt>
                <c:pt idx="5">
                  <c:v>94.66338660340907</c:v>
                </c:pt>
                <c:pt idx="6">
                  <c:v>92.8922846882771</c:v>
                </c:pt>
                <c:pt idx="7">
                  <c:v>91.1630702420064</c:v>
                </c:pt>
                <c:pt idx="8">
                  <c:v>89.47455518595208</c:v>
                </c:pt>
                <c:pt idx="9">
                  <c:v>87.82559063749824</c:v>
                </c:pt>
                <c:pt idx="10">
                  <c:v>86.21506543785108</c:v>
                </c:pt>
                <c:pt idx="11">
                  <c:v>84.64190474178086</c:v>
                </c:pt>
                <c:pt idx="12">
                  <c:v>83.10506866643023</c:v>
                </c:pt>
                <c:pt idx="13">
                  <c:v>81.60355099645045</c:v>
                </c:pt>
                <c:pt idx="14">
                  <c:v>80.13637794286916</c:v>
                </c:pt>
                <c:pt idx="15">
                  <c:v>78.70260695322122</c:v>
                </c:pt>
                <c:pt idx="16">
                  <c:v>77.30132557060183</c:v>
                </c:pt>
                <c:pt idx="17">
                  <c:v>75.93165033941416</c:v>
                </c:pt>
                <c:pt idx="18">
                  <c:v>74.59272575569939</c:v>
                </c:pt>
                <c:pt idx="19">
                  <c:v>73.28372326003696</c:v>
                </c:pt>
              </c:numCache>
            </c:numRef>
          </c:val>
          <c:smooth val="0"/>
          <c:extLst xmlns:c16r2="http://schemas.microsoft.com/office/drawing/2015/06/chart">
            <c:ext xmlns:c16="http://schemas.microsoft.com/office/drawing/2014/chart" uri="{C3380CC4-5D6E-409C-BE32-E72D297353CC}">
              <c16:uniqueId val="{00000001-3440-4630-89C4-526E6B3C26B0}"/>
            </c:ext>
          </c:extLst>
        </c:ser>
        <c:ser>
          <c:idx val="2"/>
          <c:order val="2"/>
          <c:tx>
            <c:strRef>
              <c:f>'Q4'!$G$46</c:f>
              <c:strCache>
                <c:ptCount val="1"/>
                <c:pt idx="0">
                  <c:v>5</c:v>
                </c:pt>
              </c:strCache>
            </c:strRef>
          </c:tx>
          <c:spPr>
            <a:ln w="28575" cap="rnd">
              <a:solidFill>
                <a:schemeClr val="accent3"/>
              </a:solidFill>
              <a:round/>
            </a:ln>
            <a:effectLst/>
          </c:spPr>
          <c:marker>
            <c:symbol val="none"/>
          </c:marker>
          <c:cat>
            <c:numRef>
              <c:f>'Q4'!$A$47:$A$66</c:f>
              <c:numCache>
                <c:formatCode>0%</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'Q4'!$G$47:$G$66</c:f>
              <c:numCache>
                <c:formatCode>General</c:formatCode>
                <c:ptCount val="20"/>
                <c:pt idx="0">
                  <c:v>110.3330616543672</c:v>
                </c:pt>
                <c:pt idx="1">
                  <c:v>105.3248129990308</c:v>
                </c:pt>
                <c:pt idx="2">
                  <c:v>100.5760332922659</c:v>
                </c:pt>
                <c:pt idx="3">
                  <c:v>96.0719671203064</c:v>
                </c:pt>
                <c:pt idx="4">
                  <c:v>91.79876783097079</c:v>
                </c:pt>
                <c:pt idx="5">
                  <c:v>87.74343740903495</c:v>
                </c:pt>
                <c:pt idx="6">
                  <c:v>83.89377059906465</c:v>
                </c:pt>
                <c:pt idx="7">
                  <c:v>80.23830295688421</c:v>
                </c:pt>
                <c:pt idx="8">
                  <c:v>76.76626253618906</c:v>
                </c:pt>
                <c:pt idx="9">
                  <c:v>73.467524940001</c:v>
                </c:pt>
                <c:pt idx="10">
                  <c:v>70.3325714879424</c:v>
                </c:pt>
                <c:pt idx="11">
                  <c:v>67.35245026979871</c:v>
                </c:pt>
                <c:pt idx="12">
                  <c:v>64.51873987374134</c:v>
                </c:pt>
                <c:pt idx="13">
                  <c:v>61.82351559399535</c:v>
                </c:pt>
                <c:pt idx="14">
                  <c:v>59.259317937823</c:v>
                </c:pt>
                <c:pt idx="15">
                  <c:v>56.81912326553718</c:v>
                </c:pt>
                <c:pt idx="16">
                  <c:v>54.49631640999258</c:v>
                </c:pt>
                <c:pt idx="17">
                  <c:v>52.284665133696</c:v>
                </c:pt>
                <c:pt idx="18">
                  <c:v>50.17829629244338</c:v>
                </c:pt>
                <c:pt idx="19">
                  <c:v>48.17167358428397</c:v>
                </c:pt>
              </c:numCache>
            </c:numRef>
          </c:val>
          <c:smooth val="0"/>
          <c:extLst xmlns:c16r2="http://schemas.microsoft.com/office/drawing/2015/06/chart">
            <c:ext xmlns:c16="http://schemas.microsoft.com/office/drawing/2014/chart" uri="{C3380CC4-5D6E-409C-BE32-E72D297353CC}">
              <c16:uniqueId val="{00000002-3440-4630-89C4-526E6B3C26B0}"/>
            </c:ext>
          </c:extLst>
        </c:ser>
        <c:ser>
          <c:idx val="3"/>
          <c:order val="3"/>
          <c:tx>
            <c:strRef>
              <c:f>'Q4'!$L$46</c:f>
              <c:strCache>
                <c:ptCount val="1"/>
                <c:pt idx="0">
                  <c:v>10</c:v>
                </c:pt>
              </c:strCache>
            </c:strRef>
          </c:tx>
          <c:spPr>
            <a:ln w="28575" cap="rnd">
              <a:solidFill>
                <a:schemeClr val="accent4"/>
              </a:solidFill>
              <a:round/>
            </a:ln>
            <a:effectLst/>
          </c:spPr>
          <c:marker>
            <c:symbol val="none"/>
          </c:marker>
          <c:cat>
            <c:numRef>
              <c:f>'Q4'!$A$47:$A$66</c:f>
              <c:numCache>
                <c:formatCode>0%</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'Q4'!$L$47:$L$66</c:f>
              <c:numCache>
                <c:formatCode>General</c:formatCode>
                <c:ptCount val="20"/>
                <c:pt idx="0">
                  <c:v>120.1688985042041</c:v>
                </c:pt>
                <c:pt idx="1">
                  <c:v>110.1480885695277</c:v>
                </c:pt>
                <c:pt idx="2">
                  <c:v>101.0727268708592</c:v>
                </c:pt>
                <c:pt idx="3">
                  <c:v>92.84774899100273</c:v>
                </c:pt>
                <c:pt idx="4">
                  <c:v>85.38812787983341</c:v>
                </c:pt>
                <c:pt idx="5">
                  <c:v>78.61776799351637</c:v>
                </c:pt>
                <c:pt idx="6">
                  <c:v>72.4685261011413</c:v>
                </c:pt>
                <c:pt idx="7">
                  <c:v>66.87934371368627</c:v>
                </c:pt>
                <c:pt idx="8">
                  <c:v>61.7954779395622</c:v>
                </c:pt>
                <c:pt idx="9">
                  <c:v>57.16781918544501</c:v>
                </c:pt>
                <c:pt idx="10">
                  <c:v>52.95228553151251</c:v>
                </c:pt>
                <c:pt idx="11">
                  <c:v>49.10928484311364</c:v>
                </c:pt>
                <c:pt idx="12">
                  <c:v>45.60323675941063</c:v>
                </c:pt>
                <c:pt idx="13">
                  <c:v>42.40214764354601</c:v>
                </c:pt>
                <c:pt idx="14">
                  <c:v>39.47723240575049</c:v>
                </c:pt>
                <c:pt idx="15">
                  <c:v>36.80257783548214</c:v>
                </c:pt>
                <c:pt idx="16">
                  <c:v>34.35484271424009</c:v>
                </c:pt>
                <c:pt idx="17">
                  <c:v>32.1129905384047</c:v>
                </c:pt>
                <c:pt idx="18">
                  <c:v>30.05805117118895</c:v>
                </c:pt>
                <c:pt idx="19">
                  <c:v>28.17290817306518</c:v>
                </c:pt>
              </c:numCache>
            </c:numRef>
          </c:val>
          <c:smooth val="0"/>
          <c:extLst xmlns:c16r2="http://schemas.microsoft.com/office/drawing/2015/06/chart">
            <c:ext xmlns:c16="http://schemas.microsoft.com/office/drawing/2014/chart" uri="{C3380CC4-5D6E-409C-BE32-E72D297353CC}">
              <c16:uniqueId val="{00000003-3440-4630-89C4-526E6B3C26B0}"/>
            </c:ext>
          </c:extLst>
        </c:ser>
        <c:ser>
          <c:idx val="4"/>
          <c:order val="4"/>
          <c:tx>
            <c:strRef>
              <c:f>'Q4'!$V$46</c:f>
              <c:strCache>
                <c:ptCount val="1"/>
                <c:pt idx="0">
                  <c:v>20</c:v>
                </c:pt>
              </c:strCache>
            </c:strRef>
          </c:tx>
          <c:spPr>
            <a:ln w="28575" cap="rnd">
              <a:solidFill>
                <a:schemeClr val="accent5"/>
              </a:solidFill>
              <a:round/>
            </a:ln>
            <a:effectLst/>
          </c:spPr>
          <c:marker>
            <c:symbol val="none"/>
          </c:marker>
          <c:cat>
            <c:numRef>
              <c:f>'Q4'!$A$47:$A$66</c:f>
              <c:numCache>
                <c:formatCode>0%</c:formatCode>
                <c:ptCount val="2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numCache>
            </c:numRef>
          </c:cat>
          <c:val>
            <c:numRef>
              <c:f>'Q4'!$V$47:$V$66</c:f>
              <c:numCache>
                <c:formatCode>General</c:formatCode>
                <c:ptCount val="20"/>
                <c:pt idx="0">
                  <c:v>138.432992105589</c:v>
                </c:pt>
                <c:pt idx="1">
                  <c:v>118.4695109391003</c:v>
                </c:pt>
                <c:pt idx="2">
                  <c:v>101.8697403252613</c:v>
                </c:pt>
                <c:pt idx="3">
                  <c:v>88.03197783217706</c:v>
                </c:pt>
                <c:pt idx="4">
                  <c:v>76.46614838866778</c:v>
                </c:pt>
                <c:pt idx="5">
                  <c:v>66.77251528707826</c:v>
                </c:pt>
                <c:pt idx="6">
                  <c:v>58.62454734648616</c:v>
                </c:pt>
                <c:pt idx="7">
                  <c:v>51.75511365914792</c:v>
                </c:pt>
                <c:pt idx="8">
                  <c:v>45.94534576542824</c:v>
                </c:pt>
                <c:pt idx="9">
                  <c:v>41.01564065814409</c:v>
                </c:pt>
                <c:pt idx="10">
                  <c:v>36.81838405134722</c:v>
                </c:pt>
                <c:pt idx="11">
                  <c:v>33.23205763260821</c:v>
                </c:pt>
                <c:pt idx="12">
                  <c:v>30.15646109263983</c:v>
                </c:pt>
                <c:pt idx="13">
                  <c:v>27.50883316815388</c:v>
                </c:pt>
                <c:pt idx="14">
                  <c:v>25.2206985638179</c:v>
                </c:pt>
                <c:pt idx="15">
                  <c:v>23.23530166400802</c:v>
                </c:pt>
                <c:pt idx="16">
                  <c:v>21.50551516514792</c:v>
                </c:pt>
                <c:pt idx="17">
                  <c:v>19.99213354791004</c:v>
                </c:pt>
                <c:pt idx="18">
                  <c:v>18.66247876926414</c:v>
                </c:pt>
                <c:pt idx="19">
                  <c:v>17.48925956284017</c:v>
                </c:pt>
              </c:numCache>
            </c:numRef>
          </c:val>
          <c:smooth val="0"/>
          <c:extLst xmlns:c16r2="http://schemas.microsoft.com/office/drawing/2015/06/chart">
            <c:ext xmlns:c16="http://schemas.microsoft.com/office/drawing/2014/chart" uri="{C3380CC4-5D6E-409C-BE32-E72D297353CC}">
              <c16:uniqueId val="{00000004-3440-4630-89C4-526E6B3C26B0}"/>
            </c:ext>
          </c:extLst>
        </c:ser>
        <c:dLbls>
          <c:showLegendKey val="0"/>
          <c:showVal val="0"/>
          <c:showCatName val="0"/>
          <c:showSerName val="0"/>
          <c:showPercent val="0"/>
          <c:showBubbleSize val="0"/>
        </c:dLbls>
        <c:smooth val="0"/>
        <c:axId val="-132260336"/>
        <c:axId val="-132256944"/>
      </c:lineChart>
      <c:catAx>
        <c:axId val="-13226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Yield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56944"/>
        <c:crosses val="autoZero"/>
        <c:auto val="1"/>
        <c:lblAlgn val="ctr"/>
        <c:lblOffset val="100"/>
        <c:noMultiLvlLbl val="0"/>
      </c:catAx>
      <c:valAx>
        <c:axId val="-13225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Bond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6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3.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133350</xdr:rowOff>
    </xdr:from>
    <xdr:to>
      <xdr:col>8</xdr:col>
      <xdr:colOff>83820</xdr:colOff>
      <xdr:row>57</xdr:row>
      <xdr:rowOff>133350</xdr:rowOff>
    </xdr:to>
    <xdr:pic>
      <xdr:nvPicPr>
        <xdr:cNvPr id="1028" name="Picture 4">
          <a:extLst>
            <a:ext uri="{FF2B5EF4-FFF2-40B4-BE49-F238E27FC236}">
              <a16:creationId xmlns=""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815590"/>
          <a:ext cx="7056120" cy="519684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24</xdr:row>
      <xdr:rowOff>0</xdr:rowOff>
    </xdr:from>
    <xdr:to>
      <xdr:col>6</xdr:col>
      <xdr:colOff>304800</xdr:colOff>
      <xdr:row>25</xdr:row>
      <xdr:rowOff>137160</xdr:rowOff>
    </xdr:to>
    <xdr:sp macro="" textlink="">
      <xdr:nvSpPr>
        <xdr:cNvPr id="2049" name="AutoShape 1" descr="\begin{align}&#10;P &amp;= \begin{matrix}&#10;     \left(\frac{C}{1+i}+\frac{C}{(1+i)^2}+ ... +\frac{C}{(1+i)^N}\right) + \frac{M}{(1+i)^N} &#10;     \end{matrix}\\&#10;  &amp;= \begin{matrix}&#10;     \left(\sum_{n=1}^N\frac{C}{(1+i)^n}\right) + \frac{M}{(1+i)^N} &#10;     \end{matrix}\\&#10;  &amp;= \begin{matrix}&#10;     C\left(\frac{1-(1+i)^{-N}}{i}\right)+M(1+i)^{-N}&#10;     \end{matrix}&#10;\end{align}">
          <a:extLst>
            <a:ext uri="{FF2B5EF4-FFF2-40B4-BE49-F238E27FC236}">
              <a16:creationId xmlns="" xmlns:a16="http://schemas.microsoft.com/office/drawing/2014/main" id="{9E1E7F49-CA10-4B0B-B1F8-003A73E0A82C}"/>
            </a:ext>
          </a:extLst>
        </xdr:cNvPr>
        <xdr:cNvSpPr>
          <a:spLocks noChangeAspect="1" noChangeArrowheads="1"/>
        </xdr:cNvSpPr>
      </xdr:nvSpPr>
      <xdr:spPr bwMode="auto">
        <a:xfrm>
          <a:off x="5737860" y="402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266700</xdr:colOff>
      <xdr:row>21</xdr:row>
      <xdr:rowOff>97474</xdr:rowOff>
    </xdr:from>
    <xdr:to>
      <xdr:col>8</xdr:col>
      <xdr:colOff>1558953</xdr:colOff>
      <xdr:row>33</xdr:row>
      <xdr:rowOff>64309</xdr:rowOff>
    </xdr:to>
    <xdr:pic>
      <xdr:nvPicPr>
        <xdr:cNvPr id="2" name="Picture 1">
          <a:extLst>
            <a:ext uri="{FF2B5EF4-FFF2-40B4-BE49-F238E27FC236}">
              <a16:creationId xmlns="" xmlns:a16="http://schemas.microsoft.com/office/drawing/2014/main" id="{74627174-3378-40A6-AA31-A5B56AAFD85C}"/>
            </a:ext>
          </a:extLst>
        </xdr:cNvPr>
        <xdr:cNvPicPr>
          <a:picLocks noChangeAspect="1"/>
        </xdr:cNvPicPr>
      </xdr:nvPicPr>
      <xdr:blipFill>
        <a:blip xmlns:r="http://schemas.openxmlformats.org/officeDocument/2006/relationships" r:embed="rId1"/>
        <a:stretch>
          <a:fillRect/>
        </a:stretch>
      </xdr:blipFill>
      <xdr:spPr>
        <a:xfrm>
          <a:off x="4655820" y="3617914"/>
          <a:ext cx="5346093" cy="19785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xdr:colOff>
      <xdr:row>20</xdr:row>
      <xdr:rowOff>38100</xdr:rowOff>
    </xdr:from>
    <xdr:to>
      <xdr:col>10</xdr:col>
      <xdr:colOff>243840</xdr:colOff>
      <xdr:row>39</xdr:row>
      <xdr:rowOff>137160</xdr:rowOff>
    </xdr:to>
    <xdr:graphicFrame macro="">
      <xdr:nvGraphicFramePr>
        <xdr:cNvPr id="2" name="Chart 1">
          <a:extLst>
            <a:ext uri="{FF2B5EF4-FFF2-40B4-BE49-F238E27FC236}">
              <a16:creationId xmlns="" xmlns:a16="http://schemas.microsoft.com/office/drawing/2014/main" id="{C3E97F6D-38CC-4E19-ABF6-A87B217F6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22</xdr:row>
      <xdr:rowOff>83820</xdr:rowOff>
    </xdr:from>
    <xdr:to>
      <xdr:col>16</xdr:col>
      <xdr:colOff>182470</xdr:colOff>
      <xdr:row>28</xdr:row>
      <xdr:rowOff>1790</xdr:rowOff>
    </xdr:to>
    <xdr:pic>
      <xdr:nvPicPr>
        <xdr:cNvPr id="3" name="Picture 2">
          <a:extLst>
            <a:ext uri="{FF2B5EF4-FFF2-40B4-BE49-F238E27FC236}">
              <a16:creationId xmlns="" xmlns:a16="http://schemas.microsoft.com/office/drawing/2014/main" id="{3BA97C43-4133-427D-8802-C3228417ADE6}"/>
            </a:ext>
          </a:extLst>
        </xdr:cNvPr>
        <xdr:cNvPicPr>
          <a:picLocks noChangeAspect="1"/>
        </xdr:cNvPicPr>
      </xdr:nvPicPr>
      <xdr:blipFill>
        <a:blip xmlns:r="http://schemas.openxmlformats.org/officeDocument/2006/relationships" r:embed="rId2"/>
        <a:stretch>
          <a:fillRect/>
        </a:stretch>
      </xdr:blipFill>
      <xdr:spPr>
        <a:xfrm>
          <a:off x="8275320" y="3771900"/>
          <a:ext cx="3276190" cy="923810"/>
        </a:xfrm>
        <a:prstGeom prst="rect">
          <a:avLst/>
        </a:prstGeom>
      </xdr:spPr>
    </xdr:pic>
    <xdr:clientData/>
  </xdr:twoCellAnchor>
  <xdr:twoCellAnchor editAs="oneCell">
    <xdr:from>
      <xdr:col>11</xdr:col>
      <xdr:colOff>22861</xdr:colOff>
      <xdr:row>37</xdr:row>
      <xdr:rowOff>137160</xdr:rowOff>
    </xdr:from>
    <xdr:to>
      <xdr:col>16</xdr:col>
      <xdr:colOff>394521</xdr:colOff>
      <xdr:row>43</xdr:row>
      <xdr:rowOff>144780</xdr:rowOff>
    </xdr:to>
    <xdr:pic>
      <xdr:nvPicPr>
        <xdr:cNvPr id="5" name="Picture 4">
          <a:extLst>
            <a:ext uri="{FF2B5EF4-FFF2-40B4-BE49-F238E27FC236}">
              <a16:creationId xmlns="" xmlns:a16="http://schemas.microsoft.com/office/drawing/2014/main" id="{745531E8-9479-499B-8924-49534B1DE564}"/>
            </a:ext>
          </a:extLst>
        </xdr:cNvPr>
        <xdr:cNvPicPr>
          <a:picLocks noChangeAspect="1"/>
        </xdr:cNvPicPr>
      </xdr:nvPicPr>
      <xdr:blipFill>
        <a:blip xmlns:r="http://schemas.openxmlformats.org/officeDocument/2006/relationships" r:embed="rId3"/>
        <a:stretch>
          <a:fillRect/>
        </a:stretch>
      </xdr:blipFill>
      <xdr:spPr>
        <a:xfrm>
          <a:off x="8298181" y="6339840"/>
          <a:ext cx="3465380" cy="1013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525780</xdr:colOff>
      <xdr:row>66</xdr:row>
      <xdr:rowOff>160020</xdr:rowOff>
    </xdr:from>
    <xdr:to>
      <xdr:col>9</xdr:col>
      <xdr:colOff>441960</xdr:colOff>
      <xdr:row>90</xdr:row>
      <xdr:rowOff>0</xdr:rowOff>
    </xdr:to>
    <xdr:graphicFrame macro="">
      <xdr:nvGraphicFramePr>
        <xdr:cNvPr id="4" name="Chart 3">
          <a:extLst>
            <a:ext uri="{FF2B5EF4-FFF2-40B4-BE49-F238E27FC236}">
              <a16:creationId xmlns="" xmlns:a16="http://schemas.microsoft.com/office/drawing/2014/main" id="{A956CC32-7D9F-4D9E-8540-87A51512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506730</xdr:colOff>
      <xdr:row>90</xdr:row>
      <xdr:rowOff>137160</xdr:rowOff>
    </xdr:from>
    <xdr:to>
      <xdr:col>9</xdr:col>
      <xdr:colOff>449580</xdr:colOff>
      <xdr:row>113</xdr:row>
      <xdr:rowOff>83820</xdr:rowOff>
    </xdr:to>
    <xdr:graphicFrame macro="">
      <xdr:nvGraphicFramePr>
        <xdr:cNvPr id="2" name="Chart 1">
          <a:extLst>
            <a:ext uri="{FF2B5EF4-FFF2-40B4-BE49-F238E27FC236}">
              <a16:creationId xmlns="" xmlns:a16="http://schemas.microsoft.com/office/drawing/2014/main" id="{5DF4C6B5-F0F8-4FE8-92C1-0FCB7C8D5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71</xdr:row>
      <xdr:rowOff>0</xdr:rowOff>
    </xdr:from>
    <xdr:to>
      <xdr:col>15</xdr:col>
      <xdr:colOff>417380</xdr:colOff>
      <xdr:row>77</xdr:row>
      <xdr:rowOff>7620</xdr:rowOff>
    </xdr:to>
    <xdr:pic>
      <xdr:nvPicPr>
        <xdr:cNvPr id="5" name="Picture 4">
          <a:extLst>
            <a:ext uri="{FF2B5EF4-FFF2-40B4-BE49-F238E27FC236}">
              <a16:creationId xmlns="" xmlns:a16="http://schemas.microsoft.com/office/drawing/2014/main" id="{4A532F90-25EE-4273-85C0-3F0C70CFD0E3}"/>
            </a:ext>
          </a:extLst>
        </xdr:cNvPr>
        <xdr:cNvPicPr>
          <a:picLocks noChangeAspect="1"/>
        </xdr:cNvPicPr>
      </xdr:nvPicPr>
      <xdr:blipFill>
        <a:blip xmlns:r="http://schemas.openxmlformats.org/officeDocument/2006/relationships" r:embed="rId3"/>
        <a:stretch>
          <a:fillRect/>
        </a:stretch>
      </xdr:blipFill>
      <xdr:spPr>
        <a:xfrm>
          <a:off x="7482840" y="11902440"/>
          <a:ext cx="3465380" cy="1013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pan.baruch@gmail.com" TargetMode="External"/><Relationship Id="rId2" Type="http://schemas.openxmlformats.org/officeDocument/2006/relationships/hyperlink" Target="mailto:yusun.baruch@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Bond_valuation" TargetMode="External"/><Relationship Id="rId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Bond_convexity" TargetMode="External"/><Relationship Id="rId2" Type="http://schemas.openxmlformats.org/officeDocument/2006/relationships/hyperlink" Target="https://en.wikipedia.org/wiki/Bond_duration" TargetMode="External"/><Relationship Id="rId3"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B27" sqref="B27"/>
    </sheetView>
  </sheetViews>
  <sheetFormatPr baseColWidth="10" defaultColWidth="12.5" defaultRowHeight="16" x14ac:dyDescent="0.2"/>
  <cols>
    <col min="1" max="1" width="9.1640625" style="15" customWidth="1"/>
    <col min="2" max="2" width="30.5" style="15" customWidth="1"/>
    <col min="3" max="3" width="28.1640625" style="15" customWidth="1"/>
    <col min="4" max="16384" width="12.5" style="15"/>
  </cols>
  <sheetData>
    <row r="2" spans="2:3" ht="20" x14ac:dyDescent="0.2">
      <c r="B2" s="13" t="s">
        <v>23</v>
      </c>
      <c r="C2" s="14" t="s">
        <v>24</v>
      </c>
    </row>
    <row r="3" spans="2:3" ht="18" x14ac:dyDescent="0.2">
      <c r="B3" s="16" t="s">
        <v>25</v>
      </c>
      <c r="C3" s="17" t="s">
        <v>26</v>
      </c>
    </row>
    <row r="4" spans="2:3" ht="18" x14ac:dyDescent="0.2">
      <c r="B4" s="16" t="s">
        <v>27</v>
      </c>
      <c r="C4" s="17" t="s">
        <v>28</v>
      </c>
    </row>
  </sheetData>
  <hyperlinks>
    <hyperlink ref="C3" r:id="rId1"/>
    <hyperlink ref="C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Z179"/>
  <sheetViews>
    <sheetView tabSelected="1" workbookViewId="0">
      <selection activeCell="A14" sqref="A14:B16"/>
    </sheetView>
  </sheetViews>
  <sheetFormatPr baseColWidth="10" defaultColWidth="8.83203125" defaultRowHeight="13" x14ac:dyDescent="0.15"/>
  <cols>
    <col min="1" max="2" width="20.5" customWidth="1"/>
    <col min="5" max="5" width="13.33203125" customWidth="1"/>
    <col min="6" max="6" width="10.5" bestFit="1" customWidth="1"/>
    <col min="7" max="7" width="10.1640625" bestFit="1" customWidth="1"/>
  </cols>
  <sheetData>
    <row r="1" spans="1:26" x14ac:dyDescent="0.15">
      <c r="A1" s="8" t="s">
        <v>14</v>
      </c>
      <c r="B1" s="9" t="s">
        <v>15</v>
      </c>
      <c r="C1" s="10"/>
      <c r="D1" s="10"/>
      <c r="E1" s="10"/>
      <c r="F1" s="10"/>
      <c r="G1" s="10"/>
      <c r="H1" s="10"/>
      <c r="I1" s="10"/>
      <c r="J1" s="10"/>
      <c r="K1" s="10"/>
      <c r="L1" s="10"/>
      <c r="M1" s="10"/>
      <c r="N1" s="10"/>
      <c r="O1" s="10"/>
      <c r="P1" s="10"/>
    </row>
    <row r="3" spans="1:26" x14ac:dyDescent="0.15">
      <c r="A3" s="12" t="s">
        <v>20</v>
      </c>
    </row>
    <row r="5" spans="1:26" x14ac:dyDescent="0.15">
      <c r="A5" s="11" t="s">
        <v>18</v>
      </c>
      <c r="W5" s="7" t="s">
        <v>13</v>
      </c>
      <c r="Z5" s="7">
        <v>2013</v>
      </c>
    </row>
    <row r="6" spans="1:26" x14ac:dyDescent="0.15">
      <c r="B6" t="s">
        <v>6</v>
      </c>
    </row>
    <row r="7" spans="1:26" x14ac:dyDescent="0.15">
      <c r="B7" s="3" t="s">
        <v>8</v>
      </c>
    </row>
    <row r="8" spans="1:26" x14ac:dyDescent="0.15">
      <c r="B8" t="s">
        <v>7</v>
      </c>
    </row>
    <row r="9" spans="1:26" x14ac:dyDescent="0.15">
      <c r="A9" s="3" t="s">
        <v>9</v>
      </c>
    </row>
    <row r="10" spans="1:26" x14ac:dyDescent="0.15">
      <c r="B10" t="s">
        <v>10</v>
      </c>
    </row>
    <row r="11" spans="1:26" x14ac:dyDescent="0.15">
      <c r="B11" s="8" t="s">
        <v>16</v>
      </c>
    </row>
    <row r="12" spans="1:26" x14ac:dyDescent="0.15">
      <c r="A12" s="8" t="s">
        <v>17</v>
      </c>
    </row>
    <row r="13" spans="1:26" x14ac:dyDescent="0.15">
      <c r="B13" s="8" t="s">
        <v>19</v>
      </c>
    </row>
    <row r="14" spans="1:26" x14ac:dyDescent="0.15">
      <c r="A14" t="s">
        <v>11</v>
      </c>
    </row>
    <row r="15" spans="1:26" x14ac:dyDescent="0.15">
      <c r="A15" t="s">
        <v>12</v>
      </c>
    </row>
    <row r="16" spans="1:26" s="8" customFormat="1" x14ac:dyDescent="0.15">
      <c r="B16" s="8" t="s">
        <v>21</v>
      </c>
    </row>
    <row r="18" spans="1:14" x14ac:dyDescent="0.15">
      <c r="A18" t="s">
        <v>0</v>
      </c>
      <c r="B18" t="s">
        <v>1</v>
      </c>
      <c r="C18" t="s">
        <v>2</v>
      </c>
      <c r="D18" t="s">
        <v>3</v>
      </c>
      <c r="E18" t="s">
        <v>5</v>
      </c>
      <c r="F18" s="8" t="s">
        <v>22</v>
      </c>
      <c r="G18" t="s">
        <v>4</v>
      </c>
    </row>
    <row r="19" spans="1:14" x14ac:dyDescent="0.15">
      <c r="E19">
        <f>7/8</f>
        <v>0.875</v>
      </c>
      <c r="F19" s="2">
        <v>40939</v>
      </c>
      <c r="G19">
        <v>0.85</v>
      </c>
    </row>
    <row r="20" spans="1:14" x14ac:dyDescent="0.15">
      <c r="E20" s="1">
        <v>1.375</v>
      </c>
      <c r="F20" s="2">
        <v>41289</v>
      </c>
      <c r="G20">
        <v>1.39</v>
      </c>
    </row>
    <row r="21" spans="1:14" x14ac:dyDescent="0.15">
      <c r="E21" s="1">
        <v>2.25</v>
      </c>
      <c r="F21" s="2">
        <v>42035</v>
      </c>
      <c r="G21">
        <v>2.37</v>
      </c>
    </row>
    <row r="22" spans="1:14" x14ac:dyDescent="0.15">
      <c r="E22" s="1">
        <v>3.125</v>
      </c>
      <c r="F22" s="2">
        <v>42766</v>
      </c>
      <c r="G22">
        <v>3.12</v>
      </c>
    </row>
    <row r="23" spans="1:14" x14ac:dyDescent="0.15">
      <c r="E23" s="1">
        <v>3.375</v>
      </c>
      <c r="F23" s="2">
        <v>43784</v>
      </c>
      <c r="G23">
        <v>3.65</v>
      </c>
    </row>
    <row r="24" spans="1:14" x14ac:dyDescent="0.15">
      <c r="E24" s="1">
        <v>4.375</v>
      </c>
      <c r="F24" s="2">
        <v>51089</v>
      </c>
      <c r="G24">
        <v>4.5599999999999996</v>
      </c>
      <c r="N24" s="3"/>
    </row>
    <row r="25" spans="1:14" x14ac:dyDescent="0.15">
      <c r="A25" s="3"/>
      <c r="B25" s="3"/>
      <c r="E25" s="4"/>
      <c r="F25" s="1"/>
      <c r="H25" s="2"/>
      <c r="N25" s="3"/>
    </row>
    <row r="26" spans="1:14" x14ac:dyDescent="0.15">
      <c r="A26" s="3"/>
      <c r="B26" s="3"/>
      <c r="E26" s="4"/>
      <c r="F26" s="1"/>
      <c r="H26" s="2"/>
    </row>
    <row r="27" spans="1:14" x14ac:dyDescent="0.15">
      <c r="A27" s="3"/>
      <c r="B27" s="3"/>
      <c r="E27" s="4"/>
      <c r="F27" s="1"/>
      <c r="H27" s="2"/>
    </row>
    <row r="28" spans="1:14" x14ac:dyDescent="0.15">
      <c r="A28" s="3"/>
      <c r="B28" s="3"/>
      <c r="E28" s="4"/>
      <c r="F28" s="1"/>
      <c r="H28" s="2"/>
    </row>
    <row r="29" spans="1:14" x14ac:dyDescent="0.15">
      <c r="A29" s="3"/>
      <c r="B29" s="3"/>
      <c r="E29" s="4"/>
      <c r="F29" s="1"/>
      <c r="H29" s="2"/>
    </row>
    <row r="30" spans="1:14" x14ac:dyDescent="0.15">
      <c r="A30" s="3"/>
      <c r="B30" s="3"/>
      <c r="E30" s="4"/>
      <c r="F30" s="1"/>
      <c r="H30" s="2"/>
    </row>
    <row r="31" spans="1:14" x14ac:dyDescent="0.15">
      <c r="A31" s="3"/>
      <c r="B31" s="3"/>
      <c r="E31" s="4"/>
      <c r="F31" s="1"/>
      <c r="H31" s="2"/>
    </row>
    <row r="32" spans="1:14" x14ac:dyDescent="0.15">
      <c r="A32" s="3"/>
      <c r="B32" s="3"/>
      <c r="E32" s="4"/>
      <c r="F32" s="1"/>
      <c r="H32" s="2"/>
    </row>
    <row r="33" spans="1:8" x14ac:dyDescent="0.15">
      <c r="A33" s="3"/>
      <c r="B33" s="3"/>
      <c r="E33" s="4"/>
      <c r="F33" s="1"/>
      <c r="H33" s="2"/>
    </row>
    <row r="34" spans="1:8" x14ac:dyDescent="0.15">
      <c r="A34" s="3"/>
      <c r="B34" s="3"/>
      <c r="E34" s="4"/>
      <c r="F34" s="1"/>
      <c r="H34" s="2"/>
    </row>
    <row r="35" spans="1:8" x14ac:dyDescent="0.15">
      <c r="A35" s="3"/>
      <c r="B35" s="3"/>
      <c r="E35" s="4"/>
      <c r="F35" s="1"/>
      <c r="H35" s="2"/>
    </row>
    <row r="36" spans="1:8" x14ac:dyDescent="0.15">
      <c r="A36" s="3"/>
      <c r="B36" s="3"/>
      <c r="E36" s="4"/>
      <c r="F36" s="1"/>
      <c r="H36" s="2"/>
    </row>
    <row r="82" spans="1:4" x14ac:dyDescent="0.15">
      <c r="A82" s="5">
        <f>PRICE(DATE(110,2,1),F21,E21/100,G21/100,100,2,1)</f>
        <v>99.437577102095602</v>
      </c>
      <c r="B82" s="6">
        <f>PRICE(DATE(110,2,1),F21,E21/100,G21/100+0.0001,100,2,1)</f>
        <v>99.3908739484622</v>
      </c>
      <c r="C82" s="6">
        <f t="shared" ref="C82:C85" si="0">(A82-B82)*10000</f>
        <v>467.03153633401939</v>
      </c>
      <c r="D82" s="6">
        <f>MDURATION(DATE(110,2,1),F21,E21/100,G21/100,2,1)</f>
        <v>4.697691683674095</v>
      </c>
    </row>
    <row r="83" spans="1:4" x14ac:dyDescent="0.15">
      <c r="A83" s="5">
        <f>PRICE(DATE(110,2,1),F22,E22/100,G22/100,100,2,1)</f>
        <v>100.03114701253372</v>
      </c>
      <c r="B83" s="6">
        <f>PRICE(DATE(110,2,1),F22,E22/100,G22/100+0.0001,100,2,1)</f>
        <v>99.968731357826428</v>
      </c>
      <c r="C83" s="6">
        <f t="shared" si="0"/>
        <v>624.15654707294266</v>
      </c>
      <c r="D83" s="6">
        <f>MDURATION(DATE(110,2,1),F22,E22/100,G22/100,2,1)</f>
        <v>6.2413094178670923</v>
      </c>
    </row>
    <row r="84" spans="1:4" x14ac:dyDescent="0.15">
      <c r="A84" s="5">
        <f>PRICE(DATE(110,2,1),F23,E23/100,G23/100,100,2,1)</f>
        <v>97.750558215312921</v>
      </c>
      <c r="B84" s="6">
        <f>PRICE(DATE(110,2,1),F23,E23/100,G23/100+0.0001,100,2,1)</f>
        <v>97.66999551341118</v>
      </c>
      <c r="C84" s="6">
        <f t="shared" si="0"/>
        <v>805.62701901740752</v>
      </c>
      <c r="D84" s="6">
        <f>MDURATION(DATE(110,2,1),F23,E23/100,G23/100,2,1)</f>
        <v>8.1847161883324535</v>
      </c>
    </row>
    <row r="85" spans="1:4" x14ac:dyDescent="0.15">
      <c r="A85" s="5">
        <f>PRICE(DATE(110,2,1),F24,E24/100,G24/100,100,2,1)</f>
        <v>96.996150983445105</v>
      </c>
      <c r="B85" s="6">
        <f>PRICE(DATE(110,2,1),F24,E24/100,G24/100+0.0001,100,2,1)</f>
        <v>96.837769374138674</v>
      </c>
      <c r="C85" s="6">
        <f t="shared" si="0"/>
        <v>1583.8160930643141</v>
      </c>
      <c r="D85" s="6">
        <f>MDURATION(DATE(110,2,1),F24,E24/100,G24/100,2,1)</f>
        <v>16.190410647672454</v>
      </c>
    </row>
    <row r="102" spans="26:26" x14ac:dyDescent="0.15">
      <c r="Z102" s="7" t="s">
        <v>13</v>
      </c>
    </row>
    <row r="174" spans="1:4" x14ac:dyDescent="0.15">
      <c r="A174" s="5"/>
      <c r="B174" s="5"/>
      <c r="C174" s="6"/>
      <c r="D174" s="6"/>
    </row>
    <row r="175" spans="1:4" x14ac:dyDescent="0.15">
      <c r="A175" s="5"/>
      <c r="B175" s="5"/>
      <c r="C175" s="6"/>
      <c r="D175" s="6"/>
    </row>
    <row r="176" spans="1:4" x14ac:dyDescent="0.15">
      <c r="A176" s="5"/>
      <c r="B176" s="5"/>
      <c r="C176" s="6"/>
      <c r="D176" s="6"/>
    </row>
    <row r="177" spans="1:4" x14ac:dyDescent="0.15">
      <c r="A177" s="5"/>
      <c r="B177" s="5"/>
      <c r="C177" s="6"/>
      <c r="D177" s="6"/>
    </row>
    <row r="178" spans="1:4" x14ac:dyDescent="0.15">
      <c r="A178" s="5"/>
      <c r="B178" s="5"/>
      <c r="C178" s="6"/>
      <c r="D178" s="6"/>
    </row>
    <row r="179" spans="1:4" x14ac:dyDescent="0.15">
      <c r="A179" s="5"/>
      <c r="B179" s="5"/>
      <c r="C179" s="6"/>
      <c r="D179" s="6"/>
    </row>
  </sheetData>
  <phoneticPr fontId="1" type="noConversion"/>
  <pageMargins left="0.75" right="0.75" top="1" bottom="1" header="0.5" footer="0.5"/>
  <pageSetup orientation="portrait" r:id="rId1"/>
  <headerFooter alignWithMargins="0"/>
  <cellWatches>
    <cellWatch r="A175"/>
  </cellWatche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I22"/>
  <sheetViews>
    <sheetView workbookViewId="0">
      <selection activeCell="I12" sqref="I12"/>
    </sheetView>
  </sheetViews>
  <sheetFormatPr baseColWidth="10" defaultColWidth="8.83203125" defaultRowHeight="13" x14ac:dyDescent="0.15"/>
  <cols>
    <col min="1" max="1" width="15.6640625" customWidth="1"/>
    <col min="2" max="2" width="12" customWidth="1"/>
    <col min="3" max="3" width="11.83203125" customWidth="1"/>
    <col min="4" max="4" width="10.5" bestFit="1" customWidth="1"/>
    <col min="5" max="5" width="10" customWidth="1"/>
    <col min="6" max="6" width="19.6640625" customWidth="1"/>
    <col min="7" max="7" width="18.6640625" customWidth="1"/>
    <col min="8" max="8" width="20.83203125" customWidth="1"/>
    <col min="9" max="9" width="24" customWidth="1"/>
  </cols>
  <sheetData>
    <row r="1" spans="1:9" x14ac:dyDescent="0.15">
      <c r="A1" s="18" t="s">
        <v>18</v>
      </c>
      <c r="B1" s="19"/>
    </row>
    <row r="2" spans="1:9" x14ac:dyDescent="0.15">
      <c r="A2" s="19"/>
      <c r="B2" s="57" t="s">
        <v>6</v>
      </c>
      <c r="C2" s="57"/>
    </row>
    <row r="3" spans="1:9" x14ac:dyDescent="0.15">
      <c r="A3" s="19"/>
      <c r="B3" s="56" t="s">
        <v>8</v>
      </c>
      <c r="C3" s="56"/>
    </row>
    <row r="4" spans="1:9" x14ac:dyDescent="0.15">
      <c r="A4" s="19"/>
      <c r="B4" s="55" t="s">
        <v>7</v>
      </c>
      <c r="C4" s="55"/>
    </row>
    <row r="5" spans="1:9" x14ac:dyDescent="0.15">
      <c r="A5" s="20" t="s">
        <v>20</v>
      </c>
    </row>
    <row r="8" spans="1:9" x14ac:dyDescent="0.15">
      <c r="B8" s="8"/>
      <c r="C8" s="8"/>
    </row>
    <row r="9" spans="1:9" x14ac:dyDescent="0.15">
      <c r="F9" s="29" t="s">
        <v>6</v>
      </c>
      <c r="H9" s="30" t="s">
        <v>33</v>
      </c>
      <c r="I9" s="31" t="s">
        <v>7</v>
      </c>
    </row>
    <row r="10" spans="1:9" x14ac:dyDescent="0.15">
      <c r="A10" s="21" t="s">
        <v>29</v>
      </c>
      <c r="B10" s="24">
        <v>100</v>
      </c>
      <c r="C10" s="22" t="s">
        <v>5</v>
      </c>
      <c r="D10" s="21" t="s">
        <v>22</v>
      </c>
      <c r="E10" s="22" t="s">
        <v>4</v>
      </c>
      <c r="F10" s="27" t="s">
        <v>0</v>
      </c>
      <c r="G10" s="22" t="s">
        <v>1</v>
      </c>
      <c r="H10" s="28" t="s">
        <v>2</v>
      </c>
      <c r="I10" s="32" t="s">
        <v>3</v>
      </c>
    </row>
    <row r="11" spans="1:9" x14ac:dyDescent="0.15">
      <c r="A11" s="21" t="s">
        <v>30</v>
      </c>
      <c r="B11" s="25">
        <v>39301</v>
      </c>
      <c r="C11" s="22">
        <f>7/8</f>
        <v>0.875</v>
      </c>
      <c r="D11" s="23">
        <v>40939</v>
      </c>
      <c r="E11" s="22">
        <v>0.85</v>
      </c>
      <c r="F11" s="27">
        <f>PRICE($B$11,D11,C11/100,E11/100,$B$10,$B$12,$B$13)</f>
        <v>100.10965542894898</v>
      </c>
      <c r="G11" s="22">
        <f>PRICE($B$11,D11,C11/100,E11/100+1/100/100,$B$10,$B$12,$B$13)</f>
        <v>100.06576306118407</v>
      </c>
      <c r="H11" s="28">
        <f>G11-F11</f>
        <v>-4.3892367764911455E-2</v>
      </c>
      <c r="I11" s="32">
        <f>MDURATION($B$11,D11,C11/100,E11/100,$B$12,$B$13)</f>
        <v>4.3847810905491107</v>
      </c>
    </row>
    <row r="12" spans="1:9" x14ac:dyDescent="0.15">
      <c r="A12" s="21" t="s">
        <v>31</v>
      </c>
      <c r="B12" s="24">
        <v>2</v>
      </c>
      <c r="C12" s="26">
        <v>1.375</v>
      </c>
      <c r="D12" s="23">
        <v>41289</v>
      </c>
      <c r="E12" s="22">
        <v>1.39</v>
      </c>
      <c r="F12" s="27">
        <f t="shared" ref="F12:F16" si="0">PRICE($B$11,D12,C12/100,E12/100,$B$10,$B$12,$B$13)</f>
        <v>99.92144503443491</v>
      </c>
      <c r="G12" s="22">
        <f t="shared" ref="G12:G16" si="1">PRICE($B$11,D12,C12/100,E12/100+1/100/100,$B$10,$B$12,$B$13)</f>
        <v>99.869284668987149</v>
      </c>
      <c r="H12" s="28">
        <f t="shared" ref="H12:H16" si="2">G12-F12</f>
        <v>-5.2160365447761592E-2</v>
      </c>
      <c r="I12" s="32">
        <f t="shared" ref="I12:I16" si="3">MDURATION($B$11,D12,C12/100,E12/100,$B$12,$B$13)</f>
        <v>5.2171719343793344</v>
      </c>
    </row>
    <row r="13" spans="1:9" x14ac:dyDescent="0.15">
      <c r="A13" s="21" t="s">
        <v>32</v>
      </c>
      <c r="B13" s="24">
        <v>1</v>
      </c>
      <c r="C13" s="26">
        <v>2.25</v>
      </c>
      <c r="D13" s="23">
        <v>42035</v>
      </c>
      <c r="E13" s="22">
        <v>2.37</v>
      </c>
      <c r="F13" s="27">
        <f t="shared" si="0"/>
        <v>99.181543047347333</v>
      </c>
      <c r="G13" s="22">
        <f t="shared" si="1"/>
        <v>99.113697362484558</v>
      </c>
      <c r="H13" s="28">
        <f t="shared" si="2"/>
        <v>-6.7845684862774647E-2</v>
      </c>
      <c r="I13" s="32">
        <f t="shared" si="3"/>
        <v>6.840231285609411</v>
      </c>
    </row>
    <row r="14" spans="1:9" x14ac:dyDescent="0.15">
      <c r="C14" s="26">
        <v>3.125</v>
      </c>
      <c r="D14" s="23">
        <v>42766</v>
      </c>
      <c r="E14" s="22">
        <v>3.12</v>
      </c>
      <c r="F14" s="27">
        <f t="shared" si="0"/>
        <v>100.040322567361</v>
      </c>
      <c r="G14" s="22">
        <f t="shared" si="1"/>
        <v>99.958812094415421</v>
      </c>
      <c r="H14" s="28">
        <f t="shared" si="2"/>
        <v>-8.1510472945581114E-2</v>
      </c>
      <c r="I14" s="32">
        <f t="shared" si="3"/>
        <v>8.1467397992531971</v>
      </c>
    </row>
    <row r="15" spans="1:9" x14ac:dyDescent="0.15">
      <c r="C15" s="26">
        <v>3.375</v>
      </c>
      <c r="D15" s="23">
        <v>43784</v>
      </c>
      <c r="E15" s="22">
        <v>3.65</v>
      </c>
      <c r="F15" s="27">
        <f t="shared" si="0"/>
        <v>97.295505674078001</v>
      </c>
      <c r="G15" s="22">
        <f t="shared" si="1"/>
        <v>97.198918265016161</v>
      </c>
      <c r="H15" s="28">
        <f t="shared" si="2"/>
        <v>-9.6587409061839935E-2</v>
      </c>
      <c r="I15" s="32">
        <f t="shared" si="3"/>
        <v>9.8550030168016214</v>
      </c>
    </row>
    <row r="16" spans="1:9" x14ac:dyDescent="0.15">
      <c r="C16" s="26">
        <v>4.375</v>
      </c>
      <c r="D16" s="23">
        <v>51089</v>
      </c>
      <c r="E16" s="22">
        <v>4.5599999999999996</v>
      </c>
      <c r="F16" s="27">
        <f t="shared" si="0"/>
        <v>96.883713757650341</v>
      </c>
      <c r="G16" s="22">
        <f t="shared" si="1"/>
        <v>96.719619577248906</v>
      </c>
      <c r="H16" s="28">
        <f t="shared" si="2"/>
        <v>-0.16409418040143464</v>
      </c>
      <c r="I16" s="32">
        <f t="shared" si="3"/>
        <v>16.785206981999057</v>
      </c>
    </row>
    <row r="18" spans="1:9" x14ac:dyDescent="0.15">
      <c r="A18" s="33" t="s">
        <v>35</v>
      </c>
    </row>
    <row r="19" spans="1:9" x14ac:dyDescent="0.15">
      <c r="A19" s="33" t="s">
        <v>34</v>
      </c>
      <c r="B19" s="34"/>
      <c r="C19" s="34"/>
      <c r="D19" s="34"/>
      <c r="E19" s="34"/>
      <c r="F19" s="34"/>
      <c r="G19" s="34"/>
      <c r="H19" s="34"/>
      <c r="I19" s="34"/>
    </row>
    <row r="20" spans="1:9" x14ac:dyDescent="0.15">
      <c r="A20" s="33" t="s">
        <v>36</v>
      </c>
      <c r="B20" s="35"/>
      <c r="C20" s="34"/>
      <c r="D20" s="33"/>
      <c r="E20" s="34"/>
      <c r="F20" s="34"/>
      <c r="G20" s="34"/>
      <c r="H20" s="34"/>
      <c r="I20" s="34"/>
    </row>
    <row r="21" spans="1:9" x14ac:dyDescent="0.15">
      <c r="A21" s="33" t="s">
        <v>37</v>
      </c>
      <c r="B21" s="35"/>
      <c r="C21" s="34"/>
      <c r="D21" s="34"/>
      <c r="E21" s="34"/>
      <c r="F21" s="34"/>
      <c r="G21" s="34"/>
      <c r="H21" s="34"/>
      <c r="I21" s="34"/>
    </row>
    <row r="22" spans="1:9" x14ac:dyDescent="0.15">
      <c r="A22" s="33" t="s">
        <v>74</v>
      </c>
      <c r="B22" s="34"/>
      <c r="C22" s="34"/>
      <c r="D22" s="34"/>
      <c r="E22" s="34"/>
      <c r="F22" s="34"/>
      <c r="G22" s="34"/>
      <c r="H22" s="34"/>
      <c r="I22" s="34"/>
    </row>
  </sheetData>
  <mergeCells count="3">
    <mergeCell ref="B4:C4"/>
    <mergeCell ref="B3:C3"/>
    <mergeCell ref="B2:C2"/>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opLeftCell="A7" workbookViewId="0">
      <selection activeCell="A35" sqref="A35"/>
    </sheetView>
  </sheetViews>
  <sheetFormatPr baseColWidth="10" defaultColWidth="8.83203125" defaultRowHeight="13" x14ac:dyDescent="0.15"/>
  <cols>
    <col min="1" max="1" width="15.6640625" customWidth="1"/>
    <col min="2" max="2" width="13.33203125" customWidth="1"/>
    <col min="3" max="3" width="12.83203125" customWidth="1"/>
    <col min="4" max="4" width="12.1640625" customWidth="1"/>
    <col min="5" max="5" width="10" customWidth="1"/>
    <col min="6" max="6" width="19.6640625" customWidth="1"/>
    <col min="7" max="7" width="18.6640625" customWidth="1"/>
    <col min="8" max="8" width="20.83203125" customWidth="1"/>
    <col min="9" max="9" width="24" customWidth="1"/>
  </cols>
  <sheetData>
    <row r="1" spans="1:9" x14ac:dyDescent="0.15">
      <c r="A1" s="59" t="s">
        <v>9</v>
      </c>
      <c r="B1" s="59"/>
    </row>
    <row r="2" spans="1:9" x14ac:dyDescent="0.15">
      <c r="A2" s="60" t="s">
        <v>10</v>
      </c>
      <c r="B2" s="60"/>
      <c r="C2" s="60"/>
      <c r="D2" s="60"/>
    </row>
    <row r="3" spans="1:9" x14ac:dyDescent="0.15">
      <c r="A3" s="38" t="s">
        <v>16</v>
      </c>
      <c r="B3" s="34"/>
      <c r="C3" s="18"/>
    </row>
    <row r="4" spans="1:9" x14ac:dyDescent="0.15">
      <c r="A4" s="19"/>
      <c r="B4" s="18"/>
      <c r="C4" s="18"/>
    </row>
    <row r="5" spans="1:9" x14ac:dyDescent="0.15">
      <c r="A5" s="20" t="s">
        <v>20</v>
      </c>
    </row>
    <row r="8" spans="1:9" x14ac:dyDescent="0.15">
      <c r="B8" s="8"/>
      <c r="C8" s="8"/>
    </row>
    <row r="9" spans="1:9" x14ac:dyDescent="0.15">
      <c r="A9" s="61" t="s">
        <v>38</v>
      </c>
      <c r="B9" s="61"/>
      <c r="H9" s="8"/>
      <c r="I9" s="8"/>
    </row>
    <row r="10" spans="1:9" x14ac:dyDescent="0.15">
      <c r="A10" s="21" t="s">
        <v>29</v>
      </c>
      <c r="B10" s="24">
        <v>100</v>
      </c>
      <c r="C10" s="22" t="s">
        <v>5</v>
      </c>
      <c r="D10" s="21" t="s">
        <v>22</v>
      </c>
      <c r="E10" s="22" t="s">
        <v>4</v>
      </c>
      <c r="F10" s="22" t="s">
        <v>0</v>
      </c>
      <c r="G10" s="22" t="s">
        <v>1</v>
      </c>
      <c r="H10" s="21" t="s">
        <v>2</v>
      </c>
      <c r="I10" s="36" t="s">
        <v>39</v>
      </c>
    </row>
    <row r="11" spans="1:9" x14ac:dyDescent="0.15">
      <c r="A11" s="21" t="s">
        <v>30</v>
      </c>
      <c r="B11" s="25">
        <v>39301</v>
      </c>
      <c r="C11" s="22">
        <f>7/8</f>
        <v>0.875</v>
      </c>
      <c r="D11" s="23">
        <v>40939</v>
      </c>
      <c r="E11" s="22">
        <v>0.85</v>
      </c>
      <c r="F11" s="22">
        <f>PRICE($B$11,D11,C11/100,E11/100,$B$10,$B$12,$B$13)</f>
        <v>100.10965542894898</v>
      </c>
      <c r="G11" s="22">
        <f>PRICE($B$11,D11,C11/100,E11/100+1/100/100,$B$10,$B$12,$B$13)</f>
        <v>100.06576306118407</v>
      </c>
      <c r="H11" s="21">
        <f>G11-F11</f>
        <v>-4.3892367764911455E-2</v>
      </c>
      <c r="I11" s="36">
        <f>PRICE($B$11,D11,C11/100,E11/100+0.01,$B$10,$B$12,$B$13)</f>
        <v>95.825648110320003</v>
      </c>
    </row>
    <row r="12" spans="1:9" x14ac:dyDescent="0.15">
      <c r="A12" s="21" t="s">
        <v>31</v>
      </c>
      <c r="B12" s="24">
        <v>2</v>
      </c>
      <c r="C12" s="26">
        <v>1.375</v>
      </c>
      <c r="D12" s="23">
        <v>41289</v>
      </c>
      <c r="E12" s="22">
        <v>1.39</v>
      </c>
      <c r="F12" s="22">
        <f t="shared" ref="F12:F16" si="0">PRICE($B$11,D12,C12/100,E12/100,$B$10,$B$12,$B$13)</f>
        <v>99.92144503443491</v>
      </c>
      <c r="G12" s="22">
        <f t="shared" ref="G12:G16" si="1">PRICE($B$11,D12,C12/100,E12/100+1/100/100,$B$10,$B$12,$B$13)</f>
        <v>99.869284668987149</v>
      </c>
      <c r="H12" s="21">
        <f t="shared" ref="H12:H16" si="2">G12-F12</f>
        <v>-5.2160365447761592E-2</v>
      </c>
      <c r="I12" s="36">
        <f t="shared" ref="I12:I16" si="3">PRICE($B$11,D12,C12/100,E12/100+0.01,$B$10,$B$12,$B$13)</f>
        <v>94.852806957343091</v>
      </c>
    </row>
    <row r="13" spans="1:9" x14ac:dyDescent="0.15">
      <c r="A13" s="21" t="s">
        <v>32</v>
      </c>
      <c r="B13" s="24">
        <v>1</v>
      </c>
      <c r="C13" s="26">
        <v>2.25</v>
      </c>
      <c r="D13" s="23">
        <v>42035</v>
      </c>
      <c r="E13" s="22">
        <v>2.37</v>
      </c>
      <c r="F13" s="22">
        <f t="shared" si="0"/>
        <v>99.181543047347333</v>
      </c>
      <c r="G13" s="22">
        <f t="shared" si="1"/>
        <v>99.113697362484558</v>
      </c>
      <c r="H13" s="21">
        <f t="shared" si="2"/>
        <v>-6.7845684862774647E-2</v>
      </c>
      <c r="I13" s="36">
        <f t="shared" si="3"/>
        <v>92.648008625778346</v>
      </c>
    </row>
    <row r="14" spans="1:9" x14ac:dyDescent="0.15">
      <c r="C14" s="26">
        <v>3.125</v>
      </c>
      <c r="D14" s="23">
        <v>42766</v>
      </c>
      <c r="E14" s="22">
        <v>3.12</v>
      </c>
      <c r="F14" s="22">
        <f t="shared" si="0"/>
        <v>100.040322567361</v>
      </c>
      <c r="G14" s="22">
        <f t="shared" si="1"/>
        <v>99.958812094415421</v>
      </c>
      <c r="H14" s="21">
        <f t="shared" si="2"/>
        <v>-8.1510472945581114E-2</v>
      </c>
      <c r="I14" s="36">
        <f t="shared" si="3"/>
        <v>92.25509728403209</v>
      </c>
    </row>
    <row r="15" spans="1:9" x14ac:dyDescent="0.15">
      <c r="C15" s="26">
        <v>3.375</v>
      </c>
      <c r="D15" s="23">
        <v>43784</v>
      </c>
      <c r="E15" s="22">
        <v>3.65</v>
      </c>
      <c r="F15" s="22">
        <f t="shared" si="0"/>
        <v>97.295505674078001</v>
      </c>
      <c r="G15" s="22">
        <f t="shared" si="1"/>
        <v>97.198918265016161</v>
      </c>
      <c r="H15" s="21">
        <f t="shared" si="2"/>
        <v>-9.6587409061839935E-2</v>
      </c>
      <c r="I15" s="36">
        <f t="shared" si="3"/>
        <v>88.173884538861941</v>
      </c>
    </row>
    <row r="16" spans="1:9" x14ac:dyDescent="0.15">
      <c r="C16" s="26">
        <v>4.375</v>
      </c>
      <c r="D16" s="23">
        <v>51089</v>
      </c>
      <c r="E16" s="22">
        <v>4.5599999999999996</v>
      </c>
      <c r="F16" s="22">
        <f t="shared" si="0"/>
        <v>96.883713757650341</v>
      </c>
      <c r="G16" s="22">
        <f t="shared" si="1"/>
        <v>96.719619577248906</v>
      </c>
      <c r="H16" s="21">
        <f t="shared" si="2"/>
        <v>-0.16409418040143464</v>
      </c>
      <c r="I16" s="36">
        <f t="shared" si="3"/>
        <v>82.310562001981836</v>
      </c>
    </row>
    <row r="18" spans="1:14" x14ac:dyDescent="0.15">
      <c r="A18" s="39" t="s">
        <v>40</v>
      </c>
      <c r="B18" s="40"/>
      <c r="C18" s="37" t="s">
        <v>41</v>
      </c>
      <c r="D18" s="37" t="s">
        <v>42</v>
      </c>
    </row>
    <row r="19" spans="1:14" x14ac:dyDescent="0.15">
      <c r="C19" s="27">
        <f>I11-F11</f>
        <v>-4.28400731862898</v>
      </c>
      <c r="D19" s="27">
        <f>H11*100</f>
        <v>-4.3892367764911455</v>
      </c>
    </row>
    <row r="20" spans="1:14" x14ac:dyDescent="0.15">
      <c r="C20" s="27">
        <f t="shared" ref="C20:C24" si="4">I12-F12</f>
        <v>-5.0686380770918191</v>
      </c>
      <c r="D20" s="27">
        <f t="shared" ref="D20:D24" si="5">H12*100</f>
        <v>-5.2160365447761592</v>
      </c>
    </row>
    <row r="21" spans="1:14" x14ac:dyDescent="0.15">
      <c r="C21" s="27">
        <f t="shared" si="4"/>
        <v>-6.5335344215689872</v>
      </c>
      <c r="D21" s="27">
        <f t="shared" si="5"/>
        <v>-6.7845684862774647</v>
      </c>
    </row>
    <row r="22" spans="1:14" x14ac:dyDescent="0.15">
      <c r="C22" s="27">
        <f t="shared" si="4"/>
        <v>-7.7852252833289128</v>
      </c>
      <c r="D22" s="27">
        <f t="shared" si="5"/>
        <v>-8.1510472945581114</v>
      </c>
      <c r="J22" s="39" t="s">
        <v>65</v>
      </c>
      <c r="K22" s="40"/>
      <c r="L22" s="40"/>
      <c r="M22" s="40"/>
      <c r="N22" s="40"/>
    </row>
    <row r="23" spans="1:14" x14ac:dyDescent="0.15">
      <c r="C23" s="27">
        <f t="shared" si="4"/>
        <v>-9.1216211352160599</v>
      </c>
      <c r="D23" s="27">
        <f t="shared" si="5"/>
        <v>-9.6587409061839935</v>
      </c>
      <c r="J23" s="39" t="s">
        <v>66</v>
      </c>
      <c r="K23" s="40"/>
      <c r="L23" s="40"/>
      <c r="M23" s="40"/>
      <c r="N23" s="40"/>
    </row>
    <row r="24" spans="1:14" x14ac:dyDescent="0.15">
      <c r="C24" s="27">
        <f t="shared" si="4"/>
        <v>-14.573151755668505</v>
      </c>
      <c r="D24" s="27">
        <f t="shared" si="5"/>
        <v>-16.409418040143464</v>
      </c>
      <c r="J24" s="39" t="s">
        <v>67</v>
      </c>
      <c r="K24" s="40"/>
      <c r="L24" s="40"/>
      <c r="M24" s="40"/>
      <c r="N24" s="40"/>
    </row>
    <row r="25" spans="1:14" x14ac:dyDescent="0.15">
      <c r="J25" s="39" t="s">
        <v>68</v>
      </c>
      <c r="K25" s="40"/>
      <c r="L25" s="40"/>
      <c r="M25" s="40"/>
      <c r="N25" s="40"/>
    </row>
    <row r="26" spans="1:14" ht="13.25" customHeight="1" x14ac:dyDescent="0.15">
      <c r="A26" s="58" t="s">
        <v>52</v>
      </c>
      <c r="B26" s="58"/>
      <c r="C26" s="58"/>
      <c r="D26" s="58"/>
      <c r="E26" s="58"/>
      <c r="J26" s="39" t="s">
        <v>69</v>
      </c>
      <c r="K26" s="40"/>
      <c r="L26" s="40"/>
      <c r="M26" s="40"/>
      <c r="N26" s="40"/>
    </row>
    <row r="27" spans="1:14" x14ac:dyDescent="0.15">
      <c r="A27" s="58"/>
      <c r="B27" s="58"/>
      <c r="C27" s="58"/>
      <c r="D27" s="58"/>
      <c r="E27" s="58"/>
    </row>
    <row r="28" spans="1:14" x14ac:dyDescent="0.15">
      <c r="A28" s="58"/>
      <c r="B28" s="58"/>
      <c r="C28" s="58"/>
      <c r="D28" s="58"/>
      <c r="E28" s="58"/>
    </row>
    <row r="29" spans="1:14" x14ac:dyDescent="0.15">
      <c r="A29" s="58"/>
      <c r="B29" s="58"/>
      <c r="C29" s="58"/>
      <c r="D29" s="58"/>
      <c r="E29" s="58"/>
    </row>
    <row r="30" spans="1:14" x14ac:dyDescent="0.15">
      <c r="A30" s="58"/>
      <c r="B30" s="58"/>
      <c r="C30" s="58"/>
      <c r="D30" s="58"/>
      <c r="E30" s="58"/>
    </row>
    <row r="31" spans="1:14" x14ac:dyDescent="0.15">
      <c r="A31" s="58" t="s">
        <v>43</v>
      </c>
      <c r="B31" s="58"/>
      <c r="C31" s="58"/>
      <c r="D31" s="58"/>
      <c r="E31" s="58"/>
    </row>
    <row r="32" spans="1:14" x14ac:dyDescent="0.15">
      <c r="A32" s="58"/>
      <c r="B32" s="58"/>
      <c r="C32" s="58"/>
      <c r="D32" s="58"/>
      <c r="E32" s="58"/>
    </row>
    <row r="33" spans="1:6" x14ac:dyDescent="0.15">
      <c r="A33" s="58"/>
      <c r="B33" s="58"/>
      <c r="C33" s="58"/>
      <c r="D33" s="58"/>
      <c r="E33" s="58"/>
    </row>
    <row r="34" spans="1:6" x14ac:dyDescent="0.15">
      <c r="A34" s="33" t="s">
        <v>75</v>
      </c>
      <c r="B34" s="34"/>
      <c r="C34" s="34"/>
      <c r="D34" s="34"/>
      <c r="E34" s="34"/>
    </row>
    <row r="36" spans="1:6" x14ac:dyDescent="0.15">
      <c r="F36" s="8" t="s">
        <v>60</v>
      </c>
    </row>
    <row r="37" spans="1:6" ht="16" x14ac:dyDescent="0.2">
      <c r="F37" s="17" t="s">
        <v>44</v>
      </c>
    </row>
    <row r="38" spans="1:6" x14ac:dyDescent="0.15">
      <c r="F38" s="8" t="s">
        <v>64</v>
      </c>
    </row>
  </sheetData>
  <mergeCells count="5">
    <mergeCell ref="A31:E33"/>
    <mergeCell ref="A1:B1"/>
    <mergeCell ref="A2:D2"/>
    <mergeCell ref="A9:B9"/>
    <mergeCell ref="A26:E30"/>
  </mergeCells>
  <hyperlinks>
    <hyperlink ref="F37" r:id="rId1" location="Present_value_approach"/>
  </hyperlinks>
  <pageMargins left="0.75" right="0.75" top="1" bottom="1" header="0.5" footer="0.5"/>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workbookViewId="0">
      <selection activeCell="E13" sqref="E13"/>
    </sheetView>
  </sheetViews>
  <sheetFormatPr baseColWidth="10" defaultColWidth="8.83203125" defaultRowHeight="13" x14ac:dyDescent="0.15"/>
  <cols>
    <col min="3" max="3" width="12" bestFit="1" customWidth="1"/>
    <col min="4" max="4" width="12.1640625" customWidth="1"/>
    <col min="6" max="6" width="18.6640625" bestFit="1" customWidth="1"/>
    <col min="7" max="7" width="12.5" bestFit="1" customWidth="1"/>
    <col min="8" max="8" width="12" bestFit="1" customWidth="1"/>
    <col min="12" max="12" width="9.5" customWidth="1"/>
  </cols>
  <sheetData>
    <row r="1" spans="1:8" x14ac:dyDescent="0.15">
      <c r="A1" s="53" t="s">
        <v>17</v>
      </c>
      <c r="B1" s="53"/>
      <c r="C1" s="41"/>
      <c r="D1" s="41"/>
      <c r="E1" s="41"/>
      <c r="F1" s="41"/>
    </row>
    <row r="2" spans="1:8" x14ac:dyDescent="0.15">
      <c r="A2" s="19"/>
      <c r="B2" s="51" t="s">
        <v>19</v>
      </c>
      <c r="C2" s="52"/>
      <c r="D2" s="52"/>
      <c r="E2" s="52"/>
    </row>
    <row r="4" spans="1:8" x14ac:dyDescent="0.15">
      <c r="A4" s="20" t="s">
        <v>20</v>
      </c>
    </row>
    <row r="9" spans="1:8" x14ac:dyDescent="0.15">
      <c r="A9" s="64" t="s">
        <v>38</v>
      </c>
      <c r="B9" s="64"/>
      <c r="C9" s="64"/>
      <c r="H9" s="8"/>
    </row>
    <row r="10" spans="1:8" x14ac:dyDescent="0.15">
      <c r="A10" s="21" t="s">
        <v>29</v>
      </c>
      <c r="B10" s="24">
        <v>100</v>
      </c>
      <c r="C10" s="22" t="s">
        <v>5</v>
      </c>
      <c r="D10" s="21" t="s">
        <v>22</v>
      </c>
      <c r="E10" s="22" t="s">
        <v>4</v>
      </c>
      <c r="F10" s="22" t="s">
        <v>0</v>
      </c>
      <c r="G10" s="22" t="s">
        <v>1</v>
      </c>
      <c r="H10" s="21" t="s">
        <v>2</v>
      </c>
    </row>
    <row r="11" spans="1:8" x14ac:dyDescent="0.15">
      <c r="A11" s="21" t="s">
        <v>30</v>
      </c>
      <c r="B11" s="25">
        <v>39301</v>
      </c>
      <c r="C11" s="22">
        <f>7/8</f>
        <v>0.875</v>
      </c>
      <c r="D11" s="23">
        <v>40939</v>
      </c>
      <c r="E11" s="22">
        <v>0.85</v>
      </c>
      <c r="F11" s="22">
        <f>PRICE($B$11,D11,C11/100,E11/100,$B$10,$B$12,$B$13)</f>
        <v>100.10965542894898</v>
      </c>
      <c r="G11" s="22">
        <f>PRICE($B$11,D11,C11/100,E11/100+1/100/100,$B$10,$B$12,$B$13)</f>
        <v>100.06576306118407</v>
      </c>
      <c r="H11" s="21">
        <f>G11-F11</f>
        <v>-4.3892367764911455E-2</v>
      </c>
    </row>
    <row r="12" spans="1:8" x14ac:dyDescent="0.15">
      <c r="A12" s="21" t="s">
        <v>31</v>
      </c>
      <c r="B12" s="24">
        <v>2</v>
      </c>
      <c r="C12" s="26">
        <v>1.375</v>
      </c>
      <c r="D12" s="23">
        <v>41289</v>
      </c>
      <c r="E12" s="22">
        <v>1.39</v>
      </c>
      <c r="F12" s="22">
        <f t="shared" ref="F12:F16" si="0">PRICE($B$11,D12,C12/100,E12/100,$B$10,$B$12,$B$13)</f>
        <v>99.92144503443491</v>
      </c>
      <c r="G12" s="22">
        <f t="shared" ref="G12:G16" si="1">PRICE($B$11,D12,C12/100,E12/100+1/100/100,$B$10,$B$12,$B$13)</f>
        <v>99.869284668987149</v>
      </c>
      <c r="H12" s="21">
        <f t="shared" ref="H12:H16" si="2">G12-F12</f>
        <v>-5.2160365447761592E-2</v>
      </c>
    </row>
    <row r="13" spans="1:8" x14ac:dyDescent="0.15">
      <c r="A13" s="21" t="s">
        <v>32</v>
      </c>
      <c r="B13" s="24">
        <v>1</v>
      </c>
      <c r="C13" s="26">
        <v>2.25</v>
      </c>
      <c r="D13" s="23">
        <v>42035</v>
      </c>
      <c r="E13" s="22">
        <v>2.37</v>
      </c>
      <c r="F13" s="22">
        <f t="shared" si="0"/>
        <v>99.181543047347333</v>
      </c>
      <c r="G13" s="22">
        <f t="shared" si="1"/>
        <v>99.113697362484558</v>
      </c>
      <c r="H13" s="21">
        <f t="shared" si="2"/>
        <v>-6.7845684862774647E-2</v>
      </c>
    </row>
    <row r="14" spans="1:8" x14ac:dyDescent="0.15">
      <c r="C14" s="42">
        <v>3.125</v>
      </c>
      <c r="D14" s="43">
        <v>42766</v>
      </c>
      <c r="E14" s="44">
        <v>3.12</v>
      </c>
      <c r="F14" s="44">
        <f t="shared" si="0"/>
        <v>100.040322567361</v>
      </c>
      <c r="G14" s="44">
        <f t="shared" si="1"/>
        <v>99.958812094415421</v>
      </c>
      <c r="H14" s="45">
        <f t="shared" si="2"/>
        <v>-8.1510472945581114E-2</v>
      </c>
    </row>
    <row r="15" spans="1:8" x14ac:dyDescent="0.15">
      <c r="C15" s="26">
        <v>3.375</v>
      </c>
      <c r="D15" s="23">
        <v>43784</v>
      </c>
      <c r="E15" s="22">
        <v>3.65</v>
      </c>
      <c r="F15" s="22">
        <f t="shared" si="0"/>
        <v>97.295505674078001</v>
      </c>
      <c r="G15" s="22">
        <f t="shared" si="1"/>
        <v>97.198918265016161</v>
      </c>
      <c r="H15" s="21">
        <f t="shared" si="2"/>
        <v>-9.6587409061839935E-2</v>
      </c>
    </row>
    <row r="16" spans="1:8" x14ac:dyDescent="0.15">
      <c r="C16" s="26">
        <v>4.375</v>
      </c>
      <c r="D16" s="23">
        <v>51089</v>
      </c>
      <c r="E16" s="22">
        <v>4.5599999999999996</v>
      </c>
      <c r="F16" s="22">
        <f t="shared" si="0"/>
        <v>96.883713757650341</v>
      </c>
      <c r="G16" s="22">
        <f t="shared" si="1"/>
        <v>96.719619577248906</v>
      </c>
      <c r="H16" s="21">
        <f t="shared" si="2"/>
        <v>-0.16409418040143464</v>
      </c>
    </row>
    <row r="18" spans="1:21" x14ac:dyDescent="0.15">
      <c r="A18" s="39" t="s">
        <v>45</v>
      </c>
      <c r="B18" s="40"/>
      <c r="C18" s="40"/>
      <c r="D18" s="40"/>
      <c r="E18" s="40"/>
      <c r="F18" s="40"/>
      <c r="G18" s="40"/>
      <c r="H18" s="40"/>
    </row>
    <row r="19" spans="1:21" x14ac:dyDescent="0.15">
      <c r="A19" s="39" t="s">
        <v>46</v>
      </c>
      <c r="B19" s="40"/>
      <c r="C19" s="40"/>
      <c r="D19" s="40"/>
      <c r="E19" s="40"/>
      <c r="F19" s="40"/>
      <c r="G19" s="40"/>
      <c r="H19" s="40"/>
    </row>
    <row r="20" spans="1:21" x14ac:dyDescent="0.15">
      <c r="B20" s="8" t="s">
        <v>4</v>
      </c>
      <c r="C20" s="46">
        <f>F14</f>
        <v>100.040322567361</v>
      </c>
    </row>
    <row r="21" spans="1:21" ht="13.25" customHeight="1" x14ac:dyDescent="0.15">
      <c r="B21" s="41">
        <v>1</v>
      </c>
      <c r="C21" s="41">
        <f t="dataTable" ref="C21:C40" dt2D="0" dtr="0" r1="E14"/>
        <v>119.17568250784764</v>
      </c>
      <c r="D21" s="7">
        <f>B21/100</f>
        <v>0.01</v>
      </c>
      <c r="L21" s="63" t="s">
        <v>54</v>
      </c>
      <c r="M21" s="63"/>
      <c r="N21" s="63"/>
      <c r="O21" s="63"/>
      <c r="P21" s="63"/>
      <c r="Q21" s="63"/>
      <c r="R21" s="50"/>
      <c r="S21" s="50"/>
      <c r="T21" s="50"/>
    </row>
    <row r="22" spans="1:21" x14ac:dyDescent="0.15">
      <c r="B22" s="41">
        <f>B21+1</f>
        <v>2</v>
      </c>
      <c r="C22" s="41">
        <v>109.67171718658874</v>
      </c>
      <c r="D22" s="7">
        <f t="shared" ref="D22:D40" si="3">B22/100</f>
        <v>0.02</v>
      </c>
      <c r="L22" s="50"/>
      <c r="M22" s="50"/>
      <c r="N22" s="50"/>
      <c r="O22" s="50"/>
      <c r="P22" s="50"/>
      <c r="Q22" s="50"/>
      <c r="R22" s="50"/>
      <c r="S22" s="50"/>
      <c r="T22" s="50"/>
    </row>
    <row r="23" spans="1:21" x14ac:dyDescent="0.15">
      <c r="B23" s="41">
        <f t="shared" ref="B23:B40" si="4">B22+1</f>
        <v>3</v>
      </c>
      <c r="C23" s="41">
        <v>101.02443175909612</v>
      </c>
      <c r="D23" s="7">
        <f t="shared" si="3"/>
        <v>0.03</v>
      </c>
      <c r="L23" s="50"/>
      <c r="M23" s="50"/>
      <c r="N23" s="50"/>
      <c r="O23" s="50"/>
      <c r="P23" s="50"/>
      <c r="Q23" s="50"/>
      <c r="R23" s="39" t="s">
        <v>57</v>
      </c>
      <c r="S23" s="40"/>
      <c r="T23" s="40"/>
      <c r="U23" s="40"/>
    </row>
    <row r="24" spans="1:21" x14ac:dyDescent="0.15">
      <c r="B24" s="41">
        <f t="shared" si="4"/>
        <v>4</v>
      </c>
      <c r="C24" s="41">
        <v>93.151424906728153</v>
      </c>
      <c r="D24" s="7">
        <f t="shared" si="3"/>
        <v>0.04</v>
      </c>
      <c r="L24" s="50"/>
      <c r="M24" s="50"/>
      <c r="N24" s="50"/>
      <c r="O24" s="50"/>
      <c r="P24" s="50"/>
      <c r="Q24" s="50"/>
      <c r="R24" s="39" t="s">
        <v>59</v>
      </c>
      <c r="S24" s="40"/>
      <c r="T24" s="40"/>
      <c r="U24" s="40"/>
    </row>
    <row r="25" spans="1:21" x14ac:dyDescent="0.15">
      <c r="B25" s="41">
        <f t="shared" si="4"/>
        <v>5</v>
      </c>
      <c r="C25" s="41">
        <v>85.978632034902603</v>
      </c>
      <c r="D25" s="7">
        <f t="shared" si="3"/>
        <v>0.05</v>
      </c>
      <c r="L25" s="50"/>
      <c r="M25" s="50"/>
      <c r="N25" s="50"/>
      <c r="O25" s="50"/>
      <c r="P25" s="50"/>
      <c r="Q25" s="50"/>
      <c r="R25" s="50"/>
      <c r="S25" s="50"/>
      <c r="T25" s="50"/>
    </row>
    <row r="26" spans="1:21" x14ac:dyDescent="0.15">
      <c r="B26" s="41">
        <f t="shared" si="4"/>
        <v>6</v>
      </c>
      <c r="C26" s="41">
        <v>79.43944366402647</v>
      </c>
      <c r="D26" s="7">
        <f t="shared" si="3"/>
        <v>0.06</v>
      </c>
      <c r="L26" s="50"/>
      <c r="M26" s="50"/>
      <c r="N26" s="50"/>
      <c r="O26" s="50"/>
      <c r="P26" s="50"/>
      <c r="Q26" s="50"/>
      <c r="R26" s="50"/>
      <c r="S26" s="50"/>
      <c r="T26" s="50"/>
    </row>
    <row r="27" spans="1:21" x14ac:dyDescent="0.15">
      <c r="B27" s="41">
        <f t="shared" si="4"/>
        <v>7</v>
      </c>
      <c r="C27" s="41">
        <v>73.47392090603239</v>
      </c>
      <c r="D27" s="7">
        <f t="shared" si="3"/>
        <v>7.0000000000000007E-2</v>
      </c>
      <c r="L27" s="50"/>
      <c r="M27" s="50"/>
      <c r="N27" s="50"/>
      <c r="O27" s="50"/>
      <c r="P27" s="50"/>
      <c r="Q27" s="50"/>
      <c r="R27" s="50"/>
      <c r="S27" s="50"/>
      <c r="T27" s="50"/>
    </row>
    <row r="28" spans="1:21" x14ac:dyDescent="0.15">
      <c r="B28" s="41">
        <f t="shared" si="4"/>
        <v>8</v>
      </c>
      <c r="C28" s="41">
        <v>68.02809692264519</v>
      </c>
      <c r="D28" s="7">
        <f t="shared" si="3"/>
        <v>0.08</v>
      </c>
    </row>
    <row r="29" spans="1:21" x14ac:dyDescent="0.15">
      <c r="B29" s="41">
        <f t="shared" si="4"/>
        <v>9</v>
      </c>
      <c r="C29" s="41">
        <v>63.053354577702905</v>
      </c>
      <c r="D29" s="7">
        <f t="shared" si="3"/>
        <v>0.09</v>
      </c>
    </row>
    <row r="30" spans="1:21" x14ac:dyDescent="0.15">
      <c r="B30" s="41">
        <f t="shared" si="4"/>
        <v>10</v>
      </c>
      <c r="C30" s="41">
        <v>58.505871650619135</v>
      </c>
      <c r="D30" s="7">
        <f t="shared" si="3"/>
        <v>0.1</v>
      </c>
    </row>
    <row r="31" spans="1:21" x14ac:dyDescent="0.15">
      <c r="B31" s="41">
        <f t="shared" si="4"/>
        <v>11</v>
      </c>
      <c r="C31" s="41">
        <v>54.346125991914313</v>
      </c>
      <c r="D31" s="7">
        <f t="shared" si="3"/>
        <v>0.11</v>
      </c>
      <c r="L31" s="63" t="s">
        <v>55</v>
      </c>
      <c r="M31" s="63"/>
      <c r="N31" s="63"/>
      <c r="O31" s="63"/>
      <c r="P31" s="63"/>
      <c r="Q31" s="63"/>
      <c r="R31" s="63"/>
    </row>
    <row r="32" spans="1:21" x14ac:dyDescent="0.15">
      <c r="B32" s="41">
        <f>B31+1</f>
        <v>12</v>
      </c>
      <c r="C32" s="41">
        <v>50.538453892369297</v>
      </c>
      <c r="D32" s="7">
        <f t="shared" si="3"/>
        <v>0.12</v>
      </c>
      <c r="L32" s="63"/>
      <c r="M32" s="63"/>
      <c r="N32" s="63"/>
      <c r="O32" s="63"/>
      <c r="P32" s="63"/>
      <c r="Q32" s="63"/>
      <c r="R32" s="63"/>
    </row>
    <row r="33" spans="2:21" x14ac:dyDescent="0.15">
      <c r="B33" s="41">
        <f t="shared" si="4"/>
        <v>13</v>
      </c>
      <c r="C33" s="41">
        <v>47.050655720286272</v>
      </c>
      <c r="D33" s="7">
        <f t="shared" si="3"/>
        <v>0.13</v>
      </c>
      <c r="L33" s="62" t="s">
        <v>56</v>
      </c>
      <c r="M33" s="62"/>
      <c r="N33" s="62"/>
      <c r="O33" s="62"/>
      <c r="P33" s="62"/>
      <c r="Q33" s="62"/>
      <c r="R33" s="62"/>
    </row>
    <row r="34" spans="2:21" x14ac:dyDescent="0.15">
      <c r="B34" s="41">
        <f t="shared" si="4"/>
        <v>14</v>
      </c>
      <c r="C34" s="41">
        <v>43.853643569985735</v>
      </c>
      <c r="D34" s="7">
        <f t="shared" si="3"/>
        <v>0.14000000000000001</v>
      </c>
      <c r="L34" s="62"/>
      <c r="M34" s="62"/>
      <c r="N34" s="62"/>
      <c r="O34" s="62"/>
      <c r="P34" s="62"/>
      <c r="Q34" s="62"/>
      <c r="R34" s="62"/>
    </row>
    <row r="35" spans="2:21" ht="13.25" customHeight="1" x14ac:dyDescent="0.15">
      <c r="B35" s="41">
        <f t="shared" si="4"/>
        <v>15</v>
      </c>
      <c r="C35" s="41">
        <v>40.921126270795789</v>
      </c>
      <c r="D35" s="7">
        <f t="shared" si="3"/>
        <v>0.15</v>
      </c>
      <c r="L35" s="62" t="s">
        <v>53</v>
      </c>
      <c r="M35" s="62"/>
      <c r="N35" s="62"/>
      <c r="O35" s="62"/>
      <c r="P35" s="62"/>
      <c r="Q35" s="62"/>
      <c r="R35" s="62"/>
    </row>
    <row r="36" spans="2:21" x14ac:dyDescent="0.15">
      <c r="B36" s="41">
        <f t="shared" si="4"/>
        <v>16</v>
      </c>
      <c r="C36" s="41">
        <v>38.229327639578621</v>
      </c>
      <c r="D36" s="7">
        <f t="shared" si="3"/>
        <v>0.16</v>
      </c>
      <c r="L36" s="62"/>
      <c r="M36" s="62"/>
      <c r="N36" s="62"/>
      <c r="O36" s="62"/>
      <c r="P36" s="62"/>
      <c r="Q36" s="62"/>
      <c r="R36" s="62"/>
    </row>
    <row r="37" spans="2:21" x14ac:dyDescent="0.15">
      <c r="B37" s="41">
        <f t="shared" si="4"/>
        <v>17</v>
      </c>
      <c r="C37" s="41">
        <v>35.756734330243852</v>
      </c>
      <c r="D37" s="7">
        <f t="shared" si="3"/>
        <v>0.17</v>
      </c>
      <c r="L37" s="62"/>
      <c r="M37" s="62"/>
      <c r="N37" s="62"/>
      <c r="O37" s="62"/>
      <c r="P37" s="62"/>
      <c r="Q37" s="62"/>
      <c r="R37" s="62"/>
    </row>
    <row r="38" spans="2:21" x14ac:dyDescent="0.15">
      <c r="B38" s="41">
        <f>B37+1</f>
        <v>18</v>
      </c>
      <c r="C38" s="41">
        <v>33.483870048461675</v>
      </c>
      <c r="D38" s="7">
        <f t="shared" si="3"/>
        <v>0.18</v>
      </c>
    </row>
    <row r="39" spans="2:21" x14ac:dyDescent="0.15">
      <c r="B39" s="41">
        <f t="shared" si="4"/>
        <v>19</v>
      </c>
      <c r="C39" s="41">
        <v>31.393093265742301</v>
      </c>
      <c r="D39" s="7">
        <f t="shared" si="3"/>
        <v>0.19</v>
      </c>
      <c r="R39" s="39" t="s">
        <v>57</v>
      </c>
      <c r="S39" s="40"/>
      <c r="T39" s="40"/>
      <c r="U39" s="40"/>
    </row>
    <row r="40" spans="2:21" x14ac:dyDescent="0.15">
      <c r="B40" s="41">
        <f t="shared" si="4"/>
        <v>20</v>
      </c>
      <c r="C40" s="41">
        <v>29.468415890098516</v>
      </c>
      <c r="D40" s="7">
        <f t="shared" si="3"/>
        <v>0.2</v>
      </c>
      <c r="R40" s="39" t="s">
        <v>59</v>
      </c>
      <c r="S40" s="40"/>
      <c r="T40" s="40"/>
      <c r="U40" s="40"/>
    </row>
    <row r="46" spans="2:21" ht="13.25" customHeight="1" x14ac:dyDescent="0.15">
      <c r="L46" s="63" t="s">
        <v>58</v>
      </c>
      <c r="M46" s="63"/>
      <c r="N46" s="63"/>
      <c r="O46" s="63"/>
      <c r="P46" s="63"/>
      <c r="Q46" s="63"/>
      <c r="R46" s="63"/>
    </row>
    <row r="47" spans="2:21" x14ac:dyDescent="0.15">
      <c r="L47" s="63"/>
      <c r="M47" s="63"/>
      <c r="N47" s="63"/>
      <c r="O47" s="63"/>
      <c r="P47" s="63"/>
      <c r="Q47" s="63"/>
      <c r="R47" s="63"/>
    </row>
    <row r="48" spans="2:21" x14ac:dyDescent="0.15">
      <c r="L48" s="63"/>
      <c r="M48" s="63"/>
      <c r="N48" s="63"/>
      <c r="O48" s="63"/>
      <c r="P48" s="63"/>
      <c r="Q48" s="63"/>
      <c r="R48" s="63"/>
    </row>
    <row r="49" spans="12:18" x14ac:dyDescent="0.15">
      <c r="L49" s="63"/>
      <c r="M49" s="63"/>
      <c r="N49" s="63"/>
      <c r="O49" s="63"/>
      <c r="P49" s="63"/>
      <c r="Q49" s="63"/>
      <c r="R49" s="63"/>
    </row>
    <row r="50" spans="12:18" x14ac:dyDescent="0.15">
      <c r="L50" s="63"/>
      <c r="M50" s="63"/>
      <c r="N50" s="63"/>
      <c r="O50" s="63"/>
      <c r="P50" s="63"/>
      <c r="Q50" s="63"/>
      <c r="R50" s="63"/>
    </row>
    <row r="51" spans="12:18" x14ac:dyDescent="0.15">
      <c r="L51" s="63"/>
      <c r="M51" s="63"/>
      <c r="N51" s="63"/>
      <c r="O51" s="63"/>
      <c r="P51" s="63"/>
      <c r="Q51" s="63"/>
      <c r="R51" s="63"/>
    </row>
    <row r="53" spans="12:18" ht="15" customHeight="1" x14ac:dyDescent="0.15">
      <c r="L53" s="50" t="s">
        <v>60</v>
      </c>
    </row>
    <row r="54" spans="12:18" ht="16" x14ac:dyDescent="0.2">
      <c r="L54" s="17" t="s">
        <v>61</v>
      </c>
    </row>
    <row r="55" spans="12:18" ht="16" x14ac:dyDescent="0.2">
      <c r="L55" s="17" t="s">
        <v>62</v>
      </c>
    </row>
  </sheetData>
  <mergeCells count="6">
    <mergeCell ref="L33:R34"/>
    <mergeCell ref="L35:R37"/>
    <mergeCell ref="L46:R51"/>
    <mergeCell ref="A9:C9"/>
    <mergeCell ref="L21:Q21"/>
    <mergeCell ref="L31:R32"/>
  </mergeCells>
  <hyperlinks>
    <hyperlink ref="L54" r:id="rId1"/>
    <hyperlink ref="L55" r:id="rId2"/>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workbookViewId="0">
      <selection activeCell="D12" sqref="D12"/>
    </sheetView>
  </sheetViews>
  <sheetFormatPr baseColWidth="10" defaultColWidth="8.83203125" defaultRowHeight="13" x14ac:dyDescent="0.15"/>
  <cols>
    <col min="3" max="3" width="10.83203125" customWidth="1"/>
    <col min="4" max="4" width="10.5" bestFit="1" customWidth="1"/>
    <col min="6" max="6" width="18.6640625" bestFit="1" customWidth="1"/>
    <col min="7" max="7" width="12.5" bestFit="1" customWidth="1"/>
    <col min="8" max="8" width="12" bestFit="1" customWidth="1"/>
    <col min="10" max="10" width="9.1640625" bestFit="1" customWidth="1"/>
  </cols>
  <sheetData>
    <row r="1" spans="1:10" x14ac:dyDescent="0.15">
      <c r="A1" s="19" t="s">
        <v>11</v>
      </c>
      <c r="B1" s="19"/>
    </row>
    <row r="2" spans="1:10" x14ac:dyDescent="0.15">
      <c r="A2" s="19" t="s">
        <v>12</v>
      </c>
      <c r="B2" s="19"/>
    </row>
    <row r="3" spans="1:10" x14ac:dyDescent="0.15">
      <c r="A3" s="19"/>
      <c r="B3" s="19" t="s">
        <v>21</v>
      </c>
    </row>
    <row r="7" spans="1:10" x14ac:dyDescent="0.15">
      <c r="A7" s="65" t="s">
        <v>38</v>
      </c>
      <c r="B7" s="65"/>
      <c r="C7" s="65"/>
    </row>
    <row r="8" spans="1:10" x14ac:dyDescent="0.15">
      <c r="A8" s="66" t="s">
        <v>50</v>
      </c>
      <c r="B8" s="66"/>
      <c r="C8" s="66"/>
      <c r="D8" s="66"/>
      <c r="E8" s="66"/>
      <c r="F8" s="66"/>
    </row>
    <row r="9" spans="1:10" x14ac:dyDescent="0.15">
      <c r="A9" s="67"/>
      <c r="B9" s="67"/>
      <c r="C9" s="67"/>
      <c r="D9" s="67"/>
      <c r="E9" s="67"/>
      <c r="F9" s="67"/>
      <c r="H9" s="8"/>
    </row>
    <row r="10" spans="1:10" x14ac:dyDescent="0.15">
      <c r="A10" s="21" t="s">
        <v>29</v>
      </c>
      <c r="B10" s="24">
        <v>100</v>
      </c>
      <c r="C10" s="22" t="s">
        <v>5</v>
      </c>
      <c r="D10" s="21" t="s">
        <v>22</v>
      </c>
      <c r="E10" s="22" t="s">
        <v>4</v>
      </c>
      <c r="F10" s="22" t="s">
        <v>0</v>
      </c>
      <c r="G10" s="22" t="s">
        <v>1</v>
      </c>
      <c r="H10" s="21" t="s">
        <v>2</v>
      </c>
    </row>
    <row r="11" spans="1:10" x14ac:dyDescent="0.15">
      <c r="A11" s="21" t="s">
        <v>30</v>
      </c>
      <c r="B11" s="25">
        <v>39301</v>
      </c>
      <c r="C11" s="22">
        <f>7/8</f>
        <v>0.875</v>
      </c>
      <c r="D11" s="23">
        <v>40939</v>
      </c>
      <c r="E11" s="22">
        <v>0.85</v>
      </c>
      <c r="F11" s="22">
        <f>PRICE($B$11,D11,C11/100,E11/100,$B$10,$B$12,$B$13)</f>
        <v>100.10965542894898</v>
      </c>
      <c r="G11" s="22">
        <f>PRICE($B$11,D11,C11/100,E11/100+1/100/100,$B$10,$B$12,$B$13)</f>
        <v>100.06576306118407</v>
      </c>
      <c r="H11" s="21">
        <f>G11-F11</f>
        <v>-4.3892367764911455E-2</v>
      </c>
    </row>
    <row r="12" spans="1:10" x14ac:dyDescent="0.15">
      <c r="A12" s="21" t="s">
        <v>31</v>
      </c>
      <c r="B12" s="24">
        <v>2</v>
      </c>
      <c r="C12" s="26">
        <v>1.375</v>
      </c>
      <c r="D12" s="23">
        <v>41289</v>
      </c>
      <c r="E12" s="22">
        <v>1.39</v>
      </c>
      <c r="F12" s="22">
        <f t="shared" ref="F12:F13" si="0">PRICE($B$11,D12,C12/100,E12/100,$B$10,$B$12,$B$13)</f>
        <v>99.92144503443491</v>
      </c>
      <c r="G12" s="22">
        <f t="shared" ref="G12:G16" si="1">PRICE($B$11,D12,C12/100,E12/100+1/100/100,$B$10,$B$12,$B$13)</f>
        <v>99.869284668987149</v>
      </c>
      <c r="H12" s="21">
        <f t="shared" ref="H12:H16" si="2">G12-F12</f>
        <v>-5.2160365447761592E-2</v>
      </c>
    </row>
    <row r="13" spans="1:10" x14ac:dyDescent="0.15">
      <c r="A13" s="21" t="s">
        <v>32</v>
      </c>
      <c r="B13" s="24">
        <v>1</v>
      </c>
      <c r="C13" s="26">
        <v>2.25</v>
      </c>
      <c r="D13" s="23">
        <v>42035</v>
      </c>
      <c r="E13" s="22">
        <v>2.37</v>
      </c>
      <c r="F13" s="22">
        <f t="shared" si="0"/>
        <v>99.181543047347333</v>
      </c>
      <c r="G13" s="22">
        <f t="shared" si="1"/>
        <v>99.113697362484558</v>
      </c>
      <c r="H13" s="21">
        <f t="shared" si="2"/>
        <v>-6.7845684862774647E-2</v>
      </c>
    </row>
    <row r="14" spans="1:10" x14ac:dyDescent="0.15">
      <c r="A14" s="45" t="s">
        <v>47</v>
      </c>
      <c r="B14" s="44">
        <f>(D14-B11)/365.25</f>
        <v>9.4866529774127315</v>
      </c>
      <c r="C14" s="42">
        <v>3.125</v>
      </c>
      <c r="D14" s="43">
        <v>42766</v>
      </c>
      <c r="E14" s="44">
        <v>3.12</v>
      </c>
      <c r="F14" s="44">
        <f>PRICE($B$11,B11+365.25*B14,C14/100,E14/100,$B$10,$B$12,$B$13)</f>
        <v>100.040322567361</v>
      </c>
      <c r="G14" s="44">
        <f t="shared" si="1"/>
        <v>99.958812094415421</v>
      </c>
      <c r="H14" s="45">
        <f t="shared" si="2"/>
        <v>-8.1510472945581114E-2</v>
      </c>
      <c r="J14" s="2"/>
    </row>
    <row r="15" spans="1:10" x14ac:dyDescent="0.15">
      <c r="C15" s="26">
        <v>3.375</v>
      </c>
      <c r="D15" s="23">
        <v>43784</v>
      </c>
      <c r="E15" s="22">
        <v>3.65</v>
      </c>
      <c r="F15" s="22">
        <f>PRICE($B$11,D15,C15/100,E15/100,$B$10,$B$12,$B$13)</f>
        <v>97.295505674078001</v>
      </c>
      <c r="G15" s="22">
        <f t="shared" si="1"/>
        <v>97.198918265016161</v>
      </c>
      <c r="H15" s="21">
        <f t="shared" si="2"/>
        <v>-9.6587409061839935E-2</v>
      </c>
    </row>
    <row r="16" spans="1:10" x14ac:dyDescent="0.15">
      <c r="C16" s="26">
        <v>4.375</v>
      </c>
      <c r="D16" s="23">
        <v>51089</v>
      </c>
      <c r="E16" s="22">
        <v>4.5599999999999996</v>
      </c>
      <c r="F16" s="22">
        <f>PRICE($B$11,D16,C16/100,E16/100,$B$10,$B$12,$B$13)</f>
        <v>96.883713757650341</v>
      </c>
      <c r="G16" s="22">
        <f t="shared" si="1"/>
        <v>96.719619577248906</v>
      </c>
      <c r="H16" s="21">
        <f t="shared" si="2"/>
        <v>-0.16409418040143464</v>
      </c>
    </row>
    <row r="18" spans="1:22" x14ac:dyDescent="0.15">
      <c r="A18" s="39" t="s">
        <v>48</v>
      </c>
      <c r="B18" s="40"/>
      <c r="C18" s="40"/>
      <c r="D18" s="40"/>
      <c r="E18" s="40"/>
      <c r="F18" s="40"/>
      <c r="G18" s="40"/>
      <c r="H18" s="40"/>
    </row>
    <row r="19" spans="1:22" x14ac:dyDescent="0.15">
      <c r="A19" s="39" t="s">
        <v>49</v>
      </c>
      <c r="B19" s="40"/>
      <c r="C19" s="40"/>
      <c r="D19" s="40"/>
      <c r="E19" s="40"/>
      <c r="F19" s="40"/>
      <c r="G19" s="40"/>
      <c r="H19" s="40"/>
    </row>
    <row r="21" spans="1:22" x14ac:dyDescent="0.15">
      <c r="B21">
        <f>F14</f>
        <v>100.040322567361</v>
      </c>
      <c r="C21" s="41">
        <v>1</v>
      </c>
      <c r="D21" s="41">
        <f>C21+1</f>
        <v>2</v>
      </c>
      <c r="E21" s="41">
        <f t="shared" ref="E21:V21" si="3">D21+1</f>
        <v>3</v>
      </c>
      <c r="F21" s="41">
        <f t="shared" si="3"/>
        <v>4</v>
      </c>
      <c r="G21" s="41">
        <f t="shared" si="3"/>
        <v>5</v>
      </c>
      <c r="H21" s="41">
        <f t="shared" si="3"/>
        <v>6</v>
      </c>
      <c r="I21" s="41">
        <f t="shared" si="3"/>
        <v>7</v>
      </c>
      <c r="J21" s="41">
        <f t="shared" si="3"/>
        <v>8</v>
      </c>
      <c r="K21" s="41">
        <f t="shared" si="3"/>
        <v>9</v>
      </c>
      <c r="L21" s="41">
        <f t="shared" si="3"/>
        <v>10</v>
      </c>
      <c r="M21" s="41">
        <f t="shared" si="3"/>
        <v>11</v>
      </c>
      <c r="N21" s="41">
        <f t="shared" si="3"/>
        <v>12</v>
      </c>
      <c r="O21" s="41">
        <f t="shared" si="3"/>
        <v>13</v>
      </c>
      <c r="P21" s="41">
        <f t="shared" si="3"/>
        <v>14</v>
      </c>
      <c r="Q21" s="41">
        <f t="shared" si="3"/>
        <v>15</v>
      </c>
      <c r="R21" s="41">
        <f t="shared" si="3"/>
        <v>16</v>
      </c>
      <c r="S21" s="41">
        <f t="shared" si="3"/>
        <v>17</v>
      </c>
      <c r="T21" s="41">
        <f t="shared" si="3"/>
        <v>18</v>
      </c>
      <c r="U21" s="41">
        <f t="shared" si="3"/>
        <v>19</v>
      </c>
      <c r="V21" s="41">
        <f t="shared" si="3"/>
        <v>20</v>
      </c>
    </row>
    <row r="22" spans="1:22" x14ac:dyDescent="0.15">
      <c r="A22" s="54">
        <f>B22/100</f>
        <v>0.01</v>
      </c>
      <c r="B22" s="48">
        <v>1</v>
      </c>
      <c r="C22" s="47">
        <f t="dataTable" ref="C22:V41" dt2D="1" dtr="1" r1="B14" r2="E14"/>
        <v>102.10344407151186</v>
      </c>
      <c r="D22" s="47">
        <v>104.19173422493763</v>
      </c>
      <c r="E22" s="47">
        <v>106.25929706093258</v>
      </c>
      <c r="F22" s="47">
        <v>108.31189419217142</v>
      </c>
      <c r="G22" s="47">
        <v>110.33306165436717</v>
      </c>
      <c r="H22" s="47">
        <v>112.33966876403848</v>
      </c>
      <c r="I22" s="47">
        <v>114.32635930107597</v>
      </c>
      <c r="J22" s="47">
        <v>116.29867033699296</v>
      </c>
      <c r="K22" s="47">
        <v>118.2407794226779</v>
      </c>
      <c r="L22" s="47">
        <v>120.16889850420407</v>
      </c>
      <c r="M22" s="47">
        <v>122.07788004577594</v>
      </c>
      <c r="N22" s="47">
        <v>123.97304536062713</v>
      </c>
      <c r="O22" s="47">
        <v>125.83918842208629</v>
      </c>
      <c r="P22" s="47">
        <v>127.69188951869216</v>
      </c>
      <c r="Q22" s="47">
        <v>129.52620163631886</v>
      </c>
      <c r="R22" s="47">
        <v>131.34723876926137</v>
      </c>
      <c r="S22" s="47">
        <v>133.14038720205031</v>
      </c>
      <c r="T22" s="47">
        <v>134.92062027284581</v>
      </c>
      <c r="U22" s="47">
        <v>136.6831836458272</v>
      </c>
      <c r="V22" s="47">
        <v>138.43299210558891</v>
      </c>
    </row>
    <row r="23" spans="1:22" x14ac:dyDescent="0.15">
      <c r="A23" s="54">
        <f t="shared" ref="A23:A41" si="4">B23/100</f>
        <v>0.02</v>
      </c>
      <c r="B23" s="48">
        <f>B22+1</f>
        <v>2</v>
      </c>
      <c r="C23" s="47">
        <v>101.10532324645958</v>
      </c>
      <c r="D23" s="47">
        <v>102.19189040610567</v>
      </c>
      <c r="E23" s="47">
        <v>103.25704790012206</v>
      </c>
      <c r="F23" s="47">
        <v>104.30406873536992</v>
      </c>
      <c r="G23" s="47">
        <v>105.32481299903078</v>
      </c>
      <c r="H23" s="47">
        <v>106.32823954106422</v>
      </c>
      <c r="I23" s="47">
        <v>107.31189461608966</v>
      </c>
      <c r="J23" s="47">
        <v>108.27880400089472</v>
      </c>
      <c r="K23" s="47">
        <v>109.22144099296635</v>
      </c>
      <c r="L23" s="47">
        <v>110.14808856952769</v>
      </c>
      <c r="M23" s="47">
        <v>111.05647752802324</v>
      </c>
      <c r="N23" s="47">
        <v>111.94940533241562</v>
      </c>
      <c r="O23" s="47">
        <v>112.81991156962076</v>
      </c>
      <c r="P23" s="47">
        <v>113.67565505972904</v>
      </c>
      <c r="Q23" s="47">
        <v>114.51453702238788</v>
      </c>
      <c r="R23" s="47">
        <v>115.33914407849645</v>
      </c>
      <c r="S23" s="47">
        <v>116.14303877375735</v>
      </c>
      <c r="T23" s="47">
        <v>116.93330352962082</v>
      </c>
      <c r="U23" s="47">
        <v>117.70799694777926</v>
      </c>
      <c r="V23" s="47">
        <v>118.4695109391003</v>
      </c>
    </row>
    <row r="24" spans="1:22" x14ac:dyDescent="0.15">
      <c r="A24" s="54">
        <f t="shared" si="4"/>
        <v>0.03</v>
      </c>
      <c r="B24" s="48">
        <f t="shared" ref="B24:B41" si="5">B23+1</f>
        <v>3</v>
      </c>
      <c r="C24" s="47">
        <v>100.12185272258799</v>
      </c>
      <c r="D24" s="47">
        <v>100.24051865071768</v>
      </c>
      <c r="E24" s="47">
        <v>100.35570312802089</v>
      </c>
      <c r="F24" s="47">
        <v>100.46787031749599</v>
      </c>
      <c r="G24" s="47">
        <v>100.57603329226592</v>
      </c>
      <c r="H24" s="47">
        <v>100.68137435668284</v>
      </c>
      <c r="I24" s="47">
        <v>100.78362489847409</v>
      </c>
      <c r="J24" s="47">
        <v>100.88320400283348</v>
      </c>
      <c r="K24" s="47">
        <v>100.97921443618331</v>
      </c>
      <c r="L24" s="47">
        <v>101.07272687085921</v>
      </c>
      <c r="M24" s="47">
        <v>101.163495814222</v>
      </c>
      <c r="N24" s="47">
        <v>101.25190033539685</v>
      </c>
      <c r="O24" s="47">
        <v>101.33712282254558</v>
      </c>
      <c r="P24" s="47">
        <v>101.4201348510211</v>
      </c>
      <c r="Q24" s="47">
        <v>101.5007114517399</v>
      </c>
      <c r="R24" s="47">
        <v>101.57919617111796</v>
      </c>
      <c r="S24" s="47">
        <v>101.65484207842103</v>
      </c>
      <c r="T24" s="47">
        <v>101.72853277950803</v>
      </c>
      <c r="U24" s="47">
        <v>101.80006152428419</v>
      </c>
      <c r="V24" s="47">
        <v>101.86974032526132</v>
      </c>
    </row>
    <row r="25" spans="1:22" x14ac:dyDescent="0.15">
      <c r="A25" s="54">
        <f t="shared" si="4"/>
        <v>0.04</v>
      </c>
      <c r="B25" s="48">
        <f t="shared" si="5"/>
        <v>4</v>
      </c>
      <c r="C25" s="47">
        <v>99.152746694938472</v>
      </c>
      <c r="D25" s="47">
        <v>98.33621042635427</v>
      </c>
      <c r="E25" s="47">
        <v>97.55138125624255</v>
      </c>
      <c r="F25" s="47">
        <v>96.795101869783693</v>
      </c>
      <c r="G25" s="47">
        <v>96.071967120306397</v>
      </c>
      <c r="H25" s="47">
        <v>95.375061277342269</v>
      </c>
      <c r="I25" s="47">
        <v>94.705217137622796</v>
      </c>
      <c r="J25" s="47">
        <v>94.059752174998891</v>
      </c>
      <c r="K25" s="47">
        <v>93.442551417598736</v>
      </c>
      <c r="L25" s="47">
        <v>92.847748991002732</v>
      </c>
      <c r="M25" s="47">
        <v>92.276043467554032</v>
      </c>
      <c r="N25" s="47">
        <v>91.725157548662253</v>
      </c>
      <c r="O25" s="47">
        <v>91.198370433481671</v>
      </c>
      <c r="P25" s="47">
        <v>90.690712289621459</v>
      </c>
      <c r="Q25" s="47">
        <v>90.202767130201806</v>
      </c>
      <c r="R25" s="47">
        <v>89.732603514451739</v>
      </c>
      <c r="S25" s="47">
        <v>89.282983572329812</v>
      </c>
      <c r="T25" s="47">
        <v>88.849702234688891</v>
      </c>
      <c r="U25" s="47">
        <v>88.433245739455373</v>
      </c>
      <c r="V25" s="47">
        <v>88.031977832177063</v>
      </c>
    </row>
    <row r="26" spans="1:22" x14ac:dyDescent="0.15">
      <c r="A26" s="54">
        <f t="shared" si="4"/>
        <v>0.05</v>
      </c>
      <c r="B26" s="48">
        <f t="shared" si="5"/>
        <v>5</v>
      </c>
      <c r="C26" s="47">
        <v>98.197726299574754</v>
      </c>
      <c r="D26" s="47">
        <v>96.477604799272868</v>
      </c>
      <c r="E26" s="47">
        <v>94.840368392084855</v>
      </c>
      <c r="F26" s="47">
        <v>93.277996405490967</v>
      </c>
      <c r="G26" s="47">
        <v>91.798767830970789</v>
      </c>
      <c r="H26" s="47">
        <v>90.386984008216132</v>
      </c>
      <c r="I26" s="47">
        <v>89.043227841406235</v>
      </c>
      <c r="J26" s="47">
        <v>87.760935006304393</v>
      </c>
      <c r="K26" s="47">
        <v>86.546844611088702</v>
      </c>
      <c r="L26" s="47">
        <v>85.388127879833405</v>
      </c>
      <c r="M26" s="47">
        <v>84.285244613915239</v>
      </c>
      <c r="N26" s="47">
        <v>83.232825781956748</v>
      </c>
      <c r="O26" s="47">
        <v>82.236346638196807</v>
      </c>
      <c r="P26" s="47">
        <v>81.285333854475269</v>
      </c>
      <c r="Q26" s="47">
        <v>80.380146195965793</v>
      </c>
      <c r="R26" s="47">
        <v>79.516395663806293</v>
      </c>
      <c r="S26" s="47">
        <v>78.698520208448997</v>
      </c>
      <c r="T26" s="47">
        <v>77.917979727410142</v>
      </c>
      <c r="U26" s="47">
        <v>77.175050060746145</v>
      </c>
      <c r="V26" s="47">
        <v>76.46614838866779</v>
      </c>
    </row>
    <row r="27" spans="1:22" x14ac:dyDescent="0.15">
      <c r="A27" s="54">
        <f t="shared" si="4"/>
        <v>0.06</v>
      </c>
      <c r="B27" s="48">
        <f t="shared" si="5"/>
        <v>6</v>
      </c>
      <c r="C27" s="47">
        <v>97.256519412192148</v>
      </c>
      <c r="D27" s="47">
        <v>94.663386603409066</v>
      </c>
      <c r="E27" s="47">
        <v>92.219110226009633</v>
      </c>
      <c r="F27" s="47">
        <v>89.90919247754276</v>
      </c>
      <c r="G27" s="47">
        <v>87.743437409034954</v>
      </c>
      <c r="H27" s="47">
        <v>85.696394423979172</v>
      </c>
      <c r="I27" s="47">
        <v>83.766860080444644</v>
      </c>
      <c r="J27" s="47">
        <v>81.943415837630482</v>
      </c>
      <c r="K27" s="47">
        <v>80.233722628956968</v>
      </c>
      <c r="L27" s="47">
        <v>78.617767993516367</v>
      </c>
      <c r="M27" s="47">
        <v>77.094575764804318</v>
      </c>
      <c r="N27" s="47">
        <v>75.655158199601516</v>
      </c>
      <c r="O27" s="47">
        <v>74.305484434499562</v>
      </c>
      <c r="P27" s="47">
        <v>73.029834923050331</v>
      </c>
      <c r="Q27" s="47">
        <v>71.827412912069832</v>
      </c>
      <c r="R27" s="47">
        <v>70.691149552396283</v>
      </c>
      <c r="S27" s="47">
        <v>69.625678460582293</v>
      </c>
      <c r="T27" s="47">
        <v>68.618668956496222</v>
      </c>
      <c r="U27" s="47">
        <v>67.66946591748588</v>
      </c>
      <c r="V27" s="47">
        <v>66.772515287078264</v>
      </c>
    </row>
    <row r="28" spans="1:22" x14ac:dyDescent="0.15">
      <c r="A28" s="54">
        <f t="shared" si="4"/>
        <v>7.0000000000000007E-2</v>
      </c>
      <c r="B28" s="48">
        <f t="shared" si="5"/>
        <v>7</v>
      </c>
      <c r="C28" s="47">
        <v>96.3288604535134</v>
      </c>
      <c r="D28" s="47">
        <v>92.892284688277115</v>
      </c>
      <c r="E28" s="47">
        <v>89.684204438809203</v>
      </c>
      <c r="F28" s="47">
        <v>86.68171114768532</v>
      </c>
      <c r="G28" s="47">
        <v>83.893770599064652</v>
      </c>
      <c r="H28" s="47">
        <v>81.283995249131522</v>
      </c>
      <c r="I28" s="47">
        <v>78.84774203441647</v>
      </c>
      <c r="J28" s="47">
        <v>76.567648684211491</v>
      </c>
      <c r="K28" s="47">
        <v>74.450419661008823</v>
      </c>
      <c r="L28" s="47">
        <v>72.468526101141308</v>
      </c>
      <c r="M28" s="47">
        <v>70.618407256017704</v>
      </c>
      <c r="N28" s="47">
        <v>68.886912769156467</v>
      </c>
      <c r="O28" s="47">
        <v>67.279029829243669</v>
      </c>
      <c r="P28" s="47">
        <v>65.773956956689702</v>
      </c>
      <c r="Q28" s="47">
        <v>64.368955325329381</v>
      </c>
      <c r="R28" s="47">
        <v>63.054073155018472</v>
      </c>
      <c r="S28" s="47">
        <v>61.8329935168695</v>
      </c>
      <c r="T28" s="47">
        <v>60.690023784504426</v>
      </c>
      <c r="U28" s="47">
        <v>59.623049309146715</v>
      </c>
      <c r="V28" s="47">
        <v>58.62454734648616</v>
      </c>
    </row>
    <row r="29" spans="1:22" x14ac:dyDescent="0.15">
      <c r="A29" s="54">
        <f t="shared" si="4"/>
        <v>0.08</v>
      </c>
      <c r="B29" s="48">
        <f t="shared" si="5"/>
        <v>8</v>
      </c>
      <c r="C29" s="47">
        <v>95.414490201210185</v>
      </c>
      <c r="D29" s="47">
        <v>91.163070242006398</v>
      </c>
      <c r="E29" s="47">
        <v>87.232393504576848</v>
      </c>
      <c r="F29" s="47">
        <v>83.588934367308369</v>
      </c>
      <c r="G29" s="47">
        <v>80.238302956884212</v>
      </c>
      <c r="H29" s="47">
        <v>77.131832035344047</v>
      </c>
      <c r="I29" s="47">
        <v>74.259725044275129</v>
      </c>
      <c r="J29" s="47">
        <v>71.59752945585592</v>
      </c>
      <c r="K29" s="47">
        <v>69.149211588179142</v>
      </c>
      <c r="L29" s="47">
        <v>66.879343713686268</v>
      </c>
      <c r="M29" s="47">
        <v>64.780723267594482</v>
      </c>
      <c r="N29" s="47">
        <v>62.835527342844927</v>
      </c>
      <c r="O29" s="47">
        <v>61.046521142694324</v>
      </c>
      <c r="P29" s="47">
        <v>59.387950920153706</v>
      </c>
      <c r="Q29" s="47">
        <v>57.854509516177551</v>
      </c>
      <c r="R29" s="47">
        <v>56.433218222661104</v>
      </c>
      <c r="S29" s="47">
        <v>55.125964600015401</v>
      </c>
      <c r="T29" s="47">
        <v>53.914063584097015</v>
      </c>
      <c r="U29" s="47">
        <v>52.793592970267134</v>
      </c>
      <c r="V29" s="47">
        <v>51.755113659147923</v>
      </c>
    </row>
    <row r="30" spans="1:22" x14ac:dyDescent="0.15">
      <c r="A30" s="54">
        <f t="shared" si="4"/>
        <v>0.09</v>
      </c>
      <c r="B30" s="48">
        <f t="shared" si="5"/>
        <v>9</v>
      </c>
      <c r="C30" s="47">
        <v>94.513155608102082</v>
      </c>
      <c r="D30" s="47">
        <v>89.474555185952084</v>
      </c>
      <c r="E30" s="47">
        <v>84.860557867072032</v>
      </c>
      <c r="F30" s="47">
        <v>80.624584677133811</v>
      </c>
      <c r="G30" s="47">
        <v>76.76626253618906</v>
      </c>
      <c r="H30" s="47">
        <v>73.22319365859417</v>
      </c>
      <c r="I30" s="47">
        <v>69.978699368083525</v>
      </c>
      <c r="J30" s="47">
        <v>67.000080793249793</v>
      </c>
      <c r="K30" s="47">
        <v>64.286911278113138</v>
      </c>
      <c r="L30" s="47">
        <v>61.795477939562197</v>
      </c>
      <c r="M30" s="47">
        <v>59.513997809939731</v>
      </c>
      <c r="N30" s="47">
        <v>57.419532299773103</v>
      </c>
      <c r="O30" s="47">
        <v>55.511617079214069</v>
      </c>
      <c r="P30" s="47">
        <v>53.759678210710668</v>
      </c>
      <c r="Q30" s="47">
        <v>52.155375316085177</v>
      </c>
      <c r="R30" s="47">
        <v>50.682633090956415</v>
      </c>
      <c r="S30" s="47">
        <v>49.340960713772148</v>
      </c>
      <c r="T30" s="47">
        <v>48.109023358081906</v>
      </c>
      <c r="U30" s="47">
        <v>46.980901423428172</v>
      </c>
      <c r="V30" s="47">
        <v>45.945345765428243</v>
      </c>
    </row>
    <row r="31" spans="1:22" x14ac:dyDescent="0.15">
      <c r="A31" s="54">
        <f t="shared" si="4"/>
        <v>0.1</v>
      </c>
      <c r="B31" s="48">
        <f t="shared" si="5"/>
        <v>10</v>
      </c>
      <c r="C31" s="47">
        <v>93.62460962639355</v>
      </c>
      <c r="D31" s="47">
        <v>87.825590637498237</v>
      </c>
      <c r="E31" s="47">
        <v>82.565709468432175</v>
      </c>
      <c r="F31" s="47">
        <v>77.782706139472253</v>
      </c>
      <c r="G31" s="47">
        <v>73.467524940001013</v>
      </c>
      <c r="H31" s="47">
        <v>69.542520627164862</v>
      </c>
      <c r="I31" s="47">
        <v>65.982426012347489</v>
      </c>
      <c r="J31" s="47">
        <v>62.745167136908762</v>
      </c>
      <c r="K31" s="47">
        <v>59.824416600504883</v>
      </c>
      <c r="L31" s="47">
        <v>57.167819185445012</v>
      </c>
      <c r="M31" s="47">
        <v>54.758207017590266</v>
      </c>
      <c r="N31" s="47">
        <v>52.567168831932193</v>
      </c>
      <c r="O31" s="47">
        <v>50.590223855912058</v>
      </c>
      <c r="P31" s="47">
        <v>48.792134156335884</v>
      </c>
      <c r="Q31" s="47">
        <v>47.161213793908509</v>
      </c>
      <c r="R31" s="47">
        <v>45.678298952462796</v>
      </c>
      <c r="S31" s="47">
        <v>44.340158729811925</v>
      </c>
      <c r="T31" s="47">
        <v>43.123140844680428</v>
      </c>
      <c r="U31" s="47">
        <v>42.019269747055489</v>
      </c>
      <c r="V31" s="47">
        <v>41.015640658144086</v>
      </c>
    </row>
    <row r="32" spans="1:22" x14ac:dyDescent="0.15">
      <c r="A32" s="54">
        <f t="shared" si="4"/>
        <v>0.11</v>
      </c>
      <c r="B32" s="48">
        <f t="shared" si="5"/>
        <v>11</v>
      </c>
      <c r="C32" s="47">
        <v>92.748611037722284</v>
      </c>
      <c r="D32" s="47">
        <v>86.215065437851081</v>
      </c>
      <c r="E32" s="47">
        <v>80.344985610469664</v>
      </c>
      <c r="F32" s="47">
        <v>75.057646422780664</v>
      </c>
      <c r="G32" s="47">
        <v>70.332571487942403</v>
      </c>
      <c r="H32" s="47">
        <v>66.075320553612286</v>
      </c>
      <c r="I32" s="47">
        <v>62.250383167363005</v>
      </c>
      <c r="J32" s="47">
        <v>58.805237000077248</v>
      </c>
      <c r="K32" s="47">
        <v>55.726305432469807</v>
      </c>
      <c r="L32" s="47">
        <v>52.952285531512508</v>
      </c>
      <c r="M32" s="47">
        <v>50.459960650258907</v>
      </c>
      <c r="N32" s="47">
        <v>48.215185374619296</v>
      </c>
      <c r="O32" s="47">
        <v>46.208878966056083</v>
      </c>
      <c r="P32" s="47">
        <v>44.401330731383382</v>
      </c>
      <c r="Q32" s="47">
        <v>42.777334653422237</v>
      </c>
      <c r="R32" s="47">
        <v>41.314719695161301</v>
      </c>
      <c r="S32" s="47">
        <v>40.007334628880763</v>
      </c>
      <c r="T32" s="47">
        <v>38.829538240491154</v>
      </c>
      <c r="U32" s="47">
        <v>37.771344230123375</v>
      </c>
      <c r="V32" s="47">
        <v>36.818384051347223</v>
      </c>
    </row>
    <row r="33" spans="1:22" x14ac:dyDescent="0.15">
      <c r="A33" s="54">
        <f t="shared" si="4"/>
        <v>0.12</v>
      </c>
      <c r="B33" s="48">
        <f t="shared" si="5"/>
        <v>12</v>
      </c>
      <c r="C33" s="47">
        <v>91.884924288798686</v>
      </c>
      <c r="D33" s="47">
        <v>84.641904741780863</v>
      </c>
      <c r="E33" s="47">
        <v>78.195643129981462</v>
      </c>
      <c r="F33" s="47">
        <v>72.444039963822576</v>
      </c>
      <c r="G33" s="47">
        <v>67.352450269798709</v>
      </c>
      <c r="H33" s="47">
        <v>62.808090200129065</v>
      </c>
      <c r="I33" s="47">
        <v>58.763625915980207</v>
      </c>
      <c r="J33" s="47">
        <v>55.155089732923898</v>
      </c>
      <c r="K33" s="47">
        <v>51.960472570656187</v>
      </c>
      <c r="L33" s="47">
        <v>49.109284843113642</v>
      </c>
      <c r="M33" s="47">
        <v>46.571737915788489</v>
      </c>
      <c r="N33" s="47">
        <v>44.307788470544935</v>
      </c>
      <c r="O33" s="47">
        <v>42.303355342796657</v>
      </c>
      <c r="P33" s="47">
        <v>40.514484889518478</v>
      </c>
      <c r="Q33" s="47">
        <v>38.922396554454231</v>
      </c>
      <c r="R33" s="47">
        <v>37.50205746285657</v>
      </c>
      <c r="S33" s="47">
        <v>36.244360522539303</v>
      </c>
      <c r="T33" s="47">
        <v>35.122001069424719</v>
      </c>
      <c r="U33" s="47">
        <v>34.123105151736397</v>
      </c>
      <c r="V33" s="47">
        <v>33.23205763260821</v>
      </c>
    </row>
    <row r="34" spans="1:22" x14ac:dyDescent="0.15">
      <c r="A34" s="54">
        <f t="shared" si="4"/>
        <v>0.13</v>
      </c>
      <c r="B34" s="48">
        <f t="shared" si="5"/>
        <v>13</v>
      </c>
      <c r="C34" s="47">
        <v>91.03331933242869</v>
      </c>
      <c r="D34" s="47">
        <v>83.105068666430228</v>
      </c>
      <c r="E34" s="47">
        <v>76.115052870623913</v>
      </c>
      <c r="F34" s="47">
        <v>69.936792137907204</v>
      </c>
      <c r="G34" s="47">
        <v>64.518739873741339</v>
      </c>
      <c r="H34" s="47">
        <v>59.728243557931194</v>
      </c>
      <c r="I34" s="47">
        <v>55.504658012020847</v>
      </c>
      <c r="J34" s="47">
        <v>51.771664347178643</v>
      </c>
      <c r="K34" s="47">
        <v>48.49780403768937</v>
      </c>
      <c r="L34" s="47">
        <v>45.603236759410628</v>
      </c>
      <c r="M34" s="47">
        <v>43.051214648913394</v>
      </c>
      <c r="N34" s="47">
        <v>40.795727608585736</v>
      </c>
      <c r="O34" s="47">
        <v>38.817454950395138</v>
      </c>
      <c r="P34" s="47">
        <v>37.068467126141904</v>
      </c>
      <c r="Q34" s="47">
        <v>35.526455775437022</v>
      </c>
      <c r="R34" s="47">
        <v>34.163724317583217</v>
      </c>
      <c r="S34" s="47">
        <v>32.968286124626282</v>
      </c>
      <c r="T34" s="47">
        <v>31.911493134412872</v>
      </c>
      <c r="U34" s="47">
        <v>30.97976178462477</v>
      </c>
      <c r="V34" s="47">
        <v>30.156461092639827</v>
      </c>
    </row>
    <row r="35" spans="1:22" x14ac:dyDescent="0.15">
      <c r="A35" s="54">
        <f t="shared" si="4"/>
        <v>0.14000000000000001</v>
      </c>
      <c r="B35" s="48">
        <f t="shared" si="5"/>
        <v>14</v>
      </c>
      <c r="C35" s="47">
        <v>90.193571473718123</v>
      </c>
      <c r="D35" s="47">
        <v>81.603550996450451</v>
      </c>
      <c r="E35" s="47">
        <v>74.100694434944941</v>
      </c>
      <c r="F35" s="47">
        <v>67.531064372462808</v>
      </c>
      <c r="G35" s="47">
        <v>61.823515593995353</v>
      </c>
      <c r="H35" s="47">
        <v>56.824045467825457</v>
      </c>
      <c r="I35" s="47">
        <v>52.457314638783721</v>
      </c>
      <c r="J35" s="47">
        <v>48.633848221700013</v>
      </c>
      <c r="K35" s="47">
        <v>45.311884774977806</v>
      </c>
      <c r="L35" s="47">
        <v>42.402147643546009</v>
      </c>
      <c r="M35" s="47">
        <v>39.86067054385888</v>
      </c>
      <c r="N35" s="47">
        <v>37.635496371022569</v>
      </c>
      <c r="O35" s="47">
        <v>35.701965307092927</v>
      </c>
      <c r="P35" s="47">
        <v>34.008471804708655</v>
      </c>
      <c r="Q35" s="47">
        <v>32.529308993647199</v>
      </c>
      <c r="R35" s="47">
        <v>31.234355458718561</v>
      </c>
      <c r="S35" s="47">
        <v>30.108904682647108</v>
      </c>
      <c r="T35" s="47">
        <v>29.123276045737732</v>
      </c>
      <c r="U35" s="47">
        <v>28.262389822565943</v>
      </c>
      <c r="V35" s="47">
        <v>27.508833168153878</v>
      </c>
    </row>
    <row r="36" spans="1:22" x14ac:dyDescent="0.15">
      <c r="A36" s="54">
        <f t="shared" si="4"/>
        <v>0.15</v>
      </c>
      <c r="B36" s="48">
        <f t="shared" si="5"/>
        <v>15</v>
      </c>
      <c r="C36" s="47">
        <v>89.365461221267395</v>
      </c>
      <c r="D36" s="47">
        <v>80.13637794286916</v>
      </c>
      <c r="E36" s="47">
        <v>72.15015120115082</v>
      </c>
      <c r="F36" s="47">
        <v>65.222260143642558</v>
      </c>
      <c r="G36" s="47">
        <v>59.259317937823006</v>
      </c>
      <c r="H36" s="47">
        <v>54.084550331451624</v>
      </c>
      <c r="I36" s="47">
        <v>49.606655160984225</v>
      </c>
      <c r="J36" s="47">
        <v>45.722303733808992</v>
      </c>
      <c r="K36" s="47">
        <v>42.378736159934647</v>
      </c>
      <c r="L36" s="47">
        <v>39.477232405750492</v>
      </c>
      <c r="M36" s="47">
        <v>36.966466582768</v>
      </c>
      <c r="N36" s="47">
        <v>34.788634623741757</v>
      </c>
      <c r="O36" s="47">
        <v>32.913756256093052</v>
      </c>
      <c r="P36" s="47">
        <v>31.286876620922722</v>
      </c>
      <c r="Q36" s="47">
        <v>29.879084616448665</v>
      </c>
      <c r="R36" s="47">
        <v>28.658101934542852</v>
      </c>
      <c r="S36" s="47">
        <v>27.606720884985613</v>
      </c>
      <c r="T36" s="47">
        <v>26.694525840083401</v>
      </c>
      <c r="U36" s="47">
        <v>25.905173719021452</v>
      </c>
      <c r="V36" s="47">
        <v>25.220698563817905</v>
      </c>
    </row>
    <row r="37" spans="1:22" x14ac:dyDescent="0.15">
      <c r="A37" s="54">
        <f t="shared" si="4"/>
        <v>0.16</v>
      </c>
      <c r="B37" s="48">
        <f t="shared" si="5"/>
        <v>16</v>
      </c>
      <c r="C37" s="47">
        <v>88.548774143171457</v>
      </c>
      <c r="D37" s="47">
        <v>78.70260695322122</v>
      </c>
      <c r="E37" s="47">
        <v>70.261105590095156</v>
      </c>
      <c r="F37" s="47">
        <v>63.006011799768352</v>
      </c>
      <c r="G37" s="47">
        <v>56.819123265537179</v>
      </c>
      <c r="H37" s="47">
        <v>51.499545501202817</v>
      </c>
      <c r="I37" s="47">
        <v>46.938864976224792</v>
      </c>
      <c r="J37" s="47">
        <v>43.019311061549956</v>
      </c>
      <c r="K37" s="47">
        <v>39.676580180240578</v>
      </c>
      <c r="L37" s="47">
        <v>36.80257783548214</v>
      </c>
      <c r="M37" s="47">
        <v>34.338584055682375</v>
      </c>
      <c r="N37" s="47">
        <v>32.221118548837879</v>
      </c>
      <c r="O37" s="47">
        <v>30.414997550020331</v>
      </c>
      <c r="P37" s="47">
        <v>28.862263509161622</v>
      </c>
      <c r="Q37" s="47">
        <v>27.531044338329394</v>
      </c>
      <c r="R37" s="47">
        <v>26.38719112535734</v>
      </c>
      <c r="S37" s="47">
        <v>25.411252633668354</v>
      </c>
      <c r="T37" s="47">
        <v>24.572358745485374</v>
      </c>
      <c r="U37" s="47">
        <v>23.853142449032205</v>
      </c>
      <c r="V37" s="47">
        <v>23.235301664008023</v>
      </c>
    </row>
    <row r="38" spans="1:22" x14ac:dyDescent="0.15">
      <c r="A38" s="54">
        <f t="shared" si="4"/>
        <v>0.17</v>
      </c>
      <c r="B38" s="48">
        <f t="shared" si="5"/>
        <v>17</v>
      </c>
      <c r="C38" s="47">
        <v>87.743300727649284</v>
      </c>
      <c r="D38" s="47">
        <v>77.301325570601833</v>
      </c>
      <c r="E38" s="47">
        <v>68.431334568841351</v>
      </c>
      <c r="F38" s="47">
        <v>60.878168159239571</v>
      </c>
      <c r="G38" s="47">
        <v>54.496316409992581</v>
      </c>
      <c r="H38" s="47">
        <v>49.059498971900027</v>
      </c>
      <c r="I38" s="47">
        <v>44.441165655760344</v>
      </c>
      <c r="J38" s="47">
        <v>40.508625581040953</v>
      </c>
      <c r="K38" s="47">
        <v>37.185627447068846</v>
      </c>
      <c r="L38" s="47">
        <v>34.354842714240085</v>
      </c>
      <c r="M38" s="47">
        <v>31.950217657153491</v>
      </c>
      <c r="N38" s="47">
        <v>29.902827096606259</v>
      </c>
      <c r="O38" s="47">
        <v>28.172480585145877</v>
      </c>
      <c r="P38" s="47">
        <v>26.698577461698754</v>
      </c>
      <c r="Q38" s="47">
        <v>25.446562661259478</v>
      </c>
      <c r="R38" s="47">
        <v>24.380711857119874</v>
      </c>
      <c r="S38" s="47">
        <v>23.479610386357958</v>
      </c>
      <c r="T38" s="47">
        <v>22.712194061084666</v>
      </c>
      <c r="U38" s="47">
        <v>22.060308206406678</v>
      </c>
      <c r="V38" s="47">
        <v>21.505515165147919</v>
      </c>
    </row>
    <row r="39" spans="1:22" x14ac:dyDescent="0.15">
      <c r="A39" s="54">
        <f t="shared" si="4"/>
        <v>0.18</v>
      </c>
      <c r="B39" s="48">
        <f t="shared" si="5"/>
        <v>18</v>
      </c>
      <c r="C39" s="47">
        <v>86.948836248132764</v>
      </c>
      <c r="D39" s="47">
        <v>75.931650339414162</v>
      </c>
      <c r="E39" s="47">
        <v>66.65870537794747</v>
      </c>
      <c r="F39" s="47">
        <v>58.834782834069024</v>
      </c>
      <c r="G39" s="47">
        <v>52.284665133696002</v>
      </c>
      <c r="H39" s="47">
        <v>46.755511029224166</v>
      </c>
      <c r="I39" s="47">
        <v>42.101732639802535</v>
      </c>
      <c r="J39" s="47">
        <v>38.175348443081674</v>
      </c>
      <c r="K39" s="47">
        <v>34.88788653855341</v>
      </c>
      <c r="L39" s="47">
        <v>32.112990538404709</v>
      </c>
      <c r="M39" s="47">
        <v>29.777416091684145</v>
      </c>
      <c r="N39" s="47">
        <v>27.807074965133211</v>
      </c>
      <c r="O39" s="47">
        <v>26.157029986718346</v>
      </c>
      <c r="P39" s="47">
        <v>24.764403254644868</v>
      </c>
      <c r="Q39" s="47">
        <v>23.592257196170443</v>
      </c>
      <c r="R39" s="47">
        <v>22.603588128125381</v>
      </c>
      <c r="S39" s="47">
        <v>21.775307490692271</v>
      </c>
      <c r="T39" s="47">
        <v>21.076395093693712</v>
      </c>
      <c r="U39" s="47">
        <v>20.488134512094049</v>
      </c>
      <c r="V39" s="47">
        <v>19.992133547910043</v>
      </c>
    </row>
    <row r="40" spans="1:22" x14ac:dyDescent="0.15">
      <c r="A40" s="54">
        <f t="shared" si="4"/>
        <v>0.19</v>
      </c>
      <c r="B40" s="48">
        <f t="shared" si="5"/>
        <v>19</v>
      </c>
      <c r="C40" s="47">
        <v>86.165180632653176</v>
      </c>
      <c r="D40" s="47">
        <v>74.592725755699391</v>
      </c>
      <c r="E40" s="47">
        <v>64.941171470381065</v>
      </c>
      <c r="F40" s="47">
        <v>56.872103233498898</v>
      </c>
      <c r="G40" s="47">
        <v>50.178296292443385</v>
      </c>
      <c r="H40" s="47">
        <v>44.579269539015165</v>
      </c>
      <c r="I40" s="47">
        <v>39.909619820762238</v>
      </c>
      <c r="J40" s="47">
        <v>36.005809056312785</v>
      </c>
      <c r="K40" s="47">
        <v>32.766992438960564</v>
      </c>
      <c r="L40" s="47">
        <v>30.05805117118895</v>
      </c>
      <c r="M40" s="47">
        <v>27.79876444424697</v>
      </c>
      <c r="N40" s="47">
        <v>25.910203535686918</v>
      </c>
      <c r="O40" s="47">
        <v>24.342992766958432</v>
      </c>
      <c r="P40" s="47">
        <v>23.032343056677469</v>
      </c>
      <c r="Q40" s="47">
        <v>21.939246824087693</v>
      </c>
      <c r="R40" s="47">
        <v>21.025711351179822</v>
      </c>
      <c r="S40" s="47">
        <v>20.267262938161213</v>
      </c>
      <c r="T40" s="47">
        <v>19.633139679936185</v>
      </c>
      <c r="U40" s="47">
        <v>19.104273927991873</v>
      </c>
      <c r="V40" s="47">
        <v>18.662478769264144</v>
      </c>
    </row>
    <row r="41" spans="1:22" x14ac:dyDescent="0.15">
      <c r="A41" s="54">
        <f t="shared" si="4"/>
        <v>0.2</v>
      </c>
      <c r="B41" s="48">
        <f t="shared" si="5"/>
        <v>20</v>
      </c>
      <c r="C41" s="47">
        <v>85.392138337369289</v>
      </c>
      <c r="D41" s="47">
        <v>73.283723260036965</v>
      </c>
      <c r="E41" s="47">
        <v>63.276768650671421</v>
      </c>
      <c r="F41" s="47">
        <v>54.986560205196227</v>
      </c>
      <c r="G41" s="47">
        <v>48.171673584283973</v>
      </c>
      <c r="H41" s="47">
        <v>42.523008588065636</v>
      </c>
      <c r="I41" s="47">
        <v>37.854690409372793</v>
      </c>
      <c r="J41" s="47">
        <v>33.98745833229377</v>
      </c>
      <c r="K41" s="47">
        <v>30.808052082133415</v>
      </c>
      <c r="L41" s="47">
        <v>28.172908173065181</v>
      </c>
      <c r="M41" s="47">
        <v>25.995103289537713</v>
      </c>
      <c r="N41" s="47">
        <v>24.191222330808749</v>
      </c>
      <c r="O41" s="47">
        <v>22.707794504211776</v>
      </c>
      <c r="P41" s="47">
        <v>21.478480422716714</v>
      </c>
      <c r="Q41" s="47">
        <v>20.462518371894355</v>
      </c>
      <c r="R41" s="47">
        <v>19.621205937839697</v>
      </c>
      <c r="S41" s="47">
        <v>18.92896456251151</v>
      </c>
      <c r="T41" s="47">
        <v>18.355480470898314</v>
      </c>
      <c r="U41" s="47">
        <v>17.881526676176669</v>
      </c>
      <c r="V41" s="47">
        <v>17.489259562840171</v>
      </c>
    </row>
    <row r="45" spans="1:22" x14ac:dyDescent="0.15">
      <c r="A45" s="39" t="s">
        <v>51</v>
      </c>
      <c r="B45" s="40"/>
      <c r="C45" s="40"/>
      <c r="D45" s="40"/>
      <c r="E45" s="40"/>
      <c r="F45" s="40"/>
    </row>
    <row r="46" spans="1:22" x14ac:dyDescent="0.15">
      <c r="C46" s="41">
        <v>1</v>
      </c>
      <c r="D46" s="41">
        <v>2</v>
      </c>
      <c r="E46" s="41">
        <v>3</v>
      </c>
      <c r="F46" s="41">
        <v>4</v>
      </c>
      <c r="G46" s="41">
        <v>5</v>
      </c>
      <c r="H46" s="41">
        <v>6</v>
      </c>
      <c r="I46" s="41">
        <v>7</v>
      </c>
      <c r="J46" s="41">
        <v>8</v>
      </c>
      <c r="K46" s="41">
        <v>9</v>
      </c>
      <c r="L46" s="41">
        <v>10</v>
      </c>
      <c r="M46" s="41">
        <v>11</v>
      </c>
      <c r="N46" s="41">
        <v>12</v>
      </c>
      <c r="O46" s="41">
        <v>13</v>
      </c>
      <c r="P46" s="41">
        <v>14</v>
      </c>
      <c r="Q46" s="41">
        <v>15</v>
      </c>
      <c r="R46" s="41">
        <v>16</v>
      </c>
      <c r="S46" s="41">
        <v>17</v>
      </c>
      <c r="T46" s="41">
        <v>18</v>
      </c>
      <c r="U46" s="41">
        <v>19</v>
      </c>
      <c r="V46" s="41">
        <v>20</v>
      </c>
    </row>
    <row r="47" spans="1:22" x14ac:dyDescent="0.15">
      <c r="A47" s="54">
        <f>B47/100</f>
        <v>0.01</v>
      </c>
      <c r="B47" s="48">
        <v>1</v>
      </c>
      <c r="C47" s="47">
        <v>102.10344407151186</v>
      </c>
      <c r="D47" s="47">
        <v>104.19173422493763</v>
      </c>
      <c r="E47" s="47">
        <v>106.25929706093258</v>
      </c>
      <c r="F47" s="47">
        <v>108.31189419217142</v>
      </c>
      <c r="G47" s="47">
        <v>110.33306165436717</v>
      </c>
      <c r="H47" s="47">
        <v>112.33966876403848</v>
      </c>
      <c r="I47" s="47">
        <v>114.32635930107597</v>
      </c>
      <c r="J47" s="47">
        <v>116.29867033699296</v>
      </c>
      <c r="K47" s="47">
        <v>118.2407794226779</v>
      </c>
      <c r="L47" s="47">
        <v>120.16889850420407</v>
      </c>
      <c r="M47" s="47">
        <v>122.07788004577594</v>
      </c>
      <c r="N47" s="47">
        <v>123.97304536062713</v>
      </c>
      <c r="O47" s="47">
        <v>125.83918842208629</v>
      </c>
      <c r="P47" s="47">
        <v>127.69188951869216</v>
      </c>
      <c r="Q47" s="47">
        <v>129.52620163631886</v>
      </c>
      <c r="R47" s="47">
        <v>131.34723876926137</v>
      </c>
      <c r="S47" s="47">
        <v>133.14038720205031</v>
      </c>
      <c r="T47" s="47">
        <v>134.92062027284581</v>
      </c>
      <c r="U47" s="47">
        <v>136.6831836458272</v>
      </c>
      <c r="V47" s="47">
        <v>138.43299210558891</v>
      </c>
    </row>
    <row r="48" spans="1:22" x14ac:dyDescent="0.15">
      <c r="A48" s="54">
        <f t="shared" ref="A48:A66" si="6">B48/100</f>
        <v>0.02</v>
      </c>
      <c r="B48" s="48">
        <v>2</v>
      </c>
      <c r="C48" s="47">
        <v>101.10532324645958</v>
      </c>
      <c r="D48" s="47">
        <v>102.19189040610567</v>
      </c>
      <c r="E48" s="47">
        <v>103.25704790012206</v>
      </c>
      <c r="F48" s="47">
        <v>104.30406873536992</v>
      </c>
      <c r="G48" s="47">
        <v>105.32481299903078</v>
      </c>
      <c r="H48" s="47">
        <v>106.32823954106422</v>
      </c>
      <c r="I48" s="47">
        <v>107.31189461608966</v>
      </c>
      <c r="J48" s="47">
        <v>108.27880400089472</v>
      </c>
      <c r="K48" s="47">
        <v>109.22144099296635</v>
      </c>
      <c r="L48" s="47">
        <v>110.14808856952769</v>
      </c>
      <c r="M48" s="47">
        <v>111.05647752802324</v>
      </c>
      <c r="N48" s="47">
        <v>111.94940533241562</v>
      </c>
      <c r="O48" s="47">
        <v>112.81991156962076</v>
      </c>
      <c r="P48" s="47">
        <v>113.67565505972904</v>
      </c>
      <c r="Q48" s="47">
        <v>114.51453702238788</v>
      </c>
      <c r="R48" s="47">
        <v>115.33914407849645</v>
      </c>
      <c r="S48" s="47">
        <v>116.14303877375735</v>
      </c>
      <c r="T48" s="47">
        <v>116.93330352962082</v>
      </c>
      <c r="U48" s="47">
        <v>117.70799694777926</v>
      </c>
      <c r="V48" s="47">
        <v>118.4695109391003</v>
      </c>
    </row>
    <row r="49" spans="1:22" x14ac:dyDescent="0.15">
      <c r="A49" s="54">
        <f t="shared" si="6"/>
        <v>0.03</v>
      </c>
      <c r="B49" s="48">
        <v>3</v>
      </c>
      <c r="C49" s="47">
        <v>100.12185272258799</v>
      </c>
      <c r="D49" s="47">
        <v>100.24051865071768</v>
      </c>
      <c r="E49" s="47">
        <v>100.35570312802089</v>
      </c>
      <c r="F49" s="47">
        <v>100.46787031749599</v>
      </c>
      <c r="G49" s="47">
        <v>100.57603329226592</v>
      </c>
      <c r="H49" s="47">
        <v>100.68137435668284</v>
      </c>
      <c r="I49" s="47">
        <v>100.78362489847409</v>
      </c>
      <c r="J49" s="47">
        <v>100.88320400283348</v>
      </c>
      <c r="K49" s="47">
        <v>100.97921443618331</v>
      </c>
      <c r="L49" s="47">
        <v>101.07272687085921</v>
      </c>
      <c r="M49" s="47">
        <v>101.163495814222</v>
      </c>
      <c r="N49" s="47">
        <v>101.25190033539685</v>
      </c>
      <c r="O49" s="47">
        <v>101.33712282254558</v>
      </c>
      <c r="P49" s="47">
        <v>101.4201348510211</v>
      </c>
      <c r="Q49" s="47">
        <v>101.5007114517399</v>
      </c>
      <c r="R49" s="47">
        <v>101.57919617111796</v>
      </c>
      <c r="S49" s="47">
        <v>101.65484207842103</v>
      </c>
      <c r="T49" s="47">
        <v>101.72853277950803</v>
      </c>
      <c r="U49" s="47">
        <v>101.80006152428419</v>
      </c>
      <c r="V49" s="47">
        <v>101.86974032526132</v>
      </c>
    </row>
    <row r="50" spans="1:22" x14ac:dyDescent="0.15">
      <c r="A50" s="54">
        <f t="shared" si="6"/>
        <v>0.04</v>
      </c>
      <c r="B50" s="48">
        <v>4</v>
      </c>
      <c r="C50" s="47">
        <v>99.152746694938472</v>
      </c>
      <c r="D50" s="47">
        <v>98.33621042635427</v>
      </c>
      <c r="E50" s="47">
        <v>97.55138125624255</v>
      </c>
      <c r="F50" s="47">
        <v>96.795101869783693</v>
      </c>
      <c r="G50" s="47">
        <v>96.071967120306397</v>
      </c>
      <c r="H50" s="47">
        <v>95.375061277342269</v>
      </c>
      <c r="I50" s="47">
        <v>94.705217137622796</v>
      </c>
      <c r="J50" s="47">
        <v>94.059752174998891</v>
      </c>
      <c r="K50" s="47">
        <v>93.442551417598736</v>
      </c>
      <c r="L50" s="47">
        <v>92.847748991002732</v>
      </c>
      <c r="M50" s="47">
        <v>92.276043467554032</v>
      </c>
      <c r="N50" s="47">
        <v>91.725157548662253</v>
      </c>
      <c r="O50" s="47">
        <v>91.198370433481671</v>
      </c>
      <c r="P50" s="47">
        <v>90.690712289621459</v>
      </c>
      <c r="Q50" s="47">
        <v>90.202767130201806</v>
      </c>
      <c r="R50" s="47">
        <v>89.732603514451739</v>
      </c>
      <c r="S50" s="47">
        <v>89.282983572329812</v>
      </c>
      <c r="T50" s="47">
        <v>88.849702234688891</v>
      </c>
      <c r="U50" s="47">
        <v>88.433245739455373</v>
      </c>
      <c r="V50" s="47">
        <v>88.031977832177063</v>
      </c>
    </row>
    <row r="51" spans="1:22" x14ac:dyDescent="0.15">
      <c r="A51" s="54">
        <f t="shared" si="6"/>
        <v>0.05</v>
      </c>
      <c r="B51" s="48">
        <v>5</v>
      </c>
      <c r="C51" s="47">
        <v>98.197726299574754</v>
      </c>
      <c r="D51" s="47">
        <v>96.477604799272868</v>
      </c>
      <c r="E51" s="47">
        <v>94.840368392084855</v>
      </c>
      <c r="F51" s="47">
        <v>93.277996405490967</v>
      </c>
      <c r="G51" s="47">
        <v>91.798767830970789</v>
      </c>
      <c r="H51" s="47">
        <v>90.386984008216132</v>
      </c>
      <c r="I51" s="47">
        <v>89.043227841406235</v>
      </c>
      <c r="J51" s="47">
        <v>87.760935006304393</v>
      </c>
      <c r="K51" s="47">
        <v>86.546844611088702</v>
      </c>
      <c r="L51" s="47">
        <v>85.388127879833405</v>
      </c>
      <c r="M51" s="47">
        <v>84.285244613915239</v>
      </c>
      <c r="N51" s="47">
        <v>83.232825781956748</v>
      </c>
      <c r="O51" s="47">
        <v>82.236346638196807</v>
      </c>
      <c r="P51" s="47">
        <v>81.285333854475269</v>
      </c>
      <c r="Q51" s="47">
        <v>80.380146195965793</v>
      </c>
      <c r="R51" s="47">
        <v>79.516395663806293</v>
      </c>
      <c r="S51" s="47">
        <v>78.698520208448997</v>
      </c>
      <c r="T51" s="47">
        <v>77.917979727410142</v>
      </c>
      <c r="U51" s="47">
        <v>77.175050060746145</v>
      </c>
      <c r="V51" s="47">
        <v>76.46614838866779</v>
      </c>
    </row>
    <row r="52" spans="1:22" x14ac:dyDescent="0.15">
      <c r="A52" s="54">
        <f t="shared" si="6"/>
        <v>0.06</v>
      </c>
      <c r="B52" s="48">
        <v>6</v>
      </c>
      <c r="C52" s="47">
        <v>97.256519412192148</v>
      </c>
      <c r="D52" s="47">
        <v>94.663386603409066</v>
      </c>
      <c r="E52" s="47">
        <v>92.219110226009633</v>
      </c>
      <c r="F52" s="47">
        <v>89.90919247754276</v>
      </c>
      <c r="G52" s="47">
        <v>87.743437409034954</v>
      </c>
      <c r="H52" s="47">
        <v>85.696394423979172</v>
      </c>
      <c r="I52" s="47">
        <v>83.766860080444644</v>
      </c>
      <c r="J52" s="47">
        <v>81.943415837630482</v>
      </c>
      <c r="K52" s="47">
        <v>80.233722628956968</v>
      </c>
      <c r="L52" s="47">
        <v>78.617767993516367</v>
      </c>
      <c r="M52" s="47">
        <v>77.094575764804318</v>
      </c>
      <c r="N52" s="47">
        <v>75.655158199601516</v>
      </c>
      <c r="O52" s="47">
        <v>74.305484434499562</v>
      </c>
      <c r="P52" s="47">
        <v>73.029834923050331</v>
      </c>
      <c r="Q52" s="47">
        <v>71.827412912069832</v>
      </c>
      <c r="R52" s="47">
        <v>70.691149552396283</v>
      </c>
      <c r="S52" s="47">
        <v>69.625678460582293</v>
      </c>
      <c r="T52" s="47">
        <v>68.618668956496222</v>
      </c>
      <c r="U52" s="47">
        <v>67.66946591748588</v>
      </c>
      <c r="V52" s="47">
        <v>66.772515287078264</v>
      </c>
    </row>
    <row r="53" spans="1:22" x14ac:dyDescent="0.15">
      <c r="A53" s="54">
        <f t="shared" si="6"/>
        <v>7.0000000000000007E-2</v>
      </c>
      <c r="B53" s="48">
        <v>7</v>
      </c>
      <c r="C53" s="47">
        <v>96.3288604535134</v>
      </c>
      <c r="D53" s="47">
        <v>92.892284688277115</v>
      </c>
      <c r="E53" s="47">
        <v>89.684204438809203</v>
      </c>
      <c r="F53" s="47">
        <v>86.68171114768532</v>
      </c>
      <c r="G53" s="47">
        <v>83.893770599064652</v>
      </c>
      <c r="H53" s="47">
        <v>81.283995249131522</v>
      </c>
      <c r="I53" s="47">
        <v>78.84774203441647</v>
      </c>
      <c r="J53" s="47">
        <v>76.567648684211491</v>
      </c>
      <c r="K53" s="47">
        <v>74.450419661008823</v>
      </c>
      <c r="L53" s="47">
        <v>72.468526101141308</v>
      </c>
      <c r="M53" s="47">
        <v>70.618407256017704</v>
      </c>
      <c r="N53" s="47">
        <v>68.886912769156467</v>
      </c>
      <c r="O53" s="47">
        <v>67.279029829243669</v>
      </c>
      <c r="P53" s="47">
        <v>65.773956956689702</v>
      </c>
      <c r="Q53" s="47">
        <v>64.368955325329381</v>
      </c>
      <c r="R53" s="47">
        <v>63.054073155018472</v>
      </c>
      <c r="S53" s="47">
        <v>61.8329935168695</v>
      </c>
      <c r="T53" s="47">
        <v>60.690023784504426</v>
      </c>
      <c r="U53" s="47">
        <v>59.623049309146715</v>
      </c>
      <c r="V53" s="47">
        <v>58.62454734648616</v>
      </c>
    </row>
    <row r="54" spans="1:22" x14ac:dyDescent="0.15">
      <c r="A54" s="54">
        <f t="shared" si="6"/>
        <v>0.08</v>
      </c>
      <c r="B54" s="48">
        <v>8</v>
      </c>
      <c r="C54" s="47">
        <v>95.414490201210185</v>
      </c>
      <c r="D54" s="47">
        <v>91.163070242006398</v>
      </c>
      <c r="E54" s="47">
        <v>87.232393504576848</v>
      </c>
      <c r="F54" s="47">
        <v>83.588934367308369</v>
      </c>
      <c r="G54" s="47">
        <v>80.238302956884212</v>
      </c>
      <c r="H54" s="47">
        <v>77.131832035344047</v>
      </c>
      <c r="I54" s="47">
        <v>74.259725044275129</v>
      </c>
      <c r="J54" s="47">
        <v>71.59752945585592</v>
      </c>
      <c r="K54" s="47">
        <v>69.149211588179142</v>
      </c>
      <c r="L54" s="47">
        <v>66.879343713686268</v>
      </c>
      <c r="M54" s="47">
        <v>64.780723267594482</v>
      </c>
      <c r="N54" s="47">
        <v>62.835527342844927</v>
      </c>
      <c r="O54" s="47">
        <v>61.046521142694324</v>
      </c>
      <c r="P54" s="47">
        <v>59.387950920153706</v>
      </c>
      <c r="Q54" s="47">
        <v>57.854509516177551</v>
      </c>
      <c r="R54" s="47">
        <v>56.433218222661104</v>
      </c>
      <c r="S54" s="47">
        <v>55.125964600015401</v>
      </c>
      <c r="T54" s="47">
        <v>53.914063584097015</v>
      </c>
      <c r="U54" s="47">
        <v>52.793592970267134</v>
      </c>
      <c r="V54" s="47">
        <v>51.755113659147923</v>
      </c>
    </row>
    <row r="55" spans="1:22" x14ac:dyDescent="0.15">
      <c r="A55" s="54">
        <f t="shared" si="6"/>
        <v>0.09</v>
      </c>
      <c r="B55" s="48">
        <v>9</v>
      </c>
      <c r="C55" s="47">
        <v>94.513155608102082</v>
      </c>
      <c r="D55" s="47">
        <v>89.474555185952084</v>
      </c>
      <c r="E55" s="47">
        <v>84.860557867072032</v>
      </c>
      <c r="F55" s="47">
        <v>80.624584677133811</v>
      </c>
      <c r="G55" s="47">
        <v>76.76626253618906</v>
      </c>
      <c r="H55" s="47">
        <v>73.22319365859417</v>
      </c>
      <c r="I55" s="47">
        <v>69.978699368083525</v>
      </c>
      <c r="J55" s="47">
        <v>67.000080793249793</v>
      </c>
      <c r="K55" s="47">
        <v>64.286911278113138</v>
      </c>
      <c r="L55" s="47">
        <v>61.795477939562197</v>
      </c>
      <c r="M55" s="47">
        <v>59.513997809939731</v>
      </c>
      <c r="N55" s="47">
        <v>57.419532299773103</v>
      </c>
      <c r="O55" s="47">
        <v>55.511617079214069</v>
      </c>
      <c r="P55" s="47">
        <v>53.759678210710668</v>
      </c>
      <c r="Q55" s="47">
        <v>52.155375316085177</v>
      </c>
      <c r="R55" s="47">
        <v>50.682633090956415</v>
      </c>
      <c r="S55" s="47">
        <v>49.340960713772148</v>
      </c>
      <c r="T55" s="47">
        <v>48.109023358081906</v>
      </c>
      <c r="U55" s="47">
        <v>46.980901423428172</v>
      </c>
      <c r="V55" s="47">
        <v>45.945345765428243</v>
      </c>
    </row>
    <row r="56" spans="1:22" x14ac:dyDescent="0.15">
      <c r="A56" s="54">
        <f t="shared" si="6"/>
        <v>0.1</v>
      </c>
      <c r="B56" s="48">
        <v>10</v>
      </c>
      <c r="C56" s="47">
        <v>93.62460962639355</v>
      </c>
      <c r="D56" s="47">
        <v>87.825590637498237</v>
      </c>
      <c r="E56" s="47">
        <v>82.565709468432175</v>
      </c>
      <c r="F56" s="47">
        <v>77.782706139472253</v>
      </c>
      <c r="G56" s="47">
        <v>73.467524940001013</v>
      </c>
      <c r="H56" s="47">
        <v>69.542520627164862</v>
      </c>
      <c r="I56" s="47">
        <v>65.982426012347489</v>
      </c>
      <c r="J56" s="47">
        <v>62.745167136908762</v>
      </c>
      <c r="K56" s="47">
        <v>59.824416600504883</v>
      </c>
      <c r="L56" s="47">
        <v>57.167819185445012</v>
      </c>
      <c r="M56" s="47">
        <v>54.758207017590266</v>
      </c>
      <c r="N56" s="47">
        <v>52.567168831932193</v>
      </c>
      <c r="O56" s="47">
        <v>50.590223855912058</v>
      </c>
      <c r="P56" s="47">
        <v>48.792134156335884</v>
      </c>
      <c r="Q56" s="47">
        <v>47.161213793908509</v>
      </c>
      <c r="R56" s="47">
        <v>45.678298952462796</v>
      </c>
      <c r="S56" s="47">
        <v>44.340158729811925</v>
      </c>
      <c r="T56" s="47">
        <v>43.123140844680428</v>
      </c>
      <c r="U56" s="47">
        <v>42.019269747055489</v>
      </c>
      <c r="V56" s="47">
        <v>41.015640658144086</v>
      </c>
    </row>
    <row r="57" spans="1:22" x14ac:dyDescent="0.15">
      <c r="A57" s="54">
        <f t="shared" si="6"/>
        <v>0.11</v>
      </c>
      <c r="B57" s="48">
        <v>11</v>
      </c>
      <c r="C57" s="47">
        <v>92.748611037722284</v>
      </c>
      <c r="D57" s="47">
        <v>86.215065437851081</v>
      </c>
      <c r="E57" s="47">
        <v>80.344985610469664</v>
      </c>
      <c r="F57" s="47">
        <v>75.057646422780664</v>
      </c>
      <c r="G57" s="47">
        <v>70.332571487942403</v>
      </c>
      <c r="H57" s="47">
        <v>66.075320553612286</v>
      </c>
      <c r="I57" s="47">
        <v>62.250383167363005</v>
      </c>
      <c r="J57" s="47">
        <v>58.805237000077248</v>
      </c>
      <c r="K57" s="47">
        <v>55.726305432469807</v>
      </c>
      <c r="L57" s="47">
        <v>52.952285531512508</v>
      </c>
      <c r="M57" s="47">
        <v>50.459960650258907</v>
      </c>
      <c r="N57" s="47">
        <v>48.215185374619296</v>
      </c>
      <c r="O57" s="47">
        <v>46.208878966056083</v>
      </c>
      <c r="P57" s="47">
        <v>44.401330731383382</v>
      </c>
      <c r="Q57" s="47">
        <v>42.777334653422237</v>
      </c>
      <c r="R57" s="47">
        <v>41.314719695161301</v>
      </c>
      <c r="S57" s="47">
        <v>40.007334628880763</v>
      </c>
      <c r="T57" s="47">
        <v>38.829538240491154</v>
      </c>
      <c r="U57" s="47">
        <v>37.771344230123375</v>
      </c>
      <c r="V57" s="47">
        <v>36.818384051347223</v>
      </c>
    </row>
    <row r="58" spans="1:22" x14ac:dyDescent="0.15">
      <c r="A58" s="54">
        <f t="shared" si="6"/>
        <v>0.12</v>
      </c>
      <c r="B58" s="48">
        <v>12</v>
      </c>
      <c r="C58" s="47">
        <v>91.884924288798686</v>
      </c>
      <c r="D58" s="47">
        <v>84.641904741780863</v>
      </c>
      <c r="E58" s="47">
        <v>78.195643129981462</v>
      </c>
      <c r="F58" s="47">
        <v>72.444039963822576</v>
      </c>
      <c r="G58" s="47">
        <v>67.352450269798709</v>
      </c>
      <c r="H58" s="47">
        <v>62.808090200129065</v>
      </c>
      <c r="I58" s="47">
        <v>58.763625915980207</v>
      </c>
      <c r="J58" s="47">
        <v>55.155089732923898</v>
      </c>
      <c r="K58" s="47">
        <v>51.960472570656187</v>
      </c>
      <c r="L58" s="47">
        <v>49.109284843113642</v>
      </c>
      <c r="M58" s="47">
        <v>46.571737915788489</v>
      </c>
      <c r="N58" s="47">
        <v>44.307788470544935</v>
      </c>
      <c r="O58" s="47">
        <v>42.303355342796657</v>
      </c>
      <c r="P58" s="47">
        <v>40.514484889518478</v>
      </c>
      <c r="Q58" s="47">
        <v>38.922396554454231</v>
      </c>
      <c r="R58" s="47">
        <v>37.50205746285657</v>
      </c>
      <c r="S58" s="47">
        <v>36.244360522539303</v>
      </c>
      <c r="T58" s="47">
        <v>35.122001069424719</v>
      </c>
      <c r="U58" s="47">
        <v>34.123105151736397</v>
      </c>
      <c r="V58" s="47">
        <v>33.23205763260821</v>
      </c>
    </row>
    <row r="59" spans="1:22" x14ac:dyDescent="0.15">
      <c r="A59" s="54">
        <f t="shared" si="6"/>
        <v>0.13</v>
      </c>
      <c r="B59" s="48">
        <v>13</v>
      </c>
      <c r="C59" s="47">
        <v>91.03331933242869</v>
      </c>
      <c r="D59" s="47">
        <v>83.105068666430228</v>
      </c>
      <c r="E59" s="47">
        <v>76.115052870623913</v>
      </c>
      <c r="F59" s="47">
        <v>69.936792137907204</v>
      </c>
      <c r="G59" s="47">
        <v>64.518739873741339</v>
      </c>
      <c r="H59" s="47">
        <v>59.728243557931194</v>
      </c>
      <c r="I59" s="47">
        <v>55.504658012020847</v>
      </c>
      <c r="J59" s="47">
        <v>51.771664347178643</v>
      </c>
      <c r="K59" s="47">
        <v>48.49780403768937</v>
      </c>
      <c r="L59" s="47">
        <v>45.603236759410628</v>
      </c>
      <c r="M59" s="47">
        <v>43.051214648913394</v>
      </c>
      <c r="N59" s="47">
        <v>40.795727608585736</v>
      </c>
      <c r="O59" s="47">
        <v>38.817454950395138</v>
      </c>
      <c r="P59" s="47">
        <v>37.068467126141904</v>
      </c>
      <c r="Q59" s="47">
        <v>35.526455775437022</v>
      </c>
      <c r="R59" s="47">
        <v>34.163724317583217</v>
      </c>
      <c r="S59" s="47">
        <v>32.968286124626282</v>
      </c>
      <c r="T59" s="47">
        <v>31.911493134412872</v>
      </c>
      <c r="U59" s="47">
        <v>30.97976178462477</v>
      </c>
      <c r="V59" s="47">
        <v>30.156461092639827</v>
      </c>
    </row>
    <row r="60" spans="1:22" x14ac:dyDescent="0.15">
      <c r="A60" s="54">
        <f t="shared" si="6"/>
        <v>0.14000000000000001</v>
      </c>
      <c r="B60" s="48">
        <v>14</v>
      </c>
      <c r="C60" s="47">
        <v>90.193571473718123</v>
      </c>
      <c r="D60" s="47">
        <v>81.603550996450451</v>
      </c>
      <c r="E60" s="47">
        <v>74.100694434944941</v>
      </c>
      <c r="F60" s="47">
        <v>67.531064372462808</v>
      </c>
      <c r="G60" s="47">
        <v>61.823515593995353</v>
      </c>
      <c r="H60" s="47">
        <v>56.824045467825457</v>
      </c>
      <c r="I60" s="47">
        <v>52.457314638783721</v>
      </c>
      <c r="J60" s="47">
        <v>48.633848221700013</v>
      </c>
      <c r="K60" s="47">
        <v>45.311884774977806</v>
      </c>
      <c r="L60" s="47">
        <v>42.402147643546009</v>
      </c>
      <c r="M60" s="47">
        <v>39.86067054385888</v>
      </c>
      <c r="N60" s="47">
        <v>37.635496371022569</v>
      </c>
      <c r="O60" s="47">
        <v>35.701965307092927</v>
      </c>
      <c r="P60" s="47">
        <v>34.008471804708655</v>
      </c>
      <c r="Q60" s="47">
        <v>32.529308993647199</v>
      </c>
      <c r="R60" s="47">
        <v>31.234355458718561</v>
      </c>
      <c r="S60" s="47">
        <v>30.108904682647108</v>
      </c>
      <c r="T60" s="47">
        <v>29.123276045737732</v>
      </c>
      <c r="U60" s="47">
        <v>28.262389822565943</v>
      </c>
      <c r="V60" s="47">
        <v>27.508833168153878</v>
      </c>
    </row>
    <row r="61" spans="1:22" x14ac:dyDescent="0.15">
      <c r="A61" s="54">
        <f t="shared" si="6"/>
        <v>0.15</v>
      </c>
      <c r="B61" s="48">
        <v>15</v>
      </c>
      <c r="C61" s="47">
        <v>89.365461221267395</v>
      </c>
      <c r="D61" s="47">
        <v>80.13637794286916</v>
      </c>
      <c r="E61" s="47">
        <v>72.15015120115082</v>
      </c>
      <c r="F61" s="47">
        <v>65.222260143642558</v>
      </c>
      <c r="G61" s="47">
        <v>59.259317937823006</v>
      </c>
      <c r="H61" s="47">
        <v>54.084550331451624</v>
      </c>
      <c r="I61" s="47">
        <v>49.606655160984225</v>
      </c>
      <c r="J61" s="47">
        <v>45.722303733808992</v>
      </c>
      <c r="K61" s="47">
        <v>42.378736159934647</v>
      </c>
      <c r="L61" s="47">
        <v>39.477232405750492</v>
      </c>
      <c r="M61" s="47">
        <v>36.966466582768</v>
      </c>
      <c r="N61" s="47">
        <v>34.788634623741757</v>
      </c>
      <c r="O61" s="47">
        <v>32.913756256093052</v>
      </c>
      <c r="P61" s="47">
        <v>31.286876620922722</v>
      </c>
      <c r="Q61" s="47">
        <v>29.879084616448665</v>
      </c>
      <c r="R61" s="47">
        <v>28.658101934542852</v>
      </c>
      <c r="S61" s="47">
        <v>27.606720884985613</v>
      </c>
      <c r="T61" s="47">
        <v>26.694525840083401</v>
      </c>
      <c r="U61" s="47">
        <v>25.905173719021452</v>
      </c>
      <c r="V61" s="47">
        <v>25.220698563817905</v>
      </c>
    </row>
    <row r="62" spans="1:22" x14ac:dyDescent="0.15">
      <c r="A62" s="54">
        <f t="shared" si="6"/>
        <v>0.16</v>
      </c>
      <c r="B62" s="48">
        <v>16</v>
      </c>
      <c r="C62" s="47">
        <v>88.548774143171457</v>
      </c>
      <c r="D62" s="47">
        <v>78.70260695322122</v>
      </c>
      <c r="E62" s="47">
        <v>70.261105590095156</v>
      </c>
      <c r="F62" s="47">
        <v>63.006011799768352</v>
      </c>
      <c r="G62" s="47">
        <v>56.819123265537179</v>
      </c>
      <c r="H62" s="47">
        <v>51.499545501202817</v>
      </c>
      <c r="I62" s="47">
        <v>46.938864976224792</v>
      </c>
      <c r="J62" s="47">
        <v>43.019311061549956</v>
      </c>
      <c r="K62" s="47">
        <v>39.676580180240578</v>
      </c>
      <c r="L62" s="47">
        <v>36.80257783548214</v>
      </c>
      <c r="M62" s="47">
        <v>34.338584055682375</v>
      </c>
      <c r="N62" s="47">
        <v>32.221118548837879</v>
      </c>
      <c r="O62" s="47">
        <v>30.414997550020331</v>
      </c>
      <c r="P62" s="47">
        <v>28.862263509161622</v>
      </c>
      <c r="Q62" s="47">
        <v>27.531044338329394</v>
      </c>
      <c r="R62" s="47">
        <v>26.38719112535734</v>
      </c>
      <c r="S62" s="47">
        <v>25.411252633668354</v>
      </c>
      <c r="T62" s="47">
        <v>24.572358745485374</v>
      </c>
      <c r="U62" s="47">
        <v>23.853142449032205</v>
      </c>
      <c r="V62" s="47">
        <v>23.235301664008023</v>
      </c>
    </row>
    <row r="63" spans="1:22" x14ac:dyDescent="0.15">
      <c r="A63" s="54">
        <f t="shared" si="6"/>
        <v>0.17</v>
      </c>
      <c r="B63" s="48">
        <v>17</v>
      </c>
      <c r="C63" s="47">
        <v>87.743300727649284</v>
      </c>
      <c r="D63" s="47">
        <v>77.301325570601833</v>
      </c>
      <c r="E63" s="47">
        <v>68.431334568841351</v>
      </c>
      <c r="F63" s="47">
        <v>60.878168159239571</v>
      </c>
      <c r="G63" s="47">
        <v>54.496316409992581</v>
      </c>
      <c r="H63" s="47">
        <v>49.059498971900027</v>
      </c>
      <c r="I63" s="47">
        <v>44.441165655760344</v>
      </c>
      <c r="J63" s="47">
        <v>40.508625581040953</v>
      </c>
      <c r="K63" s="47">
        <v>37.185627447068846</v>
      </c>
      <c r="L63" s="47">
        <v>34.354842714240085</v>
      </c>
      <c r="M63" s="47">
        <v>31.950217657153491</v>
      </c>
      <c r="N63" s="47">
        <v>29.902827096606259</v>
      </c>
      <c r="O63" s="47">
        <v>28.172480585145877</v>
      </c>
      <c r="P63" s="47">
        <v>26.698577461698754</v>
      </c>
      <c r="Q63" s="47">
        <v>25.446562661259478</v>
      </c>
      <c r="R63" s="47">
        <v>24.380711857119874</v>
      </c>
      <c r="S63" s="47">
        <v>23.479610386357958</v>
      </c>
      <c r="T63" s="47">
        <v>22.712194061084666</v>
      </c>
      <c r="U63" s="47">
        <v>22.060308206406678</v>
      </c>
      <c r="V63" s="47">
        <v>21.505515165147919</v>
      </c>
    </row>
    <row r="64" spans="1:22" x14ac:dyDescent="0.15">
      <c r="A64" s="54">
        <f t="shared" si="6"/>
        <v>0.18</v>
      </c>
      <c r="B64" s="48">
        <v>18</v>
      </c>
      <c r="C64" s="47">
        <v>86.948836248132764</v>
      </c>
      <c r="D64" s="47">
        <v>75.931650339414162</v>
      </c>
      <c r="E64" s="47">
        <v>66.65870537794747</v>
      </c>
      <c r="F64" s="47">
        <v>58.834782834069024</v>
      </c>
      <c r="G64" s="47">
        <v>52.284665133696002</v>
      </c>
      <c r="H64" s="47">
        <v>46.755511029224166</v>
      </c>
      <c r="I64" s="47">
        <v>42.101732639802535</v>
      </c>
      <c r="J64" s="47">
        <v>38.175348443081674</v>
      </c>
      <c r="K64" s="47">
        <v>34.88788653855341</v>
      </c>
      <c r="L64" s="47">
        <v>32.112990538404709</v>
      </c>
      <c r="M64" s="47">
        <v>29.777416091684145</v>
      </c>
      <c r="N64" s="47">
        <v>27.807074965133211</v>
      </c>
      <c r="O64" s="47">
        <v>26.157029986718346</v>
      </c>
      <c r="P64" s="47">
        <v>24.764403254644868</v>
      </c>
      <c r="Q64" s="47">
        <v>23.592257196170443</v>
      </c>
      <c r="R64" s="47">
        <v>22.603588128125381</v>
      </c>
      <c r="S64" s="47">
        <v>21.775307490692271</v>
      </c>
      <c r="T64" s="47">
        <v>21.076395093693712</v>
      </c>
      <c r="U64" s="47">
        <v>20.488134512094049</v>
      </c>
      <c r="V64" s="47">
        <v>19.992133547910043</v>
      </c>
    </row>
    <row r="65" spans="1:22" x14ac:dyDescent="0.15">
      <c r="A65" s="54">
        <f t="shared" si="6"/>
        <v>0.19</v>
      </c>
      <c r="B65" s="48">
        <v>19</v>
      </c>
      <c r="C65" s="47">
        <v>86.165180632653176</v>
      </c>
      <c r="D65" s="47">
        <v>74.592725755699391</v>
      </c>
      <c r="E65" s="47">
        <v>64.941171470381065</v>
      </c>
      <c r="F65" s="47">
        <v>56.872103233498898</v>
      </c>
      <c r="G65" s="47">
        <v>50.178296292443385</v>
      </c>
      <c r="H65" s="47">
        <v>44.579269539015165</v>
      </c>
      <c r="I65" s="47">
        <v>39.909619820762238</v>
      </c>
      <c r="J65" s="47">
        <v>36.005809056312785</v>
      </c>
      <c r="K65" s="47">
        <v>32.766992438960564</v>
      </c>
      <c r="L65" s="47">
        <v>30.05805117118895</v>
      </c>
      <c r="M65" s="47">
        <v>27.79876444424697</v>
      </c>
      <c r="N65" s="47">
        <v>25.910203535686918</v>
      </c>
      <c r="O65" s="47">
        <v>24.342992766958432</v>
      </c>
      <c r="P65" s="47">
        <v>23.032343056677469</v>
      </c>
      <c r="Q65" s="47">
        <v>21.939246824087693</v>
      </c>
      <c r="R65" s="47">
        <v>21.025711351179822</v>
      </c>
      <c r="S65" s="47">
        <v>20.267262938161213</v>
      </c>
      <c r="T65" s="47">
        <v>19.633139679936185</v>
      </c>
      <c r="U65" s="47">
        <v>19.104273927991873</v>
      </c>
      <c r="V65" s="47">
        <v>18.662478769264144</v>
      </c>
    </row>
    <row r="66" spans="1:22" x14ac:dyDescent="0.15">
      <c r="A66" s="54">
        <f t="shared" si="6"/>
        <v>0.2</v>
      </c>
      <c r="B66" s="48">
        <v>20</v>
      </c>
      <c r="C66" s="47">
        <v>85.392138337369289</v>
      </c>
      <c r="D66" s="47">
        <v>73.283723260036965</v>
      </c>
      <c r="E66" s="47">
        <v>63.276768650671421</v>
      </c>
      <c r="F66" s="47">
        <v>54.986560205196227</v>
      </c>
      <c r="G66" s="47">
        <v>48.171673584283973</v>
      </c>
      <c r="H66" s="47">
        <v>42.523008588065636</v>
      </c>
      <c r="I66" s="47">
        <v>37.854690409372793</v>
      </c>
      <c r="J66" s="47">
        <v>33.98745833229377</v>
      </c>
      <c r="K66" s="47">
        <v>30.808052082133415</v>
      </c>
      <c r="L66" s="47">
        <v>28.172908173065181</v>
      </c>
      <c r="M66" s="47">
        <v>25.995103289537713</v>
      </c>
      <c r="N66" s="47">
        <v>24.191222330808749</v>
      </c>
      <c r="O66" s="47">
        <v>22.707794504211776</v>
      </c>
      <c r="P66" s="47">
        <v>21.478480422716714</v>
      </c>
      <c r="Q66" s="47">
        <v>20.462518371894355</v>
      </c>
      <c r="R66" s="47">
        <v>19.621205937839697</v>
      </c>
      <c r="S66" s="47">
        <v>18.92896456251151</v>
      </c>
      <c r="T66" s="47">
        <v>18.355480470898314</v>
      </c>
      <c r="U66" s="47">
        <v>17.881526676176669</v>
      </c>
      <c r="V66" s="47">
        <v>17.489259562840171</v>
      </c>
    </row>
    <row r="69" spans="1:22" ht="13.25" customHeight="1" x14ac:dyDescent="0.15">
      <c r="K69" s="58" t="s">
        <v>63</v>
      </c>
      <c r="L69" s="58"/>
      <c r="M69" s="58"/>
      <c r="N69" s="58"/>
      <c r="O69" s="58"/>
      <c r="P69" s="58"/>
      <c r="Q69" s="58"/>
      <c r="R69" s="58"/>
      <c r="S69" s="58"/>
      <c r="T69" s="58"/>
    </row>
    <row r="70" spans="1:22" x14ac:dyDescent="0.15">
      <c r="K70" s="33" t="s">
        <v>70</v>
      </c>
      <c r="L70" s="49"/>
      <c r="M70" s="49"/>
      <c r="N70" s="49"/>
      <c r="O70" s="49"/>
      <c r="P70" s="49"/>
      <c r="Q70" s="49"/>
      <c r="R70" s="49"/>
      <c r="S70" s="49"/>
      <c r="T70" s="49"/>
    </row>
    <row r="71" spans="1:22" x14ac:dyDescent="0.15">
      <c r="L71" s="50"/>
      <c r="M71" s="50"/>
      <c r="N71" s="50"/>
      <c r="O71" s="50"/>
      <c r="P71" s="50"/>
      <c r="Q71" s="50"/>
      <c r="R71" s="50"/>
      <c r="S71" s="50"/>
      <c r="T71" s="50"/>
    </row>
    <row r="72" spans="1:22" x14ac:dyDescent="0.15">
      <c r="L72" s="50"/>
      <c r="M72" s="50"/>
      <c r="N72" s="50"/>
      <c r="O72" s="50"/>
      <c r="P72" s="50"/>
      <c r="Q72" s="50"/>
      <c r="R72" s="50"/>
      <c r="S72" s="50"/>
      <c r="T72" s="50"/>
    </row>
    <row r="73" spans="1:22" x14ac:dyDescent="0.15">
      <c r="L73" s="50"/>
      <c r="M73" s="50"/>
      <c r="N73" s="50"/>
      <c r="O73" s="50"/>
      <c r="P73" s="50"/>
      <c r="Q73" s="50"/>
      <c r="R73" s="50"/>
      <c r="S73" s="50"/>
      <c r="T73" s="50"/>
    </row>
    <row r="79" spans="1:22" ht="13.25" customHeight="1" x14ac:dyDescent="0.15">
      <c r="K79" s="58" t="s">
        <v>71</v>
      </c>
      <c r="L79" s="58"/>
      <c r="M79" s="58"/>
      <c r="N79" s="58"/>
      <c r="O79" s="58"/>
      <c r="P79" s="58"/>
      <c r="Q79" s="58"/>
      <c r="R79" s="58"/>
      <c r="S79" s="58"/>
      <c r="T79" s="58"/>
    </row>
    <row r="80" spans="1:22" ht="13.25" customHeight="1" x14ac:dyDescent="0.15">
      <c r="K80" s="58"/>
      <c r="L80" s="58"/>
      <c r="M80" s="58"/>
      <c r="N80" s="58"/>
      <c r="O80" s="58"/>
      <c r="P80" s="58"/>
      <c r="Q80" s="58"/>
      <c r="R80" s="58"/>
      <c r="S80" s="58"/>
      <c r="T80" s="58"/>
    </row>
    <row r="81" spans="11:20" x14ac:dyDescent="0.15">
      <c r="K81" s="58" t="s">
        <v>72</v>
      </c>
      <c r="L81" s="58"/>
      <c r="M81" s="58"/>
      <c r="N81" s="58"/>
      <c r="O81" s="58"/>
      <c r="P81" s="58"/>
      <c r="Q81" s="58"/>
      <c r="R81" s="58"/>
      <c r="S81" s="58"/>
      <c r="T81" s="58"/>
    </row>
    <row r="82" spans="11:20" x14ac:dyDescent="0.15">
      <c r="K82" s="58"/>
      <c r="L82" s="58"/>
      <c r="M82" s="58"/>
      <c r="N82" s="58"/>
      <c r="O82" s="58"/>
      <c r="P82" s="58"/>
      <c r="Q82" s="58"/>
      <c r="R82" s="58"/>
      <c r="S82" s="58"/>
      <c r="T82" s="58"/>
    </row>
    <row r="84" spans="11:20" ht="13.25" customHeight="1" x14ac:dyDescent="0.15">
      <c r="K84" s="58" t="s">
        <v>73</v>
      </c>
      <c r="L84" s="58"/>
      <c r="M84" s="58"/>
      <c r="N84" s="58"/>
      <c r="O84" s="58"/>
      <c r="P84" s="58"/>
      <c r="Q84" s="58"/>
      <c r="R84" s="58"/>
      <c r="S84" s="58"/>
      <c r="T84" s="58"/>
    </row>
    <row r="85" spans="11:20" x14ac:dyDescent="0.15">
      <c r="K85" s="58"/>
      <c r="L85" s="58"/>
      <c r="M85" s="58"/>
      <c r="N85" s="58"/>
      <c r="O85" s="58"/>
      <c r="P85" s="58"/>
      <c r="Q85" s="58"/>
      <c r="R85" s="58"/>
      <c r="S85" s="58"/>
      <c r="T85" s="58"/>
    </row>
    <row r="86" spans="11:20" x14ac:dyDescent="0.15">
      <c r="K86" s="58"/>
      <c r="L86" s="58"/>
      <c r="M86" s="58"/>
      <c r="N86" s="58"/>
      <c r="O86" s="58"/>
      <c r="P86" s="58"/>
      <c r="Q86" s="58"/>
      <c r="R86" s="58"/>
      <c r="S86" s="58"/>
      <c r="T86" s="58"/>
    </row>
    <row r="87" spans="11:20" x14ac:dyDescent="0.15">
      <c r="K87" s="58"/>
      <c r="L87" s="58"/>
      <c r="M87" s="58"/>
      <c r="N87" s="58"/>
      <c r="O87" s="58"/>
      <c r="P87" s="58"/>
      <c r="Q87" s="58"/>
      <c r="R87" s="58"/>
      <c r="S87" s="58"/>
      <c r="T87" s="58"/>
    </row>
    <row r="88" spans="11:20" x14ac:dyDescent="0.15">
      <c r="K88" s="50"/>
      <c r="L88" s="50"/>
      <c r="M88" s="50"/>
      <c r="N88" s="50"/>
      <c r="O88" s="50"/>
      <c r="P88" s="50"/>
      <c r="Q88" s="50"/>
      <c r="R88" s="50"/>
      <c r="S88" s="50"/>
      <c r="T88" s="50"/>
    </row>
  </sheetData>
  <mergeCells count="6">
    <mergeCell ref="K79:T80"/>
    <mergeCell ref="K81:T82"/>
    <mergeCell ref="K84:T87"/>
    <mergeCell ref="A7:C7"/>
    <mergeCell ref="A8:F9"/>
    <mergeCell ref="K69:T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GroupInfo</vt:lpstr>
      <vt:lpstr>BondPricing</vt:lpstr>
      <vt:lpstr>Q1</vt:lpstr>
      <vt:lpstr>Q2</vt:lpstr>
      <vt:lpstr>Q3</vt:lpstr>
      <vt:lpstr>Q4</vt:lpstr>
    </vt:vector>
  </TitlesOfParts>
  <Company>Morgan Stanley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Abbott</dc:creator>
  <cp:lastModifiedBy>Microsoft Office User</cp:lastModifiedBy>
  <dcterms:created xsi:type="dcterms:W3CDTF">2007-08-09T19:36:18Z</dcterms:created>
  <dcterms:modified xsi:type="dcterms:W3CDTF">2017-03-11T04:26:19Z</dcterms:modified>
</cp:coreProperties>
</file>