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lucaquaglia/Documents/"/>
    </mc:Choice>
  </mc:AlternateContent>
  <bookViews>
    <workbookView xWindow="0" yWindow="0" windowWidth="25600" windowHeight="16000" tabRatio="500"/>
  </bookViews>
  <sheets>
    <sheet name="Sheet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U62" i="1" l="1"/>
  <c r="U63" i="1"/>
  <c r="U64" i="1"/>
  <c r="U65" i="1"/>
  <c r="U66" i="1"/>
  <c r="U67" i="1"/>
  <c r="U68" i="1"/>
  <c r="U69" i="1"/>
  <c r="U70" i="1"/>
  <c r="U71" i="1"/>
  <c r="U72" i="1"/>
  <c r="U73" i="1"/>
  <c r="U74" i="1"/>
  <c r="U75" i="1"/>
  <c r="U76" i="1"/>
  <c r="U77" i="1"/>
  <c r="U78" i="1"/>
  <c r="U79" i="1"/>
  <c r="U80" i="1"/>
  <c r="U61" i="1"/>
  <c r="T62" i="1"/>
  <c r="T63" i="1"/>
  <c r="T64" i="1"/>
  <c r="T65" i="1"/>
  <c r="T66" i="1"/>
  <c r="T67" i="1"/>
  <c r="T68" i="1"/>
  <c r="T69" i="1"/>
  <c r="T70" i="1"/>
  <c r="T71" i="1"/>
  <c r="T72" i="1"/>
  <c r="T73" i="1"/>
  <c r="T74" i="1"/>
  <c r="T75" i="1"/>
  <c r="T76" i="1"/>
  <c r="T77" i="1"/>
  <c r="T78" i="1"/>
  <c r="T79" i="1"/>
  <c r="T80" i="1"/>
  <c r="T61" i="1"/>
  <c r="S62" i="1"/>
  <c r="S63" i="1"/>
  <c r="S64" i="1"/>
  <c r="S65" i="1"/>
  <c r="S66" i="1"/>
  <c r="S67" i="1"/>
  <c r="S68" i="1"/>
  <c r="S69" i="1"/>
  <c r="S70" i="1"/>
  <c r="S71" i="1"/>
  <c r="S72" i="1"/>
  <c r="S73" i="1"/>
  <c r="S74" i="1"/>
  <c r="S75" i="1"/>
  <c r="S76" i="1"/>
  <c r="S77" i="1"/>
  <c r="S78" i="1"/>
  <c r="S79" i="1"/>
  <c r="S80" i="1"/>
  <c r="S61" i="1"/>
  <c r="R62" i="1"/>
  <c r="R63" i="1"/>
  <c r="R64" i="1"/>
  <c r="R65" i="1"/>
  <c r="R66" i="1"/>
  <c r="R67" i="1"/>
  <c r="R68" i="1"/>
  <c r="R69" i="1"/>
  <c r="R70" i="1"/>
  <c r="R71" i="1"/>
  <c r="R72" i="1"/>
  <c r="R73" i="1"/>
  <c r="R74" i="1"/>
  <c r="R75" i="1"/>
  <c r="R76" i="1"/>
  <c r="R77" i="1"/>
  <c r="R78" i="1"/>
  <c r="R79" i="1"/>
  <c r="R80" i="1"/>
  <c r="R61" i="1"/>
  <c r="Q62" i="1"/>
  <c r="Q63" i="1"/>
  <c r="Q64" i="1"/>
  <c r="Q65" i="1"/>
  <c r="Q66" i="1"/>
  <c r="Q67" i="1"/>
  <c r="Q68" i="1"/>
  <c r="Q69" i="1"/>
  <c r="Q70" i="1"/>
  <c r="Q71" i="1"/>
  <c r="Q72" i="1"/>
  <c r="Q73" i="1"/>
  <c r="Q74" i="1"/>
  <c r="Q75" i="1"/>
  <c r="Q76" i="1"/>
  <c r="Q77" i="1"/>
  <c r="Q78" i="1"/>
  <c r="Q79" i="1"/>
  <c r="Q80" i="1"/>
  <c r="Q61" i="1"/>
  <c r="P62" i="1"/>
  <c r="P63" i="1"/>
  <c r="P64" i="1"/>
  <c r="P65" i="1"/>
  <c r="P66" i="1"/>
  <c r="P67" i="1"/>
  <c r="P68" i="1"/>
  <c r="P69" i="1"/>
  <c r="P70" i="1"/>
  <c r="P71" i="1"/>
  <c r="P72" i="1"/>
  <c r="P73" i="1"/>
  <c r="P74" i="1"/>
  <c r="P75" i="1"/>
  <c r="P76" i="1"/>
  <c r="P77" i="1"/>
  <c r="P78" i="1"/>
  <c r="P79" i="1"/>
  <c r="P80" i="1"/>
  <c r="P61" i="1"/>
  <c r="O62" i="1"/>
  <c r="O63" i="1"/>
  <c r="O64" i="1"/>
  <c r="O65" i="1"/>
  <c r="O66" i="1"/>
  <c r="O67" i="1"/>
  <c r="O68" i="1"/>
  <c r="O69" i="1"/>
  <c r="O70" i="1"/>
  <c r="O71" i="1"/>
  <c r="O72" i="1"/>
  <c r="O73" i="1"/>
  <c r="O74" i="1"/>
  <c r="O75" i="1"/>
  <c r="O76" i="1"/>
  <c r="O77" i="1"/>
  <c r="O78" i="1"/>
  <c r="O79" i="1"/>
  <c r="O80" i="1"/>
  <c r="O61" i="1"/>
  <c r="N62" i="1"/>
  <c r="N63" i="1"/>
  <c r="N64" i="1"/>
  <c r="N65" i="1"/>
  <c r="N66" i="1"/>
  <c r="N67" i="1"/>
  <c r="N68" i="1"/>
  <c r="N69" i="1"/>
  <c r="N70" i="1"/>
  <c r="N71" i="1"/>
  <c r="N72" i="1"/>
  <c r="N73" i="1"/>
  <c r="N74" i="1"/>
  <c r="N75" i="1"/>
  <c r="N76" i="1"/>
  <c r="N77" i="1"/>
  <c r="N78" i="1"/>
  <c r="N79" i="1"/>
  <c r="N80" i="1"/>
  <c r="N61" i="1"/>
  <c r="M62" i="1"/>
  <c r="M63" i="1"/>
  <c r="M64" i="1"/>
  <c r="M65" i="1"/>
  <c r="M66" i="1"/>
  <c r="M67" i="1"/>
  <c r="M68" i="1"/>
  <c r="M69" i="1"/>
  <c r="M70" i="1"/>
  <c r="M71" i="1"/>
  <c r="M72" i="1"/>
  <c r="M73" i="1"/>
  <c r="M74" i="1"/>
  <c r="M75" i="1"/>
  <c r="M76" i="1"/>
  <c r="M77" i="1"/>
  <c r="M78" i="1"/>
  <c r="M79" i="1"/>
  <c r="M80" i="1"/>
  <c r="M61" i="1"/>
  <c r="L62" i="1"/>
  <c r="L63" i="1"/>
  <c r="L64" i="1"/>
  <c r="L65" i="1"/>
  <c r="L66" i="1"/>
  <c r="L67" i="1"/>
  <c r="L68" i="1"/>
  <c r="L69" i="1"/>
  <c r="L70" i="1"/>
  <c r="L71" i="1"/>
  <c r="L72" i="1"/>
  <c r="L73" i="1"/>
  <c r="L74" i="1"/>
  <c r="L75" i="1"/>
  <c r="L76" i="1"/>
  <c r="L77" i="1"/>
  <c r="L78" i="1"/>
  <c r="L79" i="1"/>
  <c r="L80" i="1"/>
  <c r="L61" i="1"/>
  <c r="K62" i="1"/>
  <c r="K63" i="1"/>
  <c r="K64" i="1"/>
  <c r="K65" i="1"/>
  <c r="K66" i="1"/>
  <c r="K67" i="1"/>
  <c r="K68" i="1"/>
  <c r="K69" i="1"/>
  <c r="K70" i="1"/>
  <c r="K71" i="1"/>
  <c r="K72" i="1"/>
  <c r="K73" i="1"/>
  <c r="K74" i="1"/>
  <c r="K75" i="1"/>
  <c r="K76" i="1"/>
  <c r="K77" i="1"/>
  <c r="K78" i="1"/>
  <c r="K79" i="1"/>
  <c r="K80" i="1"/>
  <c r="K61" i="1"/>
  <c r="J62" i="1"/>
  <c r="J63" i="1"/>
  <c r="J64" i="1"/>
  <c r="J65" i="1"/>
  <c r="J66" i="1"/>
  <c r="J67" i="1"/>
  <c r="J68" i="1"/>
  <c r="J69" i="1"/>
  <c r="J70" i="1"/>
  <c r="J71" i="1"/>
  <c r="J72" i="1"/>
  <c r="J73" i="1"/>
  <c r="J74" i="1"/>
  <c r="J75" i="1"/>
  <c r="J76" i="1"/>
  <c r="J77" i="1"/>
  <c r="J78" i="1"/>
  <c r="J79" i="1"/>
  <c r="J80" i="1"/>
  <c r="J61" i="1"/>
  <c r="I62" i="1"/>
  <c r="I63" i="1"/>
  <c r="I64" i="1"/>
  <c r="I65" i="1"/>
  <c r="I66" i="1"/>
  <c r="I67" i="1"/>
  <c r="I68" i="1"/>
  <c r="I69" i="1"/>
  <c r="I70" i="1"/>
  <c r="I71" i="1"/>
  <c r="I72" i="1"/>
  <c r="I73" i="1"/>
  <c r="I74" i="1"/>
  <c r="I75" i="1"/>
  <c r="I76" i="1"/>
  <c r="I77" i="1"/>
  <c r="I78" i="1"/>
  <c r="I79" i="1"/>
  <c r="I80" i="1"/>
  <c r="I61" i="1"/>
  <c r="H62" i="1"/>
  <c r="H63" i="1"/>
  <c r="H64" i="1"/>
  <c r="H65" i="1"/>
  <c r="H66" i="1"/>
  <c r="H67" i="1"/>
  <c r="H68" i="1"/>
  <c r="H69" i="1"/>
  <c r="H70" i="1"/>
  <c r="H71" i="1"/>
  <c r="H72" i="1"/>
  <c r="H73" i="1"/>
  <c r="H74" i="1"/>
  <c r="H75" i="1"/>
  <c r="H76" i="1"/>
  <c r="H77" i="1"/>
  <c r="H78" i="1"/>
  <c r="H79" i="1"/>
  <c r="H80" i="1"/>
  <c r="H61" i="1"/>
  <c r="G62" i="1"/>
  <c r="G63" i="1"/>
  <c r="G64" i="1"/>
  <c r="G65" i="1"/>
  <c r="G66" i="1"/>
  <c r="G67" i="1"/>
  <c r="G68" i="1"/>
  <c r="G69" i="1"/>
  <c r="G70" i="1"/>
  <c r="G71" i="1"/>
  <c r="G72" i="1"/>
  <c r="G73" i="1"/>
  <c r="G74" i="1"/>
  <c r="G75" i="1"/>
  <c r="G76" i="1"/>
  <c r="G77" i="1"/>
  <c r="G78" i="1"/>
  <c r="G79" i="1"/>
  <c r="G80" i="1"/>
  <c r="G61" i="1"/>
  <c r="F62" i="1"/>
  <c r="F63" i="1"/>
  <c r="F64" i="1"/>
  <c r="F65" i="1"/>
  <c r="F66" i="1"/>
  <c r="F67" i="1"/>
  <c r="F68" i="1"/>
  <c r="F69" i="1"/>
  <c r="F70" i="1"/>
  <c r="F71" i="1"/>
  <c r="F72" i="1"/>
  <c r="F73" i="1"/>
  <c r="F74" i="1"/>
  <c r="F75" i="1"/>
  <c r="F76" i="1"/>
  <c r="F77" i="1"/>
  <c r="F78" i="1"/>
  <c r="F79" i="1"/>
  <c r="F80" i="1"/>
  <c r="F61" i="1"/>
  <c r="E62" i="1"/>
  <c r="E63" i="1"/>
  <c r="E64" i="1"/>
  <c r="E65" i="1"/>
  <c r="E66" i="1"/>
  <c r="E67" i="1"/>
  <c r="E68" i="1"/>
  <c r="E69" i="1"/>
  <c r="E70" i="1"/>
  <c r="E71" i="1"/>
  <c r="E72" i="1"/>
  <c r="E73" i="1"/>
  <c r="E74" i="1"/>
  <c r="E75" i="1"/>
  <c r="E76" i="1"/>
  <c r="E77" i="1"/>
  <c r="E78" i="1"/>
  <c r="E79" i="1"/>
  <c r="E80" i="1"/>
  <c r="E61" i="1"/>
  <c r="D62" i="1"/>
  <c r="D63" i="1"/>
  <c r="D64" i="1"/>
  <c r="D65" i="1"/>
  <c r="D66" i="1"/>
  <c r="D67" i="1"/>
  <c r="D68" i="1"/>
  <c r="D69" i="1"/>
  <c r="D70" i="1"/>
  <c r="D71" i="1"/>
  <c r="D72" i="1"/>
  <c r="D73" i="1"/>
  <c r="D74" i="1"/>
  <c r="D75" i="1"/>
  <c r="D76" i="1"/>
  <c r="D77" i="1"/>
  <c r="D78" i="1"/>
  <c r="D79" i="1"/>
  <c r="D80" i="1"/>
  <c r="D61" i="1"/>
  <c r="C62" i="1"/>
  <c r="C63" i="1"/>
  <c r="C64" i="1"/>
  <c r="C65" i="1"/>
  <c r="C66" i="1"/>
  <c r="C67" i="1"/>
  <c r="C68" i="1"/>
  <c r="C69" i="1"/>
  <c r="C70" i="1"/>
  <c r="C71" i="1"/>
  <c r="C72" i="1"/>
  <c r="C73" i="1"/>
  <c r="C74" i="1"/>
  <c r="C75" i="1"/>
  <c r="C76" i="1"/>
  <c r="C77" i="1"/>
  <c r="C78" i="1"/>
  <c r="C79" i="1"/>
  <c r="C80" i="1"/>
  <c r="C61" i="1"/>
  <c r="B62" i="1"/>
  <c r="B63" i="1"/>
  <c r="B64" i="1"/>
  <c r="B65" i="1"/>
  <c r="B66" i="1"/>
  <c r="B67" i="1"/>
  <c r="B68" i="1"/>
  <c r="B69" i="1"/>
  <c r="B70" i="1"/>
  <c r="B71" i="1"/>
  <c r="B72" i="1"/>
  <c r="B73" i="1"/>
  <c r="B74" i="1"/>
  <c r="B75" i="1"/>
  <c r="B76" i="1"/>
  <c r="B77" i="1"/>
  <c r="B78" i="1"/>
  <c r="B79" i="1"/>
  <c r="B80" i="1"/>
  <c r="B61" i="1"/>
  <c r="B32" i="1"/>
  <c r="B33" i="1"/>
  <c r="B34" i="1"/>
  <c r="B35" i="1"/>
  <c r="B36" i="1"/>
  <c r="B37" i="1"/>
  <c r="B38" i="1"/>
  <c r="B39" i="1"/>
  <c r="B40" i="1"/>
  <c r="B41" i="1"/>
  <c r="B42" i="1"/>
  <c r="B43" i="1"/>
  <c r="B44" i="1"/>
  <c r="B45" i="1"/>
  <c r="B46" i="1"/>
  <c r="B47" i="1"/>
  <c r="B48" i="1"/>
  <c r="B49" i="1"/>
  <c r="B50" i="1"/>
  <c r="B31" i="1"/>
  <c r="L5" i="1"/>
  <c r="L6" i="1"/>
  <c r="L7" i="1"/>
  <c r="L8" i="1"/>
  <c r="L9" i="1"/>
  <c r="L4" i="1"/>
  <c r="J18" i="1"/>
  <c r="J19" i="1"/>
  <c r="J20" i="1"/>
  <c r="J21" i="1"/>
  <c r="J22" i="1"/>
  <c r="J17" i="1"/>
  <c r="I5" i="1"/>
  <c r="J5" i="1"/>
  <c r="I6" i="1"/>
  <c r="J6" i="1"/>
  <c r="I7" i="1"/>
  <c r="J7" i="1"/>
  <c r="I8" i="1"/>
  <c r="J8" i="1"/>
  <c r="I9" i="1"/>
  <c r="J9" i="1"/>
  <c r="J4" i="1"/>
  <c r="H18" i="1"/>
  <c r="H19" i="1"/>
  <c r="H20" i="1"/>
  <c r="H21" i="1"/>
  <c r="H22" i="1"/>
  <c r="H17" i="1"/>
  <c r="H5" i="1"/>
  <c r="H6" i="1"/>
  <c r="H7" i="1"/>
  <c r="H8" i="1"/>
  <c r="H9" i="1"/>
  <c r="H4" i="1"/>
  <c r="F20" i="1"/>
  <c r="C58" i="1"/>
  <c r="D58" i="1"/>
  <c r="E58" i="1"/>
  <c r="F58" i="1"/>
  <c r="G58" i="1"/>
  <c r="H58" i="1"/>
  <c r="I58" i="1"/>
  <c r="J58" i="1"/>
  <c r="K58" i="1"/>
  <c r="L58" i="1"/>
  <c r="M58" i="1"/>
  <c r="N58" i="1"/>
  <c r="O58" i="1"/>
  <c r="P58" i="1"/>
  <c r="Q58" i="1"/>
  <c r="R58" i="1"/>
  <c r="S58" i="1"/>
  <c r="T58" i="1"/>
  <c r="U58" i="1"/>
  <c r="U59" i="1"/>
  <c r="U60" i="1"/>
  <c r="C56" i="1"/>
  <c r="A62" i="1"/>
  <c r="A63" i="1"/>
  <c r="A64" i="1"/>
  <c r="A65" i="1"/>
  <c r="A66" i="1"/>
  <c r="A67" i="1"/>
  <c r="A68" i="1"/>
  <c r="A69" i="1"/>
  <c r="A70" i="1"/>
  <c r="A71" i="1"/>
  <c r="A72" i="1"/>
  <c r="A73" i="1"/>
  <c r="A74" i="1"/>
  <c r="A75" i="1"/>
  <c r="A76" i="1"/>
  <c r="A77" i="1"/>
  <c r="A78" i="1"/>
  <c r="A79" i="1"/>
  <c r="A80" i="1"/>
  <c r="T59" i="1"/>
  <c r="T60" i="1"/>
  <c r="S59" i="1"/>
  <c r="S60" i="1"/>
  <c r="R59" i="1"/>
  <c r="R60" i="1"/>
  <c r="C59" i="1"/>
  <c r="D59" i="1"/>
  <c r="E59" i="1"/>
  <c r="F59" i="1"/>
  <c r="G59" i="1"/>
  <c r="H59" i="1"/>
  <c r="I59" i="1"/>
  <c r="J59" i="1"/>
  <c r="K59" i="1"/>
  <c r="L59" i="1"/>
  <c r="M59" i="1"/>
  <c r="N59" i="1"/>
  <c r="O59" i="1"/>
  <c r="P59" i="1"/>
  <c r="Q59" i="1"/>
  <c r="B59" i="1"/>
  <c r="Q60" i="1"/>
  <c r="P60" i="1"/>
  <c r="O60" i="1"/>
  <c r="N60" i="1"/>
  <c r="M60" i="1"/>
  <c r="L60" i="1"/>
  <c r="K60" i="1"/>
  <c r="J60" i="1"/>
  <c r="I60" i="1"/>
  <c r="H60" i="1"/>
  <c r="G60" i="1"/>
  <c r="F60" i="1"/>
  <c r="E60" i="1"/>
  <c r="D60" i="1"/>
  <c r="C60" i="1"/>
  <c r="B60" i="1"/>
  <c r="C28" i="1"/>
  <c r="A32" i="1"/>
  <c r="A33" i="1"/>
  <c r="A34" i="1"/>
  <c r="A35" i="1"/>
  <c r="A36" i="1"/>
  <c r="A37" i="1"/>
  <c r="A38" i="1"/>
  <c r="A39" i="1"/>
  <c r="A40" i="1"/>
  <c r="A41" i="1"/>
  <c r="A42" i="1"/>
  <c r="A43" i="1"/>
  <c r="A44" i="1"/>
  <c r="A45" i="1"/>
  <c r="A46" i="1"/>
  <c r="A47" i="1"/>
  <c r="A48" i="1"/>
  <c r="A49" i="1"/>
  <c r="A50" i="1"/>
  <c r="C18" i="1"/>
  <c r="F18" i="1"/>
  <c r="I18" i="1"/>
  <c r="K18" i="1"/>
  <c r="C19" i="1"/>
  <c r="F19" i="1"/>
  <c r="I19" i="1"/>
  <c r="K19" i="1"/>
  <c r="C20" i="1"/>
  <c r="I20" i="1"/>
  <c r="K20" i="1"/>
  <c r="C21" i="1"/>
  <c r="F21" i="1"/>
  <c r="I21" i="1"/>
  <c r="K21" i="1"/>
  <c r="C22" i="1"/>
  <c r="F22" i="1"/>
  <c r="I22" i="1"/>
  <c r="K22" i="1"/>
  <c r="C17" i="1"/>
  <c r="F17" i="1"/>
  <c r="I17" i="1"/>
  <c r="K17" i="1"/>
  <c r="C5" i="1"/>
  <c r="F5" i="1"/>
  <c r="K5" i="1"/>
  <c r="C6" i="1"/>
  <c r="F6" i="1"/>
  <c r="K6" i="1"/>
  <c r="C7" i="1"/>
  <c r="F7" i="1"/>
  <c r="K7" i="1"/>
  <c r="C8" i="1"/>
  <c r="F8" i="1"/>
  <c r="K8" i="1"/>
  <c r="C9" i="1"/>
  <c r="F9" i="1"/>
  <c r="K9" i="1"/>
  <c r="C4" i="1"/>
  <c r="F4" i="1"/>
  <c r="I4" i="1"/>
  <c r="K4" i="1"/>
  <c r="L18" i="1"/>
  <c r="L19" i="1"/>
  <c r="L20" i="1"/>
  <c r="L21" i="1"/>
  <c r="L22" i="1"/>
  <c r="L17" i="1"/>
</calcChain>
</file>

<file path=xl/sharedStrings.xml><?xml version="1.0" encoding="utf-8"?>
<sst xmlns="http://schemas.openxmlformats.org/spreadsheetml/2006/main" count="63" uniqueCount="28">
  <si>
    <t>QUESTION 1</t>
  </si>
  <si>
    <t>BOND NAME</t>
  </si>
  <si>
    <t>A</t>
  </si>
  <si>
    <t>C</t>
  </si>
  <si>
    <t>D</t>
  </si>
  <si>
    <t>E</t>
  </si>
  <si>
    <t>B</t>
  </si>
  <si>
    <t>COUPON RATE</t>
  </si>
  <si>
    <t>COUPON FREQUENCY</t>
  </si>
  <si>
    <t>NOTIONAL</t>
  </si>
  <si>
    <t>F</t>
  </si>
  <si>
    <t>MATURITY</t>
  </si>
  <si>
    <t>YIELD</t>
  </si>
  <si>
    <t>SETTLEMENT DATE</t>
  </si>
  <si>
    <t>PRICE</t>
  </si>
  <si>
    <t>YIELD + 1bps</t>
  </si>
  <si>
    <t>PV01</t>
  </si>
  <si>
    <t>DURATION</t>
  </si>
  <si>
    <t>QUESTION 2</t>
  </si>
  <si>
    <t>YIELD + 100bps</t>
  </si>
  <si>
    <t>PV01 * 100</t>
  </si>
  <si>
    <t>DIFFERENCE</t>
  </si>
  <si>
    <t>QUESTION 3</t>
  </si>
  <si>
    <t>QUESTION 4</t>
  </si>
  <si>
    <t>YIELD/MATURITY</t>
  </si>
  <si>
    <t>YEAR</t>
  </si>
  <si>
    <t>NOTE: the Actual/Actual day count convention was used throught this homework.</t>
  </si>
  <si>
    <t>NOTE: the modified duration was used for this homework.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</si>
</sst>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000"/>
  </numFmts>
  <fonts count="3" x14ac:knownFonts="1">
    <font>
      <sz val="12"/>
      <color theme="1"/>
      <name val="Calibri"/>
      <family val="2"/>
      <scheme val="minor"/>
    </font>
    <font>
      <b/>
      <sz val="12"/>
      <color theme="1"/>
      <name val="Calibri"/>
      <family val="2"/>
      <scheme val="minor"/>
    </font>
    <font>
      <b/>
      <sz val="12"/>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s>
  <borders count="2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
    <xf numFmtId="0" fontId="0" fillId="0" borderId="0"/>
  </cellStyleXfs>
  <cellXfs count="88">
    <xf numFmtId="0" fontId="0" fillId="0" borderId="0" xfId="0"/>
    <xf numFmtId="0" fontId="1" fillId="0" borderId="0" xfId="0" applyFont="1"/>
    <xf numFmtId="0" fontId="0" fillId="0" borderId="0" xfId="0" applyAlignment="1">
      <alignment horizontal="center"/>
    </xf>
    <xf numFmtId="14" fontId="0" fillId="0" borderId="0" xfId="0" applyNumberFormat="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6" xfId="0" applyBorder="1" applyAlignment="1">
      <alignment horizontal="center"/>
    </xf>
    <xf numFmtId="14" fontId="0" fillId="0" borderId="16" xfId="0" applyNumberFormat="1"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14" fontId="0" fillId="0" borderId="23" xfId="0" applyNumberForma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1" fillId="2" borderId="13" xfId="0" applyFont="1" applyFill="1" applyBorder="1" applyAlignment="1">
      <alignment horizontal="center"/>
    </xf>
    <xf numFmtId="0" fontId="1" fillId="3" borderId="25" xfId="0" applyFont="1" applyFill="1" applyBorder="1" applyAlignment="1">
      <alignment horizontal="center"/>
    </xf>
    <xf numFmtId="0" fontId="1" fillId="3" borderId="26" xfId="0" applyFont="1" applyFill="1" applyBorder="1" applyAlignment="1">
      <alignment horizontal="center"/>
    </xf>
    <xf numFmtId="0" fontId="1" fillId="3" borderId="27" xfId="0" applyFont="1" applyFill="1" applyBorder="1" applyAlignment="1">
      <alignment horizontal="center"/>
    </xf>
    <xf numFmtId="0" fontId="1" fillId="0" borderId="8" xfId="0" applyFont="1" applyBorder="1" applyAlignment="1">
      <alignment horizontal="center"/>
    </xf>
    <xf numFmtId="0" fontId="1" fillId="0" borderId="10" xfId="0" applyFont="1" applyBorder="1" applyAlignment="1">
      <alignment horizontal="center"/>
    </xf>
    <xf numFmtId="0" fontId="1" fillId="3" borderId="1" xfId="0" applyFont="1" applyFill="1" applyBorder="1" applyAlignment="1">
      <alignment horizontal="center"/>
    </xf>
    <xf numFmtId="10" fontId="0" fillId="0" borderId="16" xfId="0" applyNumberFormat="1" applyBorder="1" applyAlignment="1">
      <alignment horizontal="center"/>
    </xf>
    <xf numFmtId="10" fontId="0" fillId="0" borderId="23" xfId="0" applyNumberFormat="1" applyBorder="1" applyAlignment="1">
      <alignment horizontal="center"/>
    </xf>
    <xf numFmtId="10" fontId="0" fillId="0" borderId="21" xfId="0" applyNumberFormat="1" applyBorder="1" applyAlignment="1">
      <alignment horizontal="center"/>
    </xf>
    <xf numFmtId="10" fontId="0" fillId="0" borderId="24" xfId="0" applyNumberFormat="1" applyBorder="1" applyAlignment="1">
      <alignment horizontal="center"/>
    </xf>
    <xf numFmtId="168" fontId="0" fillId="0" borderId="2" xfId="0" applyNumberFormat="1" applyBorder="1" applyAlignment="1">
      <alignment horizontal="center"/>
    </xf>
    <xf numFmtId="168" fontId="0" fillId="0" borderId="3" xfId="0" applyNumberFormat="1" applyBorder="1" applyAlignment="1">
      <alignment horizontal="center"/>
    </xf>
    <xf numFmtId="168" fontId="0" fillId="0" borderId="4" xfId="0" applyNumberFormat="1" applyBorder="1" applyAlignment="1">
      <alignment horizontal="center"/>
    </xf>
    <xf numFmtId="10" fontId="0" fillId="0" borderId="3" xfId="0" applyNumberFormat="1" applyBorder="1" applyAlignment="1">
      <alignment horizontal="center"/>
    </xf>
    <xf numFmtId="10" fontId="0" fillId="0" borderId="4" xfId="0" applyNumberFormat="1" applyBorder="1" applyAlignment="1">
      <alignment horizontal="center"/>
    </xf>
    <xf numFmtId="168" fontId="1" fillId="4" borderId="2" xfId="0" applyNumberFormat="1" applyFont="1" applyFill="1" applyBorder="1" applyAlignment="1">
      <alignment horizontal="center"/>
    </xf>
    <xf numFmtId="168" fontId="1" fillId="4" borderId="3" xfId="0" applyNumberFormat="1" applyFont="1" applyFill="1" applyBorder="1" applyAlignment="1">
      <alignment horizontal="center"/>
    </xf>
    <xf numFmtId="168" fontId="1" fillId="4" borderId="4" xfId="0" applyNumberFormat="1" applyFont="1" applyFill="1" applyBorder="1" applyAlignment="1">
      <alignment horizontal="center"/>
    </xf>
    <xf numFmtId="0" fontId="1" fillId="0" borderId="1" xfId="0" applyFont="1" applyFill="1" applyBorder="1" applyAlignment="1">
      <alignment horizontal="center"/>
    </xf>
    <xf numFmtId="168" fontId="2" fillId="4" borderId="2" xfId="0" applyNumberFormat="1" applyFont="1" applyFill="1" applyBorder="1" applyAlignment="1">
      <alignment horizontal="center"/>
    </xf>
    <xf numFmtId="168" fontId="2" fillId="4" borderId="3" xfId="0" applyNumberFormat="1" applyFont="1" applyFill="1" applyBorder="1" applyAlignment="1">
      <alignment horizontal="center"/>
    </xf>
    <xf numFmtId="168" fontId="2" fillId="4" borderId="4" xfId="0" applyNumberFormat="1" applyFont="1" applyFill="1" applyBorder="1" applyAlignment="1">
      <alignment horizontal="center"/>
    </xf>
    <xf numFmtId="0" fontId="1" fillId="5" borderId="1" xfId="0" applyFont="1" applyFill="1" applyBorder="1" applyAlignment="1">
      <alignment horizontal="center"/>
    </xf>
    <xf numFmtId="0" fontId="1" fillId="0" borderId="0" xfId="0" applyFont="1" applyFill="1" applyBorder="1" applyAlignment="1">
      <alignment horizontal="center"/>
    </xf>
    <xf numFmtId="0" fontId="1" fillId="0" borderId="2" xfId="0" applyFont="1" applyFill="1" applyBorder="1" applyAlignment="1">
      <alignment horizontal="center"/>
    </xf>
    <xf numFmtId="10" fontId="0" fillId="0" borderId="0" xfId="0" applyNumberFormat="1" applyBorder="1" applyAlignment="1">
      <alignment horizontal="center"/>
    </xf>
    <xf numFmtId="0" fontId="1" fillId="5" borderId="2" xfId="0" applyFont="1" applyFill="1" applyBorder="1" applyAlignment="1">
      <alignment horizontal="center"/>
    </xf>
    <xf numFmtId="0" fontId="1" fillId="0" borderId="0" xfId="0" applyFont="1" applyFill="1" applyBorder="1" applyAlignment="1">
      <alignment horizontal="left"/>
    </xf>
    <xf numFmtId="168" fontId="2" fillId="4" borderId="7" xfId="0" applyNumberFormat="1" applyFont="1" applyFill="1" applyBorder="1" applyAlignment="1">
      <alignment horizontal="center"/>
    </xf>
    <xf numFmtId="168" fontId="2" fillId="4" borderId="9" xfId="0" applyNumberFormat="1" applyFont="1" applyFill="1" applyBorder="1" applyAlignment="1">
      <alignment horizontal="center"/>
    </xf>
    <xf numFmtId="168" fontId="2" fillId="4" borderId="12" xfId="0" applyNumberFormat="1" applyFont="1" applyFill="1" applyBorder="1" applyAlignment="1">
      <alignment horizontal="center"/>
    </xf>
    <xf numFmtId="168" fontId="1" fillId="4" borderId="0" xfId="0" applyNumberFormat="1" applyFont="1" applyFill="1" applyBorder="1" applyAlignment="1">
      <alignment horizontal="center"/>
    </xf>
    <xf numFmtId="0" fontId="1" fillId="2" borderId="5" xfId="0" applyFont="1" applyFill="1" applyBorder="1" applyAlignment="1">
      <alignment horizontal="center"/>
    </xf>
    <xf numFmtId="0" fontId="1" fillId="3" borderId="17" xfId="0" applyFont="1" applyFill="1" applyBorder="1" applyAlignment="1">
      <alignment horizontal="center"/>
    </xf>
    <xf numFmtId="0" fontId="1" fillId="3" borderId="18" xfId="0" applyFont="1" applyFill="1" applyBorder="1" applyAlignment="1">
      <alignment horizontal="center"/>
    </xf>
    <xf numFmtId="0" fontId="1" fillId="3" borderId="19" xfId="0" applyFont="1" applyFill="1" applyBorder="1" applyAlignment="1">
      <alignment horizontal="center"/>
    </xf>
    <xf numFmtId="0" fontId="1" fillId="3" borderId="2" xfId="0" applyFont="1" applyFill="1" applyBorder="1" applyAlignment="1">
      <alignment horizontal="center"/>
    </xf>
    <xf numFmtId="0" fontId="1" fillId="0" borderId="13" xfId="0" applyFont="1" applyBorder="1" applyAlignment="1">
      <alignment horizontal="center"/>
    </xf>
    <xf numFmtId="10" fontId="0" fillId="0" borderId="26" xfId="0" applyNumberFormat="1" applyBorder="1" applyAlignment="1">
      <alignment horizontal="center"/>
    </xf>
    <xf numFmtId="14" fontId="0" fillId="0" borderId="26" xfId="0" applyNumberFormat="1" applyBorder="1" applyAlignment="1">
      <alignment horizontal="center"/>
    </xf>
    <xf numFmtId="14" fontId="0" fillId="0" borderId="1" xfId="0" applyNumberFormat="1" applyBorder="1" applyAlignment="1">
      <alignment horizontal="center"/>
    </xf>
    <xf numFmtId="168" fontId="1" fillId="0" borderId="0" xfId="0" applyNumberFormat="1" applyFont="1" applyFill="1" applyBorder="1" applyAlignment="1">
      <alignment horizontal="center"/>
    </xf>
    <xf numFmtId="10" fontId="0" fillId="0" borderId="0" xfId="0" applyNumberFormat="1" applyFill="1" applyBorder="1" applyAlignment="1">
      <alignment horizontal="center"/>
    </xf>
    <xf numFmtId="168" fontId="0" fillId="0" borderId="0" xfId="0" applyNumberFormat="1" applyFill="1" applyBorder="1" applyAlignment="1">
      <alignment horizontal="center"/>
    </xf>
    <xf numFmtId="168" fontId="2" fillId="0" borderId="0" xfId="0" applyNumberFormat="1" applyFont="1" applyFill="1" applyBorder="1" applyAlignment="1">
      <alignment horizontal="center"/>
    </xf>
    <xf numFmtId="10" fontId="0" fillId="3" borderId="27" xfId="0" applyNumberFormat="1" applyFill="1" applyBorder="1" applyAlignment="1">
      <alignment horizontal="center"/>
    </xf>
    <xf numFmtId="14" fontId="0" fillId="3" borderId="26" xfId="0" applyNumberFormat="1" applyFill="1" applyBorder="1" applyAlignment="1">
      <alignment horizontal="center"/>
    </xf>
    <xf numFmtId="10" fontId="0" fillId="4" borderId="3" xfId="0" applyNumberFormat="1" applyFill="1" applyBorder="1" applyAlignment="1">
      <alignment horizontal="center"/>
    </xf>
    <xf numFmtId="10" fontId="0" fillId="4" borderId="4" xfId="0" applyNumberFormat="1" applyFill="1" applyBorder="1" applyAlignment="1">
      <alignment horizontal="center"/>
    </xf>
    <xf numFmtId="14" fontId="0" fillId="4" borderId="14" xfId="0" applyNumberFormat="1" applyFill="1" applyBorder="1" applyAlignment="1">
      <alignment horizontal="center"/>
    </xf>
    <xf numFmtId="14" fontId="0" fillId="4" borderId="15" xfId="0" applyNumberFormat="1" applyFill="1" applyBorder="1" applyAlignment="1">
      <alignment horizontal="center"/>
    </xf>
    <xf numFmtId="14" fontId="0" fillId="0" borderId="8" xfId="0" applyNumberFormat="1" applyBorder="1" applyAlignment="1">
      <alignment horizontal="center"/>
    </xf>
    <xf numFmtId="14" fontId="0" fillId="0" borderId="10" xfId="0" applyNumberFormat="1" applyBorder="1" applyAlignment="1">
      <alignment horizontal="center"/>
    </xf>
    <xf numFmtId="10" fontId="0" fillId="0" borderId="6" xfId="0" applyNumberFormat="1" applyBorder="1" applyAlignment="1">
      <alignment horizontal="center"/>
    </xf>
    <xf numFmtId="10" fontId="0" fillId="0" borderId="11" xfId="0" applyNumberFormat="1" applyBorder="1" applyAlignment="1">
      <alignment horizontal="center"/>
    </xf>
    <xf numFmtId="168" fontId="1" fillId="4" borderId="7" xfId="0" applyNumberFormat="1" applyFont="1" applyFill="1" applyBorder="1" applyAlignment="1">
      <alignment horizontal="center"/>
    </xf>
    <xf numFmtId="168" fontId="1" fillId="4" borderId="9" xfId="0" applyNumberFormat="1" applyFont="1" applyFill="1" applyBorder="1" applyAlignment="1">
      <alignment horizontal="center"/>
    </xf>
    <xf numFmtId="168" fontId="1" fillId="4" borderId="12" xfId="0" applyNumberFormat="1" applyFont="1" applyFill="1" applyBorder="1" applyAlignment="1">
      <alignment horizontal="center"/>
    </xf>
    <xf numFmtId="168" fontId="1" fillId="4" borderId="6" xfId="0" applyNumberFormat="1" applyFont="1" applyFill="1" applyBorder="1" applyAlignment="1">
      <alignment horizontal="center"/>
    </xf>
    <xf numFmtId="168" fontId="1" fillId="4" borderId="11" xfId="0" applyNumberFormat="1" applyFont="1" applyFill="1" applyBorder="1" applyAlignment="1">
      <alignment horizontal="center"/>
    </xf>
    <xf numFmtId="168" fontId="0" fillId="4" borderId="2" xfId="0" applyNumberFormat="1" applyFill="1" applyBorder="1" applyAlignment="1">
      <alignment horizontal="center"/>
    </xf>
    <xf numFmtId="168" fontId="0" fillId="4" borderId="3" xfId="0" applyNumberFormat="1" applyFill="1" applyBorder="1" applyAlignment="1">
      <alignment horizontal="center"/>
    </xf>
    <xf numFmtId="168" fontId="0" fillId="4" borderId="4" xfId="0" applyNumberFormat="1" applyFill="1" applyBorder="1" applyAlignment="1">
      <alignment horizont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10Y COUPON BOND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Sheet1!$B$30</c:f>
              <c:strCache>
                <c:ptCount val="1"/>
                <c:pt idx="0">
                  <c:v>PRICE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Sheet1!$A$31:$A$50</c:f>
              <c:numCache>
                <c:formatCode>0.00%</c:formatCode>
                <c:ptCount val="2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numCache>
            </c:numRef>
          </c:xVal>
          <c:yVal>
            <c:numRef>
              <c:f>Sheet1!$B$31:$B$50</c:f>
              <c:numCache>
                <c:formatCode>General</c:formatCode>
                <c:ptCount val="20"/>
                <c:pt idx="0">
                  <c:v>119.1756825078476</c:v>
                </c:pt>
                <c:pt idx="1">
                  <c:v>109.6717171865887</c:v>
                </c:pt>
                <c:pt idx="2">
                  <c:v>101.0244317590961</c:v>
                </c:pt>
                <c:pt idx="3">
                  <c:v>93.15142490672815</c:v>
                </c:pt>
                <c:pt idx="4">
                  <c:v>85.9786320349026</c:v>
                </c:pt>
                <c:pt idx="5">
                  <c:v>79.43944366402647</c:v>
                </c:pt>
                <c:pt idx="6">
                  <c:v>73.4739209060324</c:v>
                </c:pt>
                <c:pt idx="7">
                  <c:v>68.02809692264519</c:v>
                </c:pt>
                <c:pt idx="8">
                  <c:v>63.0533545777029</c:v>
                </c:pt>
                <c:pt idx="9">
                  <c:v>58.50587165061913</c:v>
                </c:pt>
                <c:pt idx="10">
                  <c:v>54.34612599191431</c:v>
                </c:pt>
                <c:pt idx="11">
                  <c:v>50.5384538923693</c:v>
                </c:pt>
                <c:pt idx="12">
                  <c:v>47.05065572028627</c:v>
                </c:pt>
                <c:pt idx="13">
                  <c:v>43.85364356998573</c:v>
                </c:pt>
                <c:pt idx="14">
                  <c:v>40.92112627079579</c:v>
                </c:pt>
                <c:pt idx="15">
                  <c:v>38.22932763957862</c:v>
                </c:pt>
                <c:pt idx="16">
                  <c:v>35.75673433024385</c:v>
                </c:pt>
                <c:pt idx="17">
                  <c:v>33.48387004846168</c:v>
                </c:pt>
                <c:pt idx="18">
                  <c:v>31.3930932657423</c:v>
                </c:pt>
                <c:pt idx="19">
                  <c:v>29.46841589009852</c:v>
                </c:pt>
              </c:numCache>
            </c:numRef>
          </c:yVal>
          <c:smooth val="0"/>
        </c:ser>
        <c:dLbls>
          <c:showLegendKey val="0"/>
          <c:showVal val="0"/>
          <c:showCatName val="0"/>
          <c:showSerName val="0"/>
          <c:showPercent val="0"/>
          <c:showBubbleSize val="0"/>
        </c:dLbls>
        <c:axId val="-2124887632"/>
        <c:axId val="-2092374688"/>
      </c:scatterChart>
      <c:valAx>
        <c:axId val="-2124887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Yield /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92374688"/>
        <c:crosses val="autoZero"/>
        <c:crossBetween val="midCat"/>
      </c:valAx>
      <c:valAx>
        <c:axId val="-209237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Price</a:t>
                </a:r>
                <a:r>
                  <a:rPr lang="en-US" b="1" baseline="0"/>
                  <a:t> / $</a:t>
                </a:r>
                <a:endParaRPr lang="en-US"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24887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Coupon Bond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20"/>
      <c:rotY val="13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0182648401826484"/>
          <c:y val="0.0820761904761905"/>
          <c:w val="0.960426179604262"/>
          <c:h val="0.784755455568054"/>
        </c:manualLayout>
      </c:layout>
      <c:surface3DChart>
        <c:wireframe val="0"/>
        <c:ser>
          <c:idx val="0"/>
          <c:order val="0"/>
          <c:tx>
            <c:v>1%</c:v>
          </c:tx>
          <c:spPr>
            <a:solidFill>
              <a:schemeClr val="accent1"/>
            </a:solidFill>
            <a:ln/>
            <a:effectLst/>
            <a:sp3d/>
          </c:spPr>
          <c:val>
            <c:numRef>
              <c:f>Sheet1!$B$61:$U$61</c:f>
              <c:numCache>
                <c:formatCode>General</c:formatCode>
                <c:ptCount val="20"/>
                <c:pt idx="0">
                  <c:v>101.016901820065</c:v>
                </c:pt>
                <c:pt idx="1">
                  <c:v>103.116020720771</c:v>
                </c:pt>
                <c:pt idx="2">
                  <c:v>105.1942593424203</c:v>
                </c:pt>
                <c:pt idx="3">
                  <c:v>107.2518704130863</c:v>
                </c:pt>
                <c:pt idx="4">
                  <c:v>109.2890586714619</c:v>
                </c:pt>
                <c:pt idx="5">
                  <c:v>111.3060268241074</c:v>
                </c:pt>
                <c:pt idx="6">
                  <c:v>113.3029755656191</c:v>
                </c:pt>
                <c:pt idx="7">
                  <c:v>115.2801035986003</c:v>
                </c:pt>
                <c:pt idx="8">
                  <c:v>117.2376076534317</c:v>
                </c:pt>
                <c:pt idx="9">
                  <c:v>119.1756825078476</c:v>
                </c:pt>
                <c:pt idx="10">
                  <c:v>121.0945210063164</c:v>
                </c:pt>
                <c:pt idx="11">
                  <c:v>122.9943140792293</c:v>
                </c:pt>
                <c:pt idx="12">
                  <c:v>124.8752507618983</c:v>
                </c:pt>
                <c:pt idx="13">
                  <c:v>126.7375182133664</c:v>
                </c:pt>
                <c:pt idx="14">
                  <c:v>128.5813017350299</c:v>
                </c:pt>
                <c:pt idx="15">
                  <c:v>130.4067847890765</c:v>
                </c:pt>
                <c:pt idx="16">
                  <c:v>132.2141490167408</c:v>
                </c:pt>
                <c:pt idx="17">
                  <c:v>134.0035742563777</c:v>
                </c:pt>
                <c:pt idx="18">
                  <c:v>135.7752385613572</c:v>
                </c:pt>
                <c:pt idx="19">
                  <c:v>137.529318217781</c:v>
                </c:pt>
              </c:numCache>
            </c:numRef>
          </c:val>
        </c:ser>
        <c:ser>
          <c:idx val="1"/>
          <c:order val="1"/>
          <c:tx>
            <c:v>2%</c:v>
          </c:tx>
          <c:spPr>
            <a:solidFill>
              <a:schemeClr val="accent2"/>
            </a:solidFill>
            <a:ln/>
            <a:effectLst/>
            <a:sp3d/>
          </c:spPr>
          <c:val>
            <c:numRef>
              <c:f>Sheet1!$B$62:$U$62</c:f>
              <c:numCache>
                <c:formatCode>General</c:formatCode>
                <c:ptCount val="20"/>
                <c:pt idx="0">
                  <c:v>100.5353786187513</c:v>
                </c:pt>
                <c:pt idx="1">
                  <c:v>101.6333492770067</c:v>
                </c:pt>
                <c:pt idx="2">
                  <c:v>102.7095074674746</c:v>
                </c:pt>
                <c:pt idx="3">
                  <c:v>103.7644610901271</c:v>
                </c:pt>
                <c:pt idx="4">
                  <c:v>104.798627958721</c:v>
                </c:pt>
                <c:pt idx="5">
                  <c:v>105.812417654431</c:v>
                </c:pt>
                <c:pt idx="6">
                  <c:v>106.806231688065</c:v>
                </c:pt>
                <c:pt idx="7">
                  <c:v>107.7804636590816</c:v>
                </c:pt>
                <c:pt idx="8">
                  <c:v>108.7354994114751</c:v>
                </c:pt>
                <c:pt idx="9">
                  <c:v>109.6717171865887</c:v>
                </c:pt>
                <c:pt idx="10">
                  <c:v>110.5894877729172</c:v>
                </c:pt>
                <c:pt idx="11">
                  <c:v>111.4891746529569</c:v>
                </c:pt>
                <c:pt idx="12">
                  <c:v>112.371134147163</c:v>
                </c:pt>
                <c:pt idx="13">
                  <c:v>113.2357155550702</c:v>
                </c:pt>
                <c:pt idx="14">
                  <c:v>114.0832612936323</c:v>
                </c:pt>
                <c:pt idx="15">
                  <c:v>114.9141070328364</c:v>
                </c:pt>
                <c:pt idx="16">
                  <c:v>115.7285818286448</c:v>
                </c:pt>
                <c:pt idx="17">
                  <c:v>116.5270082533172</c:v>
                </c:pt>
                <c:pt idx="18">
                  <c:v>117.3097025231657</c:v>
                </c:pt>
                <c:pt idx="19">
                  <c:v>118.0769746237916</c:v>
                </c:pt>
              </c:numCache>
            </c:numRef>
          </c:val>
        </c:ser>
        <c:ser>
          <c:idx val="2"/>
          <c:order val="2"/>
          <c:tx>
            <c:v>3%</c:v>
          </c:tx>
          <c:spPr>
            <a:solidFill>
              <a:schemeClr val="accent3"/>
            </a:solidFill>
            <a:ln/>
            <a:effectLst/>
            <a:sp3d/>
          </c:spPr>
          <c:val>
            <c:numRef>
              <c:f>Sheet1!$B$63:$U$63</c:f>
              <c:numCache>
                <c:formatCode>General</c:formatCode>
                <c:ptCount val="20"/>
                <c:pt idx="0">
                  <c:v>100.0584215746064</c:v>
                </c:pt>
                <c:pt idx="1">
                  <c:v>100.1793302199307</c:v>
                </c:pt>
                <c:pt idx="2">
                  <c:v>100.2962992388625</c:v>
                </c:pt>
                <c:pt idx="3">
                  <c:v>100.4098365913163</c:v>
                </c:pt>
                <c:pt idx="4">
                  <c:v>100.520042956386</c:v>
                </c:pt>
                <c:pt idx="5">
                  <c:v>100.6270160594165</c:v>
                </c:pt>
                <c:pt idx="6">
                  <c:v>100.7308507586623</c:v>
                </c:pt>
                <c:pt idx="7">
                  <c:v>100.8316391294024</c:v>
                </c:pt>
                <c:pt idx="8">
                  <c:v>100.9294705455884</c:v>
                </c:pt>
                <c:pt idx="9">
                  <c:v>101.0244317590961</c:v>
                </c:pt>
                <c:pt idx="10">
                  <c:v>101.1166069766531</c:v>
                </c:pt>
                <c:pt idx="11">
                  <c:v>101.206077934509</c:v>
                </c:pt>
                <c:pt idx="12">
                  <c:v>101.2929239709145</c:v>
                </c:pt>
                <c:pt idx="13">
                  <c:v>101.3772220964749</c:v>
                </c:pt>
                <c:pt idx="14">
                  <c:v>101.459047062439</c:v>
                </c:pt>
                <c:pt idx="15">
                  <c:v>101.5384714269848</c:v>
                </c:pt>
                <c:pt idx="16">
                  <c:v>101.61556561956</c:v>
                </c:pt>
                <c:pt idx="17">
                  <c:v>101.6903980033355</c:v>
                </c:pt>
                <c:pt idx="18">
                  <c:v>101.7630349358265</c:v>
                </c:pt>
                <c:pt idx="19">
                  <c:v>101.8335408277346</c:v>
                </c:pt>
              </c:numCache>
            </c:numRef>
          </c:val>
        </c:ser>
        <c:ser>
          <c:idx val="3"/>
          <c:order val="3"/>
          <c:tx>
            <c:v>4%</c:v>
          </c:tx>
          <c:spPr>
            <a:solidFill>
              <a:schemeClr val="accent4"/>
            </a:solidFill>
            <a:ln/>
            <a:effectLst/>
            <a:sp3d/>
          </c:spPr>
          <c:val>
            <c:numRef>
              <c:f>Sheet1!$B$64:$U$64</c:f>
              <c:numCache>
                <c:formatCode>General</c:formatCode>
                <c:ptCount val="20"/>
                <c:pt idx="0">
                  <c:v>99.58596604463513</c:v>
                </c:pt>
                <c:pt idx="1">
                  <c:v>98.75327172761959</c:v>
                </c:pt>
                <c:pt idx="2">
                  <c:v>97.95222887739293</c:v>
                </c:pt>
                <c:pt idx="3">
                  <c:v>97.18229149732116</c:v>
                </c:pt>
                <c:pt idx="4">
                  <c:v>96.442251724088</c:v>
                </c:pt>
                <c:pt idx="5">
                  <c:v>95.73094859718188</c:v>
                </c:pt>
                <c:pt idx="6">
                  <c:v>95.04726623760275</c:v>
                </c:pt>
                <c:pt idx="7">
                  <c:v>94.39013209729215</c:v>
                </c:pt>
                <c:pt idx="8">
                  <c:v>93.75851527653997</c:v>
                </c:pt>
                <c:pt idx="9">
                  <c:v>93.15142490672815</c:v>
                </c:pt>
                <c:pt idx="10">
                  <c:v>92.56790859587483</c:v>
                </c:pt>
                <c:pt idx="11">
                  <c:v>92.00705093453945</c:v>
                </c:pt>
                <c:pt idx="12">
                  <c:v>91.46797205974573</c:v>
                </c:pt>
                <c:pt idx="13">
                  <c:v>90.9498262746691</c:v>
                </c:pt>
                <c:pt idx="14">
                  <c:v>90.45180072192341</c:v>
                </c:pt>
                <c:pt idx="15">
                  <c:v>89.97311410836546</c:v>
                </c:pt>
                <c:pt idx="16">
                  <c:v>89.51301547941703</c:v>
                </c:pt>
                <c:pt idx="17">
                  <c:v>89.0707830409814</c:v>
                </c:pt>
                <c:pt idx="18">
                  <c:v>88.64572302710631</c:v>
                </c:pt>
                <c:pt idx="19">
                  <c:v>88.237168611617</c:v>
                </c:pt>
              </c:numCache>
            </c:numRef>
          </c:val>
        </c:ser>
        <c:ser>
          <c:idx val="4"/>
          <c:order val="4"/>
          <c:tx>
            <c:v>5%</c:v>
          </c:tx>
          <c:spPr>
            <a:solidFill>
              <a:schemeClr val="accent5"/>
            </a:solidFill>
            <a:ln/>
            <a:effectLst/>
            <a:sp3d/>
          </c:spPr>
          <c:val>
            <c:numRef>
              <c:f>Sheet1!$B$65:$U$65</c:f>
              <c:numCache>
                <c:formatCode>General</c:formatCode>
                <c:ptCount val="20"/>
                <c:pt idx="0">
                  <c:v>99.11794860031093</c:v>
                </c:pt>
                <c:pt idx="1">
                  <c:v>97.35450197157074</c:v>
                </c:pt>
                <c:pt idx="2">
                  <c:v>95.67498285997948</c:v>
                </c:pt>
                <c:pt idx="3">
                  <c:v>94.0763923908861</c:v>
                </c:pt>
                <c:pt idx="4">
                  <c:v>92.55483096878648</c:v>
                </c:pt>
                <c:pt idx="5">
                  <c:v>91.10658690254056</c:v>
                </c:pt>
                <c:pt idx="6">
                  <c:v>89.72812735108698</c:v>
                </c:pt>
                <c:pt idx="7">
                  <c:v>88.41608970544407</c:v>
                </c:pt>
                <c:pt idx="8">
                  <c:v>87.16727338597435</c:v>
                </c:pt>
                <c:pt idx="9">
                  <c:v>85.9786320349026</c:v>
                </c:pt>
                <c:pt idx="10">
                  <c:v>84.8472660850425</c:v>
                </c:pt>
                <c:pt idx="11">
                  <c:v>83.77041568660343</c:v>
                </c:pt>
                <c:pt idx="12">
                  <c:v>82.7454539748232</c:v>
                </c:pt>
                <c:pt idx="13">
                  <c:v>81.76988066200443</c:v>
                </c:pt>
                <c:pt idx="14">
                  <c:v>80.84131593832208</c:v>
                </c:pt>
                <c:pt idx="15">
                  <c:v>79.95749466652448</c:v>
                </c:pt>
                <c:pt idx="16">
                  <c:v>79.11626085636614</c:v>
                </c:pt>
                <c:pt idx="17">
                  <c:v>78.31556240529336</c:v>
                </c:pt>
                <c:pt idx="18">
                  <c:v>77.55344609255306</c:v>
                </c:pt>
                <c:pt idx="19">
                  <c:v>76.82805281451353</c:v>
                </c:pt>
              </c:numCache>
            </c:numRef>
          </c:val>
        </c:ser>
        <c:ser>
          <c:idx val="5"/>
          <c:order val="5"/>
          <c:tx>
            <c:v>6%</c:v>
          </c:tx>
          <c:spPr>
            <a:solidFill>
              <a:schemeClr val="accent6"/>
            </a:solidFill>
            <a:ln/>
            <a:effectLst/>
            <a:sp3d/>
          </c:spPr>
          <c:val>
            <c:numRef>
              <c:f>Sheet1!$B$66:$U$66</c:f>
              <c:numCache>
                <c:formatCode>General</c:formatCode>
                <c:ptCount val="20"/>
                <c:pt idx="0">
                  <c:v>98.65430699918812</c:v>
                </c:pt>
                <c:pt idx="1">
                  <c:v>95.98236844490783</c:v>
                </c:pt>
                <c:pt idx="2">
                  <c:v>93.46233595266884</c:v>
                </c:pt>
                <c:pt idx="3">
                  <c:v>91.08696363460022</c:v>
                </c:pt>
                <c:pt idx="4">
                  <c:v>88.8479474049192</c:v>
                </c:pt>
                <c:pt idx="5">
                  <c:v>86.73745986633777</c:v>
                </c:pt>
                <c:pt idx="6">
                  <c:v>84.74812294619316</c:v>
                </c:pt>
                <c:pt idx="7">
                  <c:v>82.8729821033761</c:v>
                </c:pt>
                <c:pt idx="8">
                  <c:v>81.10548201588712</c:v>
                </c:pt>
                <c:pt idx="9">
                  <c:v>79.43944366402647</c:v>
                </c:pt>
                <c:pt idx="10">
                  <c:v>77.86904272910265</c:v>
                </c:pt>
                <c:pt idx="11">
                  <c:v>76.38878923214365</c:v>
                </c:pt>
                <c:pt idx="12">
                  <c:v>74.99350834142918</c:v>
                </c:pt>
                <c:pt idx="13">
                  <c:v>73.6783222817492</c:v>
                </c:pt>
                <c:pt idx="14">
                  <c:v>72.4386332821451</c:v>
                </c:pt>
                <c:pt idx="15">
                  <c:v>71.27010750252018</c:v>
                </c:pt>
                <c:pt idx="16">
                  <c:v>70.16865988292838</c:v>
                </c:pt>
                <c:pt idx="17">
                  <c:v>69.13043986257607</c:v>
                </c:pt>
                <c:pt idx="18">
                  <c:v>68.15181791861117</c:v>
                </c:pt>
                <c:pt idx="19">
                  <c:v>67.22937287764137</c:v>
                </c:pt>
              </c:numCache>
            </c:numRef>
          </c:val>
        </c:ser>
        <c:ser>
          <c:idx val="6"/>
          <c:order val="6"/>
          <c:tx>
            <c:v>7%</c:v>
          </c:tx>
          <c:spPr>
            <a:solidFill>
              <a:schemeClr val="accent1">
                <a:lumMod val="60000"/>
              </a:schemeClr>
            </a:solidFill>
            <a:ln/>
            <a:effectLst/>
            <a:sp3d/>
          </c:spPr>
          <c:val>
            <c:numRef>
              <c:f>Sheet1!$B$67:$U$67</c:f>
              <c:numCache>
                <c:formatCode>General</c:formatCode>
                <c:ptCount val="20"/>
                <c:pt idx="0">
                  <c:v>98.19498015730708</c:v>
                </c:pt>
                <c:pt idx="1">
                  <c:v>94.63623731628451</c:v>
                </c:pt>
                <c:pt idx="2">
                  <c:v>91.31214743248211</c:v>
                </c:pt>
                <c:pt idx="3">
                  <c:v>88.20907395697284</c:v>
                </c:pt>
                <c:pt idx="4">
                  <c:v>85.31232166356179</c:v>
                </c:pt>
                <c:pt idx="5">
                  <c:v>82.60817240135164</c:v>
                </c:pt>
                <c:pt idx="6">
                  <c:v>80.08382012969057</c:v>
                </c:pt>
                <c:pt idx="7">
                  <c:v>77.7273102726007</c:v>
                </c:pt>
                <c:pt idx="8">
                  <c:v>75.52748310548841</c:v>
                </c:pt>
                <c:pt idx="9">
                  <c:v>73.4739209060324</c:v>
                </c:pt>
                <c:pt idx="10">
                  <c:v>71.55689861897221</c:v>
                </c:pt>
                <c:pt idx="11">
                  <c:v>69.76733780116068</c:v>
                </c:pt>
                <c:pt idx="12">
                  <c:v>68.09676362877713</c:v>
                </c:pt>
                <c:pt idx="13">
                  <c:v>66.53726476310137</c:v>
                </c:pt>
                <c:pt idx="14">
                  <c:v>65.08145588478378</c:v>
                </c:pt>
                <c:pt idx="15">
                  <c:v>63.72244271918588</c:v>
                </c:pt>
                <c:pt idx="16">
                  <c:v>62.45378938716144</c:v>
                </c:pt>
                <c:pt idx="17">
                  <c:v>61.26948792666113</c:v>
                </c:pt>
                <c:pt idx="18">
                  <c:v>60.16392984082452</c:v>
                </c:pt>
                <c:pt idx="19">
                  <c:v>59.13187953781946</c:v>
                </c:pt>
              </c:numCache>
            </c:numRef>
          </c:val>
        </c:ser>
        <c:ser>
          <c:idx val="7"/>
          <c:order val="7"/>
          <c:tx>
            <c:v>8%</c:v>
          </c:tx>
          <c:spPr>
            <a:solidFill>
              <a:schemeClr val="accent2">
                <a:lumMod val="60000"/>
              </a:schemeClr>
            </a:solidFill>
            <a:ln/>
            <a:effectLst/>
            <a:sp3d/>
          </c:spPr>
          <c:val>
            <c:numRef>
              <c:f>Sheet1!$B$68:$U$68</c:f>
              <c:numCache>
                <c:formatCode>General</c:formatCode>
                <c:ptCount val="20"/>
                <c:pt idx="0">
                  <c:v>97.73990812236622</c:v>
                </c:pt>
                <c:pt idx="1">
                  <c:v>93.31549280838483</c:v>
                </c:pt>
                <c:pt idx="2">
                  <c:v>89.22235748822175</c:v>
                </c:pt>
                <c:pt idx="3">
                  <c:v>85.43802379724256</c:v>
                </c:pt>
                <c:pt idx="4">
                  <c:v>81.93919457111537</c:v>
                </c:pt>
                <c:pt idx="5">
                  <c:v>78.70433027181135</c:v>
                </c:pt>
                <c:pt idx="6">
                  <c:v>75.71351638562055</c:v>
                </c:pt>
                <c:pt idx="7">
                  <c:v>72.94834082516305</c:v>
                </c:pt>
                <c:pt idx="8">
                  <c:v>70.39178058065724</c:v>
                </c:pt>
                <c:pt idx="9">
                  <c:v>68.02809692264519</c:v>
                </c:pt>
                <c:pt idx="10">
                  <c:v>65.84273851102164</c:v>
                </c:pt>
                <c:pt idx="11">
                  <c:v>63.8222518138845</c:v>
                </c:pt>
                <c:pt idx="12">
                  <c:v>61.9541982847266</c:v>
                </c:pt>
                <c:pt idx="13">
                  <c:v>60.22707778809396</c:v>
                </c:pt>
                <c:pt idx="14">
                  <c:v>58.63025780230192</c:v>
                </c:pt>
                <c:pt idx="15">
                  <c:v>57.15390796336699</c:v>
                </c:pt>
                <c:pt idx="16">
                  <c:v>55.78893954719194</c:v>
                </c:pt>
                <c:pt idx="17">
                  <c:v>54.5269495174443</c:v>
                </c:pt>
                <c:pt idx="18">
                  <c:v>53.36016879467466</c:v>
                </c:pt>
                <c:pt idx="19">
                  <c:v>52.28141442820865</c:v>
                </c:pt>
              </c:numCache>
            </c:numRef>
          </c:val>
        </c:ser>
        <c:ser>
          <c:idx val="8"/>
          <c:order val="8"/>
          <c:tx>
            <c:v>9%</c:v>
          </c:tx>
          <c:spPr>
            <a:solidFill>
              <a:schemeClr val="accent3">
                <a:lumMod val="60000"/>
              </a:schemeClr>
            </a:solidFill>
            <a:ln/>
            <a:effectLst/>
            <a:sp3d/>
          </c:spPr>
          <c:val>
            <c:numRef>
              <c:f>Sheet1!$B$69:$U$69</c:f>
              <c:numCache>
                <c:formatCode>General</c:formatCode>
                <c:ptCount val="20"/>
                <c:pt idx="0">
                  <c:v>97.28903204763606</c:v>
                </c:pt>
                <c:pt idx="1">
                  <c:v>92.01953659997185</c:v>
                </c:pt>
                <c:pt idx="2">
                  <c:v>87.19098379095898</c:v>
                </c:pt>
                <c:pt idx="3">
                  <c:v>82.76933336261449</c:v>
                </c:pt>
                <c:pt idx="4">
                  <c:v>78.72029563147786</c:v>
                </c:pt>
                <c:pt idx="5">
                  <c:v>75.0124705073858</c:v>
                </c:pt>
                <c:pt idx="6">
                  <c:v>71.61710398730423</c:v>
                </c:pt>
                <c:pt idx="7">
                  <c:v>68.50786516943691</c:v>
                </c:pt>
                <c:pt idx="8">
                  <c:v>65.66064205836589</c:v>
                </c:pt>
                <c:pt idx="9">
                  <c:v>63.0533545777029</c:v>
                </c:pt>
                <c:pt idx="10">
                  <c:v>60.66578334017354</c:v>
                </c:pt>
                <c:pt idx="11">
                  <c:v>58.479412847255</c:v>
                </c:pt>
                <c:pt idx="12">
                  <c:v>56.47728790238789</c:v>
                </c:pt>
                <c:pt idx="13">
                  <c:v>54.64388212425355</c:v>
                </c:pt>
                <c:pt idx="14">
                  <c:v>52.96497754044428</c:v>
                </c:pt>
                <c:pt idx="15">
                  <c:v>51.4275543277804</c:v>
                </c:pt>
                <c:pt idx="16">
                  <c:v>50.01968984421649</c:v>
                </c:pt>
                <c:pt idx="17">
                  <c:v>48.73046616933367</c:v>
                </c:pt>
                <c:pt idx="18">
                  <c:v>47.54988543639914</c:v>
                </c:pt>
                <c:pt idx="19">
                  <c:v>46.46879229939722</c:v>
                </c:pt>
              </c:numCache>
            </c:numRef>
          </c:val>
        </c:ser>
        <c:ser>
          <c:idx val="9"/>
          <c:order val="9"/>
          <c:tx>
            <c:v>10%</c:v>
          </c:tx>
          <c:spPr>
            <a:solidFill>
              <a:schemeClr val="accent4">
                <a:lumMod val="60000"/>
              </a:schemeClr>
            </a:solidFill>
            <a:ln/>
            <a:effectLst/>
            <a:sp3d/>
          </c:spPr>
          <c:val>
            <c:numRef>
              <c:f>Sheet1!$B$70:$U$70</c:f>
              <c:numCache>
                <c:formatCode>General</c:formatCode>
                <c:ptCount val="20"/>
                <c:pt idx="0">
                  <c:v>96.84229416659153</c:v>
                </c:pt>
                <c:pt idx="1">
                  <c:v>90.7477872504837</c:v>
                </c:pt>
                <c:pt idx="2">
                  <c:v>85.216118225435</c:v>
                </c:pt>
                <c:pt idx="3">
                  <c:v>80.19873135464256</c:v>
                </c:pt>
                <c:pt idx="4">
                  <c:v>75.6478135580054</c:v>
                </c:pt>
                <c:pt idx="5">
                  <c:v>71.51999696241614</c:v>
                </c:pt>
                <c:pt idx="6">
                  <c:v>67.77594562854834</c:v>
                </c:pt>
                <c:pt idx="7">
                  <c:v>64.37998069987007</c:v>
                </c:pt>
                <c:pt idx="8">
                  <c:v>61.2997404017492</c:v>
                </c:pt>
                <c:pt idx="9">
                  <c:v>58.50587165061913</c:v>
                </c:pt>
                <c:pt idx="10">
                  <c:v>55.9717503344014</c:v>
                </c:pt>
                <c:pt idx="11">
                  <c:v>53.67322759860299</c:v>
                </c:pt>
                <c:pt idx="12">
                  <c:v>51.5883997203278</c:v>
                </c:pt>
                <c:pt idx="13">
                  <c:v>49.69739937722104</c:v>
                </c:pt>
                <c:pt idx="14">
                  <c:v>47.98220632224894</c:v>
                </c:pt>
                <c:pt idx="15">
                  <c:v>46.42647566014271</c:v>
                </c:pt>
                <c:pt idx="16">
                  <c:v>45.01538208907131</c:v>
                </c:pt>
                <c:pt idx="17">
                  <c:v>43.73547862324691</c:v>
                </c:pt>
                <c:pt idx="18">
                  <c:v>42.57456845016355</c:v>
                </c:pt>
                <c:pt idx="19">
                  <c:v>41.52158870133511</c:v>
                </c:pt>
              </c:numCache>
            </c:numRef>
          </c:val>
        </c:ser>
        <c:ser>
          <c:idx val="10"/>
          <c:order val="10"/>
          <c:tx>
            <c:v>11%</c:v>
          </c:tx>
          <c:spPr>
            <a:solidFill>
              <a:schemeClr val="accent5">
                <a:lumMod val="60000"/>
              </a:schemeClr>
            </a:solidFill>
            <a:ln/>
            <a:effectLst/>
            <a:sp3d/>
          </c:spPr>
          <c:val>
            <c:numRef>
              <c:f>Sheet1!$B$71:$U$71</c:f>
              <c:numCache>
                <c:formatCode>General</c:formatCode>
                <c:ptCount val="20"/>
                <c:pt idx="0">
                  <c:v>96.39963776823955</c:v>
                </c:pt>
                <c:pt idx="1">
                  <c:v>89.49967964622564</c:v>
                </c:pt>
                <c:pt idx="2">
                  <c:v>83.29592377410683</c:v>
                </c:pt>
                <c:pt idx="3">
                  <c:v>77.7221443243022</c:v>
                </c:pt>
                <c:pt idx="4">
                  <c:v>72.71436871296855</c:v>
                </c:pt>
                <c:pt idx="5">
                  <c:v>68.2151206176125</c:v>
                </c:pt>
                <c:pt idx="6">
                  <c:v>64.17276029744357</c:v>
                </c:pt>
                <c:pt idx="7">
                  <c:v>60.54089190260164</c:v>
                </c:pt>
                <c:pt idx="8">
                  <c:v>57.27783096970082</c:v>
                </c:pt>
                <c:pt idx="9">
                  <c:v>54.34612599191431</c:v>
                </c:pt>
                <c:pt idx="10">
                  <c:v>51.71212857246148</c:v>
                </c:pt>
                <c:pt idx="11">
                  <c:v>49.34560722796981</c:v>
                </c:pt>
                <c:pt idx="12">
                  <c:v>47.21940040917268</c:v>
                </c:pt>
                <c:pt idx="13">
                  <c:v>45.30910475651696</c:v>
                </c:pt>
                <c:pt idx="14">
                  <c:v>43.5927950126606</c:v>
                </c:pt>
                <c:pt idx="15">
                  <c:v>42.05077237717951</c:v>
                </c:pt>
                <c:pt idx="16">
                  <c:v>40.66533841524594</c:v>
                </c:pt>
                <c:pt idx="17">
                  <c:v>39.42059192533462</c:v>
                </c:pt>
                <c:pt idx="18">
                  <c:v>38.30224643452235</c:v>
                </c:pt>
                <c:pt idx="19">
                  <c:v>37.29746622669929</c:v>
                </c:pt>
              </c:numCache>
            </c:numRef>
          </c:val>
        </c:ser>
        <c:ser>
          <c:idx val="11"/>
          <c:order val="11"/>
          <c:tx>
            <c:v>12%</c:v>
          </c:tx>
          <c:spPr>
            <a:solidFill>
              <a:schemeClr val="accent6">
                <a:lumMod val="60000"/>
              </a:schemeClr>
            </a:solidFill>
            <a:ln/>
            <a:effectLst/>
            <a:sp3d/>
          </c:spPr>
          <c:val>
            <c:numRef>
              <c:f>Sheet1!$B$72:$U$72</c:f>
              <c:numCache>
                <c:formatCode>General</c:formatCode>
                <c:ptCount val="20"/>
                <c:pt idx="0">
                  <c:v>95.96100717311997</c:v>
                </c:pt>
                <c:pt idx="1">
                  <c:v>88.2746644672487</c:v>
                </c:pt>
                <c:pt idx="2">
                  <c:v>81.42863154602443</c:v>
                </c:pt>
                <c:pt idx="3">
                  <c:v>75.33568661791456</c:v>
                </c:pt>
                <c:pt idx="4">
                  <c:v>69.91298732269395</c:v>
                </c:pt>
                <c:pt idx="5">
                  <c:v>65.08680425467988</c:v>
                </c:pt>
                <c:pt idx="6">
                  <c:v>60.79151850529036</c:v>
                </c:pt>
                <c:pt idx="7">
                  <c:v>56.96872947948978</c:v>
                </c:pt>
                <c:pt idx="8">
                  <c:v>53.56646085560178</c:v>
                </c:pt>
                <c:pt idx="9">
                  <c:v>50.5384538923693</c:v>
                </c:pt>
                <c:pt idx="10">
                  <c:v>47.84353847475406</c:v>
                </c:pt>
                <c:pt idx="11">
                  <c:v>45.445073346937</c:v>
                </c:pt>
                <c:pt idx="12">
                  <c:v>43.31044792168153</c:v>
                </c:pt>
                <c:pt idx="13">
                  <c:v>41.41063889244028</c:v>
                </c:pt>
                <c:pt idx="14">
                  <c:v>39.71981561970865</c:v>
                </c:pt>
                <c:pt idx="15">
                  <c:v>38.21498892628428</c:v>
                </c:pt>
                <c:pt idx="16">
                  <c:v>36.87569852629819</c:v>
                </c:pt>
                <c:pt idx="17">
                  <c:v>35.68373483816532</c:v>
                </c:pt>
                <c:pt idx="18">
                  <c:v>34.62289139910082</c:v>
                </c:pt>
                <c:pt idx="19">
                  <c:v>33.67874451492096</c:v>
                </c:pt>
              </c:numCache>
            </c:numRef>
          </c:val>
        </c:ser>
        <c:ser>
          <c:idx val="12"/>
          <c:order val="12"/>
          <c:tx>
            <c:v>13%</c:v>
          </c:tx>
          <c:spPr>
            <a:solidFill>
              <a:schemeClr val="accent1">
                <a:lumMod val="80000"/>
                <a:lumOff val="20000"/>
              </a:schemeClr>
            </a:solidFill>
            <a:ln/>
            <a:effectLst/>
            <a:sp3d/>
          </c:spPr>
          <c:val>
            <c:numRef>
              <c:f>Sheet1!$B$73:$U$73</c:f>
              <c:numCache>
                <c:formatCode>General</c:formatCode>
                <c:ptCount val="20"/>
                <c:pt idx="0">
                  <c:v>95.52634770995793</c:v>
                </c:pt>
                <c:pt idx="1">
                  <c:v>87.07220767405025</c:v>
                </c:pt>
                <c:pt idx="2">
                  <c:v>79.61253794316625</c:v>
                </c:pt>
                <c:pt idx="3">
                  <c:v>73.03565087853268</c:v>
                </c:pt>
                <c:pt idx="4">
                  <c:v>67.23707734626741</c:v>
                </c:pt>
                <c:pt idx="5">
                  <c:v>62.12471116472032</c:v>
                </c:pt>
                <c:pt idx="6">
                  <c:v>57.61734606383901</c:v>
                </c:pt>
                <c:pt idx="7">
                  <c:v>53.64338578181268</c:v>
                </c:pt>
                <c:pt idx="8">
                  <c:v>50.1397068098042</c:v>
                </c:pt>
                <c:pt idx="9">
                  <c:v>47.05065572028627</c:v>
                </c:pt>
                <c:pt idx="10">
                  <c:v>44.32716515226146</c:v>
                </c:pt>
                <c:pt idx="11">
                  <c:v>41.92597441142537</c:v>
                </c:pt>
                <c:pt idx="12">
                  <c:v>39.80894230506544</c:v>
                </c:pt>
                <c:pt idx="13">
                  <c:v>37.94244129657072</c:v>
                </c:pt>
                <c:pt idx="14">
                  <c:v>36.29682335613145</c:v>
                </c:pt>
                <c:pt idx="15">
                  <c:v>34.84594902305005</c:v>
                </c:pt>
                <c:pt idx="16">
                  <c:v>33.56677219915582</c:v>
                </c:pt>
                <c:pt idx="17">
                  <c:v>32.43897407806503</c:v>
                </c:pt>
                <c:pt idx="18">
                  <c:v>31.44464039551457</c:v>
                </c:pt>
                <c:pt idx="19">
                  <c:v>30.5679768741229</c:v>
                </c:pt>
              </c:numCache>
            </c:numRef>
          </c:val>
        </c:ser>
        <c:ser>
          <c:idx val="13"/>
          <c:order val="13"/>
          <c:tx>
            <c:v>14%</c:v>
          </c:tx>
          <c:spPr>
            <a:solidFill>
              <a:schemeClr val="accent2">
                <a:lumMod val="80000"/>
                <a:lumOff val="20000"/>
              </a:schemeClr>
            </a:solidFill>
            <a:ln/>
            <a:effectLst/>
            <a:sp3d/>
          </c:spPr>
          <c:val>
            <c:numRef>
              <c:f>Sheet1!$B$74:$U$74</c:f>
              <c:numCache>
                <c:formatCode>General</c:formatCode>
                <c:ptCount val="20"/>
                <c:pt idx="0">
                  <c:v>95.0956056929479</c:v>
                </c:pt>
                <c:pt idx="1">
                  <c:v>85.89179001326927</c:v>
                </c:pt>
                <c:pt idx="2">
                  <c:v>77.84600195726207</c:v>
                </c:pt>
                <c:pt idx="3">
                  <c:v>70.81849906966733</c:v>
                </c:pt>
                <c:pt idx="4">
                  <c:v>64.68040588459029</c:v>
                </c:pt>
                <c:pt idx="5">
                  <c:v>59.31915757899411</c:v>
                </c:pt>
                <c:pt idx="6">
                  <c:v>54.63643567699728</c:v>
                </c:pt>
                <c:pt idx="7">
                  <c:v>50.54636501406005</c:v>
                </c:pt>
                <c:pt idx="8">
                  <c:v>46.97393889567659</c:v>
                </c:pt>
                <c:pt idx="9">
                  <c:v>43.85364356998573</c:v>
                </c:pt>
                <c:pt idx="10">
                  <c:v>41.12825678887746</c:v>
                </c:pt>
                <c:pt idx="11">
                  <c:v>38.74779842473364</c:v>
                </c:pt>
                <c:pt idx="12">
                  <c:v>36.66861389844852</c:v>
                </c:pt>
                <c:pt idx="13">
                  <c:v>34.85257360996471</c:v>
                </c:pt>
                <c:pt idx="14">
                  <c:v>33.2663736898985</c:v>
                </c:pt>
                <c:pt idx="15">
                  <c:v>31.88092524892879</c:v>
                </c:pt>
                <c:pt idx="16">
                  <c:v>30.6708209245601</c:v>
                </c:pt>
                <c:pt idx="17">
                  <c:v>29.61386894240561</c:v>
                </c:pt>
                <c:pt idx="18">
                  <c:v>28.69068614726673</c:v>
                </c:pt>
                <c:pt idx="19">
                  <c:v>27.88434254071693</c:v>
                </c:pt>
              </c:numCache>
            </c:numRef>
          </c:val>
        </c:ser>
        <c:ser>
          <c:idx val="14"/>
          <c:order val="14"/>
          <c:tx>
            <c:v>15%</c:v>
          </c:tx>
          <c:spPr>
            <a:solidFill>
              <a:schemeClr val="accent3">
                <a:lumMod val="80000"/>
                <a:lumOff val="20000"/>
              </a:schemeClr>
            </a:solidFill>
            <a:ln/>
            <a:effectLst/>
            <a:sp3d/>
          </c:spPr>
          <c:val>
            <c:numRef>
              <c:f>Sheet1!$B$75:$U$75</c:f>
              <c:numCache>
                <c:formatCode>General</c:formatCode>
                <c:ptCount val="20"/>
                <c:pt idx="0">
                  <c:v>94.66872839964903</c:v>
                </c:pt>
                <c:pt idx="1">
                  <c:v>84.73290654159031</c:v>
                </c:pt>
                <c:pt idx="2">
                  <c:v>76.12744259052218</c:v>
                </c:pt>
                <c:pt idx="3">
                  <c:v>68.68085399035507</c:v>
                </c:pt>
                <c:pt idx="4">
                  <c:v>62.23707802482378</c:v>
                </c:pt>
                <c:pt idx="5">
                  <c:v>56.66106853599194</c:v>
                </c:pt>
                <c:pt idx="6">
                  <c:v>51.83596567924184</c:v>
                </c:pt>
                <c:pt idx="7">
                  <c:v>47.66064681996646</c:v>
                </c:pt>
                <c:pt idx="8">
                  <c:v>44.04760724460648</c:v>
                </c:pt>
                <c:pt idx="9">
                  <c:v>40.92112627079579</c:v>
                </c:pt>
                <c:pt idx="10">
                  <c:v>38.21568032266322</c:v>
                </c:pt>
                <c:pt idx="11">
                  <c:v>35.87456971313802</c:v>
                </c:pt>
                <c:pt idx="12">
                  <c:v>33.84873035389501</c:v>
                </c:pt>
                <c:pt idx="13">
                  <c:v>32.09570548921745</c:v>
                </c:pt>
                <c:pt idx="14">
                  <c:v>30.57875590377445</c:v>
                </c:pt>
                <c:pt idx="15">
                  <c:v>29.26608995639273</c:v>
                </c:pt>
                <c:pt idx="16">
                  <c:v>28.13019730316896</c:v>
                </c:pt>
                <c:pt idx="17">
                  <c:v>27.14727234635012</c:v>
                </c:pt>
                <c:pt idx="18">
                  <c:v>26.29671532584707</c:v>
                </c:pt>
                <c:pt idx="19">
                  <c:v>25.56070059745071</c:v>
                </c:pt>
              </c:numCache>
            </c:numRef>
          </c:val>
        </c:ser>
        <c:ser>
          <c:idx val="15"/>
          <c:order val="15"/>
          <c:tx>
            <c:v>16%</c:v>
          </c:tx>
          <c:spPr>
            <a:solidFill>
              <a:schemeClr val="accent4">
                <a:lumMod val="80000"/>
                <a:lumOff val="20000"/>
              </a:schemeClr>
            </a:solidFill>
            <a:ln/>
            <a:effectLst/>
            <a:sp3d/>
          </c:spPr>
          <c:val>
            <c:numRef>
              <c:f>Sheet1!$B$76:$U$76</c:f>
              <c:numCache>
                <c:formatCode>General</c:formatCode>
                <c:ptCount val="20"/>
                <c:pt idx="0">
                  <c:v>94.24566404947253</c:v>
                </c:pt>
                <c:pt idx="1">
                  <c:v>83.59506616710251</c:v>
                </c:pt>
                <c:pt idx="2">
                  <c:v>74.45533639404653</c:v>
                </c:pt>
                <c:pt idx="3">
                  <c:v>66.61949125253761</c:v>
                </c:pt>
                <c:pt idx="4">
                  <c:v>59.90151702284891</c:v>
                </c:pt>
                <c:pt idx="5">
                  <c:v>54.1419369219498</c:v>
                </c:pt>
                <c:pt idx="6">
                  <c:v>49.20402531281134</c:v>
                </c:pt>
                <c:pt idx="7">
                  <c:v>44.97056199907809</c:v>
                </c:pt>
                <c:pt idx="8">
                  <c:v>41.34104955589115</c:v>
                </c:pt>
                <c:pt idx="9">
                  <c:v>38.22932763957862</c:v>
                </c:pt>
                <c:pt idx="10">
                  <c:v>35.56152764274003</c:v>
                </c:pt>
                <c:pt idx="11">
                  <c:v>33.27431914064932</c:v>
                </c:pt>
                <c:pt idx="12">
                  <c:v>31.31340650168268</c:v>
                </c:pt>
                <c:pt idx="13">
                  <c:v>29.63223997307615</c:v>
                </c:pt>
                <c:pt idx="14">
                  <c:v>28.1909106447098</c:v>
                </c:pt>
                <c:pt idx="15">
                  <c:v>26.95520305866182</c:v>
                </c:pt>
                <c:pt idx="16">
                  <c:v>25.89578297460148</c:v>
                </c:pt>
                <c:pt idx="17">
                  <c:v>24.98750100952918</c:v>
                </c:pt>
                <c:pt idx="18">
                  <c:v>24.2087956210927</c:v>
                </c:pt>
                <c:pt idx="19">
                  <c:v>23.54118126200793</c:v>
                </c:pt>
              </c:numCache>
            </c:numRef>
          </c:val>
        </c:ser>
        <c:ser>
          <c:idx val="16"/>
          <c:order val="16"/>
          <c:tx>
            <c:v>17%</c:v>
          </c:tx>
          <c:spPr>
            <a:solidFill>
              <a:schemeClr val="accent5">
                <a:lumMod val="80000"/>
                <a:lumOff val="20000"/>
              </a:schemeClr>
            </a:solidFill>
            <a:ln/>
            <a:effectLst/>
            <a:sp3d/>
          </c:spPr>
          <c:val>
            <c:numRef>
              <c:f>Sheet1!$B$77:$U$77</c:f>
              <c:numCache>
                <c:formatCode>General</c:formatCode>
                <c:ptCount val="20"/>
                <c:pt idx="0">
                  <c:v>93.82636178274358</c:v>
                </c:pt>
                <c:pt idx="1">
                  <c:v>82.47779120739885</c:v>
                </c:pt>
                <c:pt idx="2">
                  <c:v>72.8282151180331</c:v>
                </c:pt>
                <c:pt idx="3">
                  <c:v>64.63133169356816</c:v>
                </c:pt>
                <c:pt idx="4">
                  <c:v>57.66844573339492</c:v>
                </c:pt>
                <c:pt idx="5">
                  <c:v>51.75378544315878</c:v>
                </c:pt>
                <c:pt idx="6">
                  <c:v>46.7295459900074</c:v>
                </c:pt>
                <c:pt idx="7">
                  <c:v>42.46167922439217</c:v>
                </c:pt>
                <c:pt idx="8">
                  <c:v>38.83631723699364</c:v>
                </c:pt>
                <c:pt idx="9">
                  <c:v>35.75673433024385</c:v>
                </c:pt>
                <c:pt idx="10">
                  <c:v>33.14076634897452</c:v>
                </c:pt>
                <c:pt idx="11">
                  <c:v>30.91861851719272</c:v>
                </c:pt>
                <c:pt idx="12">
                  <c:v>29.03100329344041</c:v>
                </c:pt>
                <c:pt idx="13">
                  <c:v>27.42755856218487</c:v>
                </c:pt>
                <c:pt idx="14">
                  <c:v>26.06550395813251</c:v>
                </c:pt>
                <c:pt idx="15">
                  <c:v>24.90849947381357</c:v>
                </c:pt>
                <c:pt idx="16">
                  <c:v>23.92567589776062</c:v>
                </c:pt>
                <c:pt idx="17">
                  <c:v>23.09081121509337</c:v>
                </c:pt>
                <c:pt idx="18">
                  <c:v>22.38163099664129</c:v>
                </c:pt>
                <c:pt idx="19">
                  <c:v>21.77921411078508</c:v>
                </c:pt>
              </c:numCache>
            </c:numRef>
          </c:val>
        </c:ser>
        <c:ser>
          <c:idx val="17"/>
          <c:order val="17"/>
          <c:tx>
            <c:v>18%</c:v>
          </c:tx>
          <c:spPr>
            <a:solidFill>
              <a:schemeClr val="accent6">
                <a:lumMod val="80000"/>
                <a:lumOff val="20000"/>
              </a:schemeClr>
            </a:solidFill>
            <a:ln/>
            <a:effectLst/>
            <a:sp3d/>
          </c:spPr>
          <c:val>
            <c:numRef>
              <c:f>Sheet1!$B$78:$U$78</c:f>
              <c:numCache>
                <c:formatCode>General</c:formatCode>
                <c:ptCount val="20"/>
                <c:pt idx="0">
                  <c:v>93.41077164031867</c:v>
                </c:pt>
                <c:pt idx="1">
                  <c:v>81.3806169637282</c:v>
                </c:pt>
                <c:pt idx="2">
                  <c:v>71.24466346821908</c:v>
                </c:pt>
                <c:pt idx="3">
                  <c:v>62.7134341983688</c:v>
                </c:pt>
                <c:pt idx="4">
                  <c:v>55.53286920396576</c:v>
                </c:pt>
                <c:pt idx="5">
                  <c:v>49.4891313078265</c:v>
                </c:pt>
                <c:pt idx="6">
                  <c:v>44.40223803609915</c:v>
                </c:pt>
                <c:pt idx="7">
                  <c:v>40.12070174140397</c:v>
                </c:pt>
                <c:pt idx="8">
                  <c:v>36.51701830171441</c:v>
                </c:pt>
                <c:pt idx="9">
                  <c:v>33.48387004846168</c:v>
                </c:pt>
                <c:pt idx="10">
                  <c:v>30.93092984708743</c:v>
                </c:pt>
                <c:pt idx="11">
                  <c:v>28.78217115558484</c:v>
                </c:pt>
                <c:pt idx="12">
                  <c:v>26.97360395458947</c:v>
                </c:pt>
                <c:pt idx="13">
                  <c:v>25.45136912503357</c:v>
                </c:pt>
                <c:pt idx="14">
                  <c:v>24.17013452394283</c:v>
                </c:pt>
                <c:pt idx="15">
                  <c:v>23.0917449935239</c:v>
                </c:pt>
                <c:pt idx="16">
                  <c:v>22.18408610082216</c:v>
                </c:pt>
                <c:pt idx="17">
                  <c:v>21.42012777012463</c:v>
                </c:pt>
                <c:pt idx="18">
                  <c:v>20.7771193274872</c:v>
                </c:pt>
                <c:pt idx="19">
                  <c:v>20.23591198581778</c:v>
                </c:pt>
              </c:numCache>
            </c:numRef>
          </c:val>
        </c:ser>
        <c:ser>
          <c:idx val="18"/>
          <c:order val="18"/>
          <c:tx>
            <c:v>19%</c:v>
          </c:tx>
          <c:spPr>
            <a:solidFill>
              <a:schemeClr val="accent1">
                <a:lumMod val="80000"/>
              </a:schemeClr>
            </a:solidFill>
            <a:ln/>
            <a:effectLst/>
            <a:sp3d/>
          </c:spPr>
          <c:val>
            <c:numRef>
              <c:f>Sheet1!$B$79:$U$79</c:f>
              <c:numCache>
                <c:formatCode>General</c:formatCode>
                <c:ptCount val="20"/>
                <c:pt idx="0">
                  <c:v>92.9988445437424</c:v>
                </c:pt>
                <c:pt idx="1">
                  <c:v>80.30309131054946</c:v>
                </c:pt>
                <c:pt idx="2">
                  <c:v>69.70331696329387</c:v>
                </c:pt>
                <c:pt idx="3">
                  <c:v>60.86298890736878</c:v>
                </c:pt>
                <c:pt idx="4">
                  <c:v>53.49005835469048</c:v>
                </c:pt>
                <c:pt idx="5">
                  <c:v>47.3409534130268</c:v>
                </c:pt>
                <c:pt idx="6">
                  <c:v>42.21253245294366</c:v>
                </c:pt>
                <c:pt idx="7">
                  <c:v>37.9353731275892</c:v>
                </c:pt>
                <c:pt idx="8">
                  <c:v>34.36817534159269</c:v>
                </c:pt>
                <c:pt idx="9">
                  <c:v>31.3930932657423</c:v>
                </c:pt>
                <c:pt idx="10">
                  <c:v>28.91184218603138</c:v>
                </c:pt>
                <c:pt idx="11">
                  <c:v>26.84245157306592</c:v>
                </c:pt>
                <c:pt idx="12">
                  <c:v>25.11655710634047</c:v>
                </c:pt>
                <c:pt idx="13">
                  <c:v>23.67714219278534</c:v>
                </c:pt>
                <c:pt idx="14">
                  <c:v>22.47665436846547</c:v>
                </c:pt>
                <c:pt idx="15">
                  <c:v>21.47543435693955</c:v>
                </c:pt>
                <c:pt idx="16">
                  <c:v>20.64040588670255</c:v>
                </c:pt>
                <c:pt idx="17">
                  <c:v>19.94398298456373</c:v>
                </c:pt>
                <c:pt idx="18">
                  <c:v>19.3631586463399</c:v>
                </c:pt>
                <c:pt idx="19">
                  <c:v>18.87874477821887</c:v>
                </c:pt>
              </c:numCache>
            </c:numRef>
          </c:val>
        </c:ser>
        <c:ser>
          <c:idx val="19"/>
          <c:order val="19"/>
          <c:tx>
            <c:v>20%</c:v>
          </c:tx>
          <c:spPr>
            <a:solidFill>
              <a:schemeClr val="accent2">
                <a:lumMod val="80000"/>
              </a:schemeClr>
            </a:solidFill>
            <a:ln/>
            <a:effectLst/>
            <a:sp3d/>
          </c:spPr>
          <c:val>
            <c:numRef>
              <c:f>Sheet1!$B$80:$U$80</c:f>
              <c:numCache>
                <c:formatCode>General</c:formatCode>
                <c:ptCount val="20"/>
                <c:pt idx="0">
                  <c:v>92.59053227592636</c:v>
                </c:pt>
                <c:pt idx="1">
                  <c:v>79.24477429986097</c:v>
                </c:pt>
                <c:pt idx="2">
                  <c:v>68.20285988830202</c:v>
                </c:pt>
                <c:pt idx="3">
                  <c:v>59.0773107878401</c:v>
                </c:pt>
                <c:pt idx="4">
                  <c:v>51.53553467175587</c:v>
                </c:pt>
                <c:pt idx="5">
                  <c:v>45.30266184854574</c:v>
                </c:pt>
                <c:pt idx="6">
                  <c:v>40.15152728390929</c:v>
                </c:pt>
                <c:pt idx="7">
                  <c:v>35.8943912800775</c:v>
                </c:pt>
                <c:pt idx="8">
                  <c:v>32.37609706203472</c:v>
                </c:pt>
                <c:pt idx="9">
                  <c:v>29.46841589009852</c:v>
                </c:pt>
                <c:pt idx="10">
                  <c:v>27.06537359924216</c:v>
                </c:pt>
                <c:pt idx="11">
                  <c:v>25.07938823489806</c:v>
                </c:pt>
                <c:pt idx="12">
                  <c:v>23.43807801643187</c:v>
                </c:pt>
                <c:pt idx="13">
                  <c:v>22.08162329042674</c:v>
                </c:pt>
                <c:pt idx="14">
                  <c:v>20.96058632678615</c:v>
                </c:pt>
                <c:pt idx="15">
                  <c:v>20.03410949733112</c:v>
                </c:pt>
                <c:pt idx="16">
                  <c:v>19.26842616720298</c:v>
                </c:pt>
                <c:pt idx="17">
                  <c:v>18.63563002660122</c:v>
                </c:pt>
                <c:pt idx="18">
                  <c:v>18.11265800957498</c:v>
                </c:pt>
                <c:pt idx="19">
                  <c:v>17.68044973104089</c:v>
                </c:pt>
              </c:numCache>
            </c:numRef>
          </c:val>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2069785280"/>
        <c:axId val="-2068127216"/>
        <c:axId val="-2063294432"/>
      </c:surface3DChart>
      <c:catAx>
        <c:axId val="-206978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Duration</a:t>
                </a:r>
                <a:r>
                  <a:rPr lang="en-US" b="1" baseline="0"/>
                  <a:t> / years</a:t>
                </a:r>
                <a:endParaRPr lang="en-US"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127216"/>
        <c:crosses val="autoZero"/>
        <c:auto val="1"/>
        <c:lblAlgn val="ctr"/>
        <c:lblOffset val="100"/>
        <c:noMultiLvlLbl val="0"/>
      </c:catAx>
      <c:valAx>
        <c:axId val="-206812721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85280"/>
        <c:crosses val="autoZero"/>
        <c:crossBetween val="midCat"/>
      </c:valAx>
      <c:serAx>
        <c:axId val="-206329443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127216"/>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228600</xdr:colOff>
      <xdr:row>30</xdr:row>
      <xdr:rowOff>76200</xdr:rowOff>
    </xdr:from>
    <xdr:to>
      <xdr:col>9</xdr:col>
      <xdr:colOff>304800</xdr:colOff>
      <xdr:row>48</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393700</xdr:colOff>
      <xdr:row>81</xdr:row>
      <xdr:rowOff>63500</xdr:rowOff>
    </xdr:from>
    <xdr:to>
      <xdr:col>9</xdr:col>
      <xdr:colOff>635000</xdr:colOff>
      <xdr:row>114</xdr:row>
      <xdr:rowOff>25400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31</xdr:row>
      <xdr:rowOff>38100</xdr:rowOff>
    </xdr:from>
    <xdr:to>
      <xdr:col>14</xdr:col>
      <xdr:colOff>609600</xdr:colOff>
      <xdr:row>43</xdr:row>
      <xdr:rowOff>127000</xdr:rowOff>
    </xdr:to>
    <xdr:sp macro="" textlink="">
      <xdr:nvSpPr>
        <xdr:cNvPr id="7" name="TextBox 6"/>
        <xdr:cNvSpPr txBox="1"/>
      </xdr:nvSpPr>
      <xdr:spPr>
        <a:xfrm>
          <a:off x="10591800" y="6273800"/>
          <a:ext cx="3416300" cy="252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 original 10y coupon bond is basically</a:t>
          </a:r>
          <a:r>
            <a:rPr lang="en-US" sz="1400" baseline="0"/>
            <a:t> priced at par: at a yield of 3.12% the price of the bond is equivalent to the notional.</a:t>
          </a:r>
        </a:p>
        <a:p>
          <a:r>
            <a:rPr lang="en-US" sz="1400" baseline="0"/>
            <a:t>For yields &lt; 3.12% the yield is priced at a premium and the price is &gt; than the notional.</a:t>
          </a:r>
        </a:p>
        <a:p>
          <a:r>
            <a:rPr lang="en-US" sz="1400" baseline="0"/>
            <a:t>For yields &gt;3.12% the bond is priced at a discount and the price is &lt; than the notional. The higher the yield, the lower the price.</a:t>
          </a:r>
        </a:p>
        <a:p>
          <a:r>
            <a:rPr lang="en-US" sz="1400" baseline="0"/>
            <a:t>The curve price vs. yield shows the characteristic convex shape. </a:t>
          </a:r>
          <a:endParaRPr lang="en-US" sz="1400"/>
        </a:p>
      </xdr:txBody>
    </xdr:sp>
    <xdr:clientData/>
  </xdr:twoCellAnchor>
  <xdr:twoCellAnchor>
    <xdr:from>
      <xdr:col>11</xdr:col>
      <xdr:colOff>368300</xdr:colOff>
      <xdr:row>85</xdr:row>
      <xdr:rowOff>190500</xdr:rowOff>
    </xdr:from>
    <xdr:to>
      <xdr:col>15</xdr:col>
      <xdr:colOff>685800</xdr:colOff>
      <xdr:row>112</xdr:row>
      <xdr:rowOff>12700</xdr:rowOff>
    </xdr:to>
    <xdr:sp macro="" textlink="">
      <xdr:nvSpPr>
        <xdr:cNvPr id="9" name="TextBox 8"/>
        <xdr:cNvSpPr txBox="1"/>
      </xdr:nvSpPr>
      <xdr:spPr>
        <a:xfrm>
          <a:off x="11290300" y="17487900"/>
          <a:ext cx="3619500" cy="530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For a yield of approximately 3.13% the bond is priced at par for</a:t>
          </a:r>
          <a:r>
            <a:rPr lang="en-US" sz="1400" baseline="0"/>
            <a:t> all the durations considered.</a:t>
          </a:r>
        </a:p>
        <a:p>
          <a:endParaRPr lang="en-US" sz="1400" baseline="0"/>
        </a:p>
        <a:p>
          <a:r>
            <a:rPr lang="en-US" sz="1400" baseline="0"/>
            <a:t>For a fixed yield, the price of the bond can increase or decrease for increasing duration of the bond. </a:t>
          </a:r>
        </a:p>
        <a:p>
          <a:endParaRPr lang="en-US" sz="1400" baseline="0"/>
        </a:p>
        <a:p>
          <a:r>
            <a:rPr lang="en-US" sz="1400" baseline="0"/>
            <a:t>If the yield is less than approximately 3.13%, the bond price is increasing with increasing durations: the bond is priced at a premium, the longer the duration the more coupons are collected and these coupons have a higher rate than the yield rate of the bonds. The net effect is to increase the price of the bond.</a:t>
          </a:r>
        </a:p>
        <a:p>
          <a:endParaRPr lang="en-US" sz="1400" baseline="0"/>
        </a:p>
        <a:p>
          <a:r>
            <a:rPr lang="en-US" sz="1400" baseline="0"/>
            <a:t>If the yield is more than approximately 3.13%, the bond price is decreasing with increasing durations: the bond is priced at a discount, the longer the duration the more coupons are collected but these coupons have a lower rate than the yield rate of the bonds. The net effect is to decrease the price of the bond. The higher the yield, the higher the decrease in price will be, as the effect of discounting is stronger.</a:t>
          </a:r>
        </a:p>
      </xdr:txBody>
    </xdr:sp>
    <xdr:clientData/>
  </xdr:twoCellAnchor>
  <xdr:twoCellAnchor>
    <xdr:from>
      <xdr:col>12</xdr:col>
      <xdr:colOff>165100</xdr:colOff>
      <xdr:row>13</xdr:row>
      <xdr:rowOff>190500</xdr:rowOff>
    </xdr:from>
    <xdr:to>
      <xdr:col>16</xdr:col>
      <xdr:colOff>38100</xdr:colOff>
      <xdr:row>24</xdr:row>
      <xdr:rowOff>190500</xdr:rowOff>
    </xdr:to>
    <xdr:sp macro="" textlink="">
      <xdr:nvSpPr>
        <xdr:cNvPr id="10" name="TextBox 9"/>
        <xdr:cNvSpPr txBox="1"/>
      </xdr:nvSpPr>
      <xdr:spPr>
        <a:xfrm>
          <a:off x="11912600" y="2667000"/>
          <a:ext cx="3175000" cy="227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 computation via</a:t>
          </a:r>
          <a:r>
            <a:rPr lang="en-US" sz="1400" baseline="0"/>
            <a:t> PV01 is a first order Taylor approximation of the change of the bond price vs. changes in the yield. It is a good approximation for small yield changes.</a:t>
          </a:r>
        </a:p>
        <a:p>
          <a:r>
            <a:rPr lang="en-US" sz="1400" baseline="0"/>
            <a:t>Here using PV01 slightly overestimates the amount of the price change. If we included the convexity correction which goes in the opposite direction, we would get a better estimate. </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abSelected="1" workbookViewId="0">
      <selection activeCell="G12" sqref="G12"/>
    </sheetView>
  </sheetViews>
  <sheetFormatPr baseColWidth="10" defaultRowHeight="16" x14ac:dyDescent="0.2"/>
  <cols>
    <col min="1" max="1" width="15.33203125" customWidth="1"/>
    <col min="2" max="2" width="11.6640625" customWidth="1"/>
    <col min="3" max="3" width="13" bestFit="1" customWidth="1"/>
    <col min="4" max="4" width="18.83203125" bestFit="1" customWidth="1"/>
    <col min="7" max="7" width="16.6640625" bestFit="1" customWidth="1"/>
    <col min="9" max="9" width="13.6640625" bestFit="1" customWidth="1"/>
  </cols>
  <sheetData>
    <row r="1" spans="1:12" x14ac:dyDescent="0.2">
      <c r="A1" s="1" t="s">
        <v>0</v>
      </c>
      <c r="B1" s="1"/>
    </row>
    <row r="2" spans="1:12" ht="17" thickBot="1" x14ac:dyDescent="0.25"/>
    <row r="3" spans="1:12" ht="17" thickBot="1" x14ac:dyDescent="0.25">
      <c r="A3" s="24" t="s">
        <v>1</v>
      </c>
      <c r="B3" s="25" t="s">
        <v>9</v>
      </c>
      <c r="C3" s="26" t="s">
        <v>7</v>
      </c>
      <c r="D3" s="26" t="s">
        <v>8</v>
      </c>
      <c r="E3" s="26" t="s">
        <v>11</v>
      </c>
      <c r="F3" s="27" t="s">
        <v>12</v>
      </c>
      <c r="G3" s="30" t="s">
        <v>13</v>
      </c>
      <c r="H3" s="51" t="s">
        <v>14</v>
      </c>
      <c r="I3" s="43" t="s">
        <v>15</v>
      </c>
      <c r="J3" s="49" t="s">
        <v>14</v>
      </c>
      <c r="K3" s="51" t="s">
        <v>16</v>
      </c>
      <c r="L3" s="51" t="s">
        <v>17</v>
      </c>
    </row>
    <row r="4" spans="1:12" x14ac:dyDescent="0.2">
      <c r="A4" s="28" t="s">
        <v>2</v>
      </c>
      <c r="B4" s="18">
        <v>100</v>
      </c>
      <c r="C4" s="31">
        <f>(0+7/8)/100</f>
        <v>8.7500000000000008E-3</v>
      </c>
      <c r="D4" s="16">
        <v>2</v>
      </c>
      <c r="E4" s="17">
        <v>40939</v>
      </c>
      <c r="F4" s="33">
        <f>0.85/100</f>
        <v>8.5000000000000006E-3</v>
      </c>
      <c r="G4" s="76">
        <v>39301</v>
      </c>
      <c r="H4" s="40">
        <f>PRICE(G4,E4,C4,F4,B4,D4,1)</f>
        <v>100.10965542894898</v>
      </c>
      <c r="I4" s="78">
        <f>F4+0.0001</f>
        <v>8.6E-3</v>
      </c>
      <c r="J4" s="35">
        <f>PRICE(G4,E4,C4,I4,B4,D4,1)</f>
        <v>100.06576306118407</v>
      </c>
      <c r="K4" s="83">
        <f>H4-J4</f>
        <v>4.3892367764911455E-2</v>
      </c>
      <c r="L4" s="44">
        <f>MDURATION(G4,E4,C4,F4,D4,1)</f>
        <v>4.3847810905491107</v>
      </c>
    </row>
    <row r="5" spans="1:12" x14ac:dyDescent="0.2">
      <c r="A5" s="28" t="s">
        <v>6</v>
      </c>
      <c r="B5" s="18">
        <v>100</v>
      </c>
      <c r="C5" s="31">
        <f>(1+3/8)/100</f>
        <v>1.375E-2</v>
      </c>
      <c r="D5" s="16">
        <v>2</v>
      </c>
      <c r="E5" s="17">
        <v>41289</v>
      </c>
      <c r="F5" s="33">
        <f>1.39/100</f>
        <v>1.3899999999999999E-2</v>
      </c>
      <c r="G5" s="76">
        <v>39301</v>
      </c>
      <c r="H5" s="41">
        <f t="shared" ref="H5:H9" si="0">PRICE(G5,E5,C5,F5,B5,D5,1)</f>
        <v>99.92144503443491</v>
      </c>
      <c r="I5" s="50">
        <f t="shared" ref="I5:I9" si="1">F5+0.0001</f>
        <v>1.3999999999999999E-2</v>
      </c>
      <c r="J5" s="36">
        <f t="shared" ref="J5:J9" si="2">PRICE(G5,E5,C5,I5,B5,D5,1)</f>
        <v>99.869284668987149</v>
      </c>
      <c r="K5" s="56">
        <f t="shared" ref="K5:K9" si="3">H5-J5</f>
        <v>5.2160365447761592E-2</v>
      </c>
      <c r="L5" s="45">
        <f t="shared" ref="L5:L9" si="4">MDURATION(G5,E5,C5,F5,D5,1)</f>
        <v>5.2171719343793344</v>
      </c>
    </row>
    <row r="6" spans="1:12" x14ac:dyDescent="0.2">
      <c r="A6" s="28" t="s">
        <v>3</v>
      </c>
      <c r="B6" s="18">
        <v>100</v>
      </c>
      <c r="C6" s="31">
        <f>(2+1/4)/100</f>
        <v>2.2499999999999999E-2</v>
      </c>
      <c r="D6" s="16">
        <v>2</v>
      </c>
      <c r="E6" s="17">
        <v>42035</v>
      </c>
      <c r="F6" s="33">
        <f>2.37/100</f>
        <v>2.3700000000000002E-2</v>
      </c>
      <c r="G6" s="76">
        <v>39301</v>
      </c>
      <c r="H6" s="41">
        <f t="shared" si="0"/>
        <v>99.181543047347333</v>
      </c>
      <c r="I6" s="50">
        <f t="shared" si="1"/>
        <v>2.3800000000000002E-2</v>
      </c>
      <c r="J6" s="36">
        <f t="shared" si="2"/>
        <v>99.113697362484558</v>
      </c>
      <c r="K6" s="56">
        <f t="shared" si="3"/>
        <v>6.7845684862774647E-2</v>
      </c>
      <c r="L6" s="45">
        <f t="shared" si="4"/>
        <v>6.840231285609411</v>
      </c>
    </row>
    <row r="7" spans="1:12" x14ac:dyDescent="0.2">
      <c r="A7" s="28" t="s">
        <v>4</v>
      </c>
      <c r="B7" s="18">
        <v>100</v>
      </c>
      <c r="C7" s="31">
        <f>(3+1/8)/100</f>
        <v>3.125E-2</v>
      </c>
      <c r="D7" s="16">
        <v>2</v>
      </c>
      <c r="E7" s="17">
        <v>42766</v>
      </c>
      <c r="F7" s="33">
        <f>3.12/100</f>
        <v>3.1200000000000002E-2</v>
      </c>
      <c r="G7" s="76">
        <v>39301</v>
      </c>
      <c r="H7" s="41">
        <f t="shared" si="0"/>
        <v>100.040322567361</v>
      </c>
      <c r="I7" s="50">
        <f t="shared" si="1"/>
        <v>3.1300000000000001E-2</v>
      </c>
      <c r="J7" s="36">
        <f t="shared" si="2"/>
        <v>99.958812094415421</v>
      </c>
      <c r="K7" s="56">
        <f t="shared" si="3"/>
        <v>8.1510472945581114E-2</v>
      </c>
      <c r="L7" s="45">
        <f t="shared" si="4"/>
        <v>8.1467397992531971</v>
      </c>
    </row>
    <row r="8" spans="1:12" x14ac:dyDescent="0.2">
      <c r="A8" s="28" t="s">
        <v>5</v>
      </c>
      <c r="B8" s="18">
        <v>100</v>
      </c>
      <c r="C8" s="31">
        <f>(3+3/8)/100</f>
        <v>3.3750000000000002E-2</v>
      </c>
      <c r="D8" s="16">
        <v>2</v>
      </c>
      <c r="E8" s="17">
        <v>43784</v>
      </c>
      <c r="F8" s="33">
        <f>3.65/100</f>
        <v>3.6499999999999998E-2</v>
      </c>
      <c r="G8" s="76">
        <v>39301</v>
      </c>
      <c r="H8" s="41">
        <f t="shared" si="0"/>
        <v>97.295505674078001</v>
      </c>
      <c r="I8" s="50">
        <f t="shared" si="1"/>
        <v>3.6600000000000001E-2</v>
      </c>
      <c r="J8" s="36">
        <f t="shared" si="2"/>
        <v>97.198918265016161</v>
      </c>
      <c r="K8" s="56">
        <f t="shared" si="3"/>
        <v>9.6587409061839935E-2</v>
      </c>
      <c r="L8" s="45">
        <f t="shared" si="4"/>
        <v>9.8550030168016214</v>
      </c>
    </row>
    <row r="9" spans="1:12" ht="17" thickBot="1" x14ac:dyDescent="0.25">
      <c r="A9" s="29" t="s">
        <v>10</v>
      </c>
      <c r="B9" s="19">
        <v>100</v>
      </c>
      <c r="C9" s="32">
        <f>(4+3/8)/100</f>
        <v>4.3749999999999997E-2</v>
      </c>
      <c r="D9" s="20">
        <v>2</v>
      </c>
      <c r="E9" s="21">
        <v>51089</v>
      </c>
      <c r="F9" s="34">
        <f>4.56/100</f>
        <v>4.5599999999999995E-2</v>
      </c>
      <c r="G9" s="77">
        <v>39301</v>
      </c>
      <c r="H9" s="42">
        <f t="shared" si="0"/>
        <v>96.883713757650341</v>
      </c>
      <c r="I9" s="79">
        <f t="shared" si="1"/>
        <v>4.5699999999999998E-2</v>
      </c>
      <c r="J9" s="37">
        <f t="shared" si="2"/>
        <v>96.719619577248906</v>
      </c>
      <c r="K9" s="84">
        <f t="shared" si="3"/>
        <v>0.16409418040143464</v>
      </c>
      <c r="L9" s="46">
        <f t="shared" si="4"/>
        <v>16.785206981999057</v>
      </c>
    </row>
    <row r="11" spans="1:12" x14ac:dyDescent="0.2">
      <c r="A11" s="52" t="s">
        <v>26</v>
      </c>
    </row>
    <row r="12" spans="1:12" x14ac:dyDescent="0.2">
      <c r="A12" s="52" t="s">
        <v>27</v>
      </c>
    </row>
    <row r="14" spans="1:12" x14ac:dyDescent="0.2">
      <c r="A14" s="48" t="s">
        <v>18</v>
      </c>
    </row>
    <row r="15" spans="1:12" ht="17" thickBot="1" x14ac:dyDescent="0.25"/>
    <row r="16" spans="1:12" ht="17" thickBot="1" x14ac:dyDescent="0.25">
      <c r="A16" s="24" t="s">
        <v>1</v>
      </c>
      <c r="B16" s="25" t="s">
        <v>9</v>
      </c>
      <c r="C16" s="26" t="s">
        <v>7</v>
      </c>
      <c r="D16" s="26" t="s">
        <v>8</v>
      </c>
      <c r="E16" s="26" t="s">
        <v>11</v>
      </c>
      <c r="F16" s="27" t="s">
        <v>12</v>
      </c>
      <c r="G16" s="30" t="s">
        <v>13</v>
      </c>
      <c r="H16" s="51" t="s">
        <v>14</v>
      </c>
      <c r="I16" s="49" t="s">
        <v>19</v>
      </c>
      <c r="J16" s="51" t="s">
        <v>14</v>
      </c>
      <c r="K16" s="51" t="s">
        <v>21</v>
      </c>
      <c r="L16" s="51" t="s">
        <v>20</v>
      </c>
    </row>
    <row r="17" spans="1:12" x14ac:dyDescent="0.2">
      <c r="A17" s="28" t="s">
        <v>2</v>
      </c>
      <c r="B17" s="18">
        <v>100</v>
      </c>
      <c r="C17" s="31">
        <f>(0+7/8)/100</f>
        <v>8.7500000000000008E-3</v>
      </c>
      <c r="D17" s="16">
        <v>2</v>
      </c>
      <c r="E17" s="17">
        <v>40939</v>
      </c>
      <c r="F17" s="33">
        <f>0.85/100</f>
        <v>8.5000000000000006E-3</v>
      </c>
      <c r="G17" s="76">
        <v>39301</v>
      </c>
      <c r="H17" s="40">
        <f>PRICE(G17,E17,C17,F17,B17,D17,1)</f>
        <v>100.10965542894898</v>
      </c>
      <c r="I17" s="78">
        <f>F17+0.01</f>
        <v>1.8500000000000003E-2</v>
      </c>
      <c r="J17" s="85">
        <f>PRICE(G17,E17,C17,I17,B17,D17,1)</f>
        <v>95.825648110320003</v>
      </c>
      <c r="K17" s="80">
        <f>H17-J17</f>
        <v>4.28400731862898</v>
      </c>
      <c r="L17" s="53">
        <f>K4*100</f>
        <v>4.3892367764911455</v>
      </c>
    </row>
    <row r="18" spans="1:12" x14ac:dyDescent="0.2">
      <c r="A18" s="28" t="s">
        <v>6</v>
      </c>
      <c r="B18" s="18">
        <v>100</v>
      </c>
      <c r="C18" s="31">
        <f>(1+3/8)/100</f>
        <v>1.375E-2</v>
      </c>
      <c r="D18" s="16">
        <v>2</v>
      </c>
      <c r="E18" s="17">
        <v>41289</v>
      </c>
      <c r="F18" s="33">
        <f>1.39/100</f>
        <v>1.3899999999999999E-2</v>
      </c>
      <c r="G18" s="76">
        <v>39301</v>
      </c>
      <c r="H18" s="41">
        <f t="shared" ref="H18:H22" si="5">PRICE(G18,E18,C18,F18,B18,D18,1)</f>
        <v>99.92144503443491</v>
      </c>
      <c r="I18" s="50">
        <f t="shared" ref="I18:I22" si="6">F18+0.01</f>
        <v>2.3899999999999998E-2</v>
      </c>
      <c r="J18" s="86">
        <f t="shared" ref="J18:J22" si="7">PRICE(G18,E18,C18,I18,B18,D18,1)</f>
        <v>94.852806957343091</v>
      </c>
      <c r="K18" s="81">
        <f t="shared" ref="K18:K22" si="8">H18-J18</f>
        <v>5.0686380770918191</v>
      </c>
      <c r="L18" s="54">
        <f>K5*100</f>
        <v>5.2160365447761592</v>
      </c>
    </row>
    <row r="19" spans="1:12" x14ac:dyDescent="0.2">
      <c r="A19" s="28" t="s">
        <v>3</v>
      </c>
      <c r="B19" s="18">
        <v>100</v>
      </c>
      <c r="C19" s="31">
        <f>(2+1/4)/100</f>
        <v>2.2499999999999999E-2</v>
      </c>
      <c r="D19" s="16">
        <v>2</v>
      </c>
      <c r="E19" s="17">
        <v>42035</v>
      </c>
      <c r="F19" s="33">
        <f>2.37/100</f>
        <v>2.3700000000000002E-2</v>
      </c>
      <c r="G19" s="76">
        <v>39301</v>
      </c>
      <c r="H19" s="41">
        <f t="shared" si="5"/>
        <v>99.181543047347333</v>
      </c>
      <c r="I19" s="50">
        <f t="shared" si="6"/>
        <v>3.3700000000000001E-2</v>
      </c>
      <c r="J19" s="86">
        <f t="shared" si="7"/>
        <v>92.648008625778346</v>
      </c>
      <c r="K19" s="81">
        <f t="shared" si="8"/>
        <v>6.5335344215689872</v>
      </c>
      <c r="L19" s="54">
        <f>K6*100</f>
        <v>6.7845684862774647</v>
      </c>
    </row>
    <row r="20" spans="1:12" x14ac:dyDescent="0.2">
      <c r="A20" s="28" t="s">
        <v>4</v>
      </c>
      <c r="B20" s="18">
        <v>100</v>
      </c>
      <c r="C20" s="31">
        <f>(3+1/8)/100</f>
        <v>3.125E-2</v>
      </c>
      <c r="D20" s="16">
        <v>2</v>
      </c>
      <c r="E20" s="17">
        <v>42766</v>
      </c>
      <c r="F20" s="33">
        <f>3.12/100</f>
        <v>3.1200000000000002E-2</v>
      </c>
      <c r="G20" s="76">
        <v>39301</v>
      </c>
      <c r="H20" s="41">
        <f t="shared" si="5"/>
        <v>100.040322567361</v>
      </c>
      <c r="I20" s="50">
        <f t="shared" si="6"/>
        <v>4.1200000000000001E-2</v>
      </c>
      <c r="J20" s="86">
        <f t="shared" si="7"/>
        <v>92.25509728403209</v>
      </c>
      <c r="K20" s="81">
        <f t="shared" si="8"/>
        <v>7.7852252833289128</v>
      </c>
      <c r="L20" s="54">
        <f>K7*100</f>
        <v>8.1510472945581114</v>
      </c>
    </row>
    <row r="21" spans="1:12" x14ac:dyDescent="0.2">
      <c r="A21" s="28" t="s">
        <v>5</v>
      </c>
      <c r="B21" s="18">
        <v>100</v>
      </c>
      <c r="C21" s="31">
        <f>(3+3/8)/100</f>
        <v>3.3750000000000002E-2</v>
      </c>
      <c r="D21" s="16">
        <v>2</v>
      </c>
      <c r="E21" s="17">
        <v>43784</v>
      </c>
      <c r="F21" s="33">
        <f>3.65/100</f>
        <v>3.6499999999999998E-2</v>
      </c>
      <c r="G21" s="76">
        <v>39301</v>
      </c>
      <c r="H21" s="41">
        <f t="shared" si="5"/>
        <v>97.295505674078001</v>
      </c>
      <c r="I21" s="50">
        <f t="shared" si="6"/>
        <v>4.65E-2</v>
      </c>
      <c r="J21" s="86">
        <f t="shared" si="7"/>
        <v>88.173884538861941</v>
      </c>
      <c r="K21" s="81">
        <f t="shared" si="8"/>
        <v>9.1216211352160599</v>
      </c>
      <c r="L21" s="54">
        <f>K8*100</f>
        <v>9.6587409061839935</v>
      </c>
    </row>
    <row r="22" spans="1:12" ht="17" thickBot="1" x14ac:dyDescent="0.25">
      <c r="A22" s="29" t="s">
        <v>10</v>
      </c>
      <c r="B22" s="19">
        <v>100</v>
      </c>
      <c r="C22" s="32">
        <f>(4+3/8)/100</f>
        <v>4.3749999999999997E-2</v>
      </c>
      <c r="D22" s="20">
        <v>2</v>
      </c>
      <c r="E22" s="21">
        <v>51089</v>
      </c>
      <c r="F22" s="34">
        <f>4.56/100</f>
        <v>4.5599999999999995E-2</v>
      </c>
      <c r="G22" s="77">
        <v>39301</v>
      </c>
      <c r="H22" s="42">
        <f t="shared" si="5"/>
        <v>96.883713757650341</v>
      </c>
      <c r="I22" s="79">
        <f t="shared" si="6"/>
        <v>5.5599999999999997E-2</v>
      </c>
      <c r="J22" s="87">
        <f t="shared" si="7"/>
        <v>82.310562001981836</v>
      </c>
      <c r="K22" s="82">
        <f t="shared" si="8"/>
        <v>14.573151755668505</v>
      </c>
      <c r="L22" s="55">
        <f>K9*100</f>
        <v>16.409418040143464</v>
      </c>
    </row>
    <row r="25" spans="1:12" x14ac:dyDescent="0.2">
      <c r="A25" s="1" t="s">
        <v>22</v>
      </c>
    </row>
    <row r="26" spans="1:12" ht="17" thickBot="1" x14ac:dyDescent="0.25"/>
    <row r="27" spans="1:12" ht="17" thickBot="1" x14ac:dyDescent="0.25">
      <c r="A27" s="57" t="s">
        <v>1</v>
      </c>
      <c r="B27" s="58" t="s">
        <v>9</v>
      </c>
      <c r="C27" s="59" t="s">
        <v>7</v>
      </c>
      <c r="D27" s="59" t="s">
        <v>8</v>
      </c>
      <c r="E27" s="59" t="s">
        <v>11</v>
      </c>
      <c r="F27" s="60" t="s">
        <v>12</v>
      </c>
      <c r="G27" s="61" t="s">
        <v>13</v>
      </c>
      <c r="H27" s="48"/>
      <c r="I27" s="48"/>
      <c r="J27" s="48"/>
      <c r="K27" s="48"/>
      <c r="L27" s="48"/>
    </row>
    <row r="28" spans="1:12" ht="17" thickBot="1" x14ac:dyDescent="0.25">
      <c r="A28" s="62" t="s">
        <v>4</v>
      </c>
      <c r="B28" s="22">
        <v>100</v>
      </c>
      <c r="C28" s="63">
        <f>(3+1/8)/100</f>
        <v>3.125E-2</v>
      </c>
      <c r="D28" s="23">
        <v>2</v>
      </c>
      <c r="E28" s="64">
        <v>42766</v>
      </c>
      <c r="F28" s="70"/>
      <c r="G28" s="65">
        <v>39301</v>
      </c>
      <c r="H28" s="66"/>
      <c r="I28" s="67"/>
      <c r="J28" s="68"/>
      <c r="K28" s="66"/>
      <c r="L28" s="69"/>
    </row>
    <row r="29" spans="1:12" ht="17" thickBot="1" x14ac:dyDescent="0.25"/>
    <row r="30" spans="1:12" ht="17" thickBot="1" x14ac:dyDescent="0.25">
      <c r="A30" s="30" t="s">
        <v>12</v>
      </c>
      <c r="B30" s="47" t="s">
        <v>14</v>
      </c>
    </row>
    <row r="31" spans="1:12" x14ac:dyDescent="0.2">
      <c r="A31" s="38">
        <v>0.01</v>
      </c>
      <c r="B31" s="4">
        <f>PRICE($G$28,$E$28,$C$28,A31,$B$28,$D$28,1)</f>
        <v>119.17568250784764</v>
      </c>
    </row>
    <row r="32" spans="1:12" x14ac:dyDescent="0.2">
      <c r="A32" s="38">
        <f>A31+0.01</f>
        <v>0.02</v>
      </c>
      <c r="B32" s="5">
        <f t="shared" ref="B32:B50" si="9">PRICE($G$28,$E$28,$C$28,A32,$B$28,$D$28,1)</f>
        <v>109.67171718658874</v>
      </c>
    </row>
    <row r="33" spans="1:2" x14ac:dyDescent="0.2">
      <c r="A33" s="38">
        <f t="shared" ref="A33:A50" si="10">A32+0.01</f>
        <v>0.03</v>
      </c>
      <c r="B33" s="5">
        <f t="shared" si="9"/>
        <v>101.02443175909612</v>
      </c>
    </row>
    <row r="34" spans="1:2" x14ac:dyDescent="0.2">
      <c r="A34" s="38">
        <f t="shared" si="10"/>
        <v>0.04</v>
      </c>
      <c r="B34" s="5">
        <f t="shared" si="9"/>
        <v>93.151424906728153</v>
      </c>
    </row>
    <row r="35" spans="1:2" x14ac:dyDescent="0.2">
      <c r="A35" s="38">
        <f t="shared" si="10"/>
        <v>0.05</v>
      </c>
      <c r="B35" s="5">
        <f t="shared" si="9"/>
        <v>85.978632034902603</v>
      </c>
    </row>
    <row r="36" spans="1:2" x14ac:dyDescent="0.2">
      <c r="A36" s="38">
        <f t="shared" si="10"/>
        <v>6.0000000000000005E-2</v>
      </c>
      <c r="B36" s="5">
        <f t="shared" si="9"/>
        <v>79.43944366402647</v>
      </c>
    </row>
    <row r="37" spans="1:2" x14ac:dyDescent="0.2">
      <c r="A37" s="38">
        <f t="shared" si="10"/>
        <v>7.0000000000000007E-2</v>
      </c>
      <c r="B37" s="5">
        <f t="shared" si="9"/>
        <v>73.47392090603239</v>
      </c>
    </row>
    <row r="38" spans="1:2" x14ac:dyDescent="0.2">
      <c r="A38" s="38">
        <f t="shared" si="10"/>
        <v>0.08</v>
      </c>
      <c r="B38" s="5">
        <f t="shared" si="9"/>
        <v>68.02809692264519</v>
      </c>
    </row>
    <row r="39" spans="1:2" x14ac:dyDescent="0.2">
      <c r="A39" s="38">
        <f t="shared" si="10"/>
        <v>0.09</v>
      </c>
      <c r="B39" s="5">
        <f t="shared" si="9"/>
        <v>63.053354577702905</v>
      </c>
    </row>
    <row r="40" spans="1:2" x14ac:dyDescent="0.2">
      <c r="A40" s="38">
        <f t="shared" si="10"/>
        <v>9.9999999999999992E-2</v>
      </c>
      <c r="B40" s="5">
        <f t="shared" si="9"/>
        <v>58.505871650619135</v>
      </c>
    </row>
    <row r="41" spans="1:2" x14ac:dyDescent="0.2">
      <c r="A41" s="38">
        <f t="shared" si="10"/>
        <v>0.10999999999999999</v>
      </c>
      <c r="B41" s="5">
        <f t="shared" si="9"/>
        <v>54.346125991914313</v>
      </c>
    </row>
    <row r="42" spans="1:2" x14ac:dyDescent="0.2">
      <c r="A42" s="38">
        <f t="shared" si="10"/>
        <v>0.11999999999999998</v>
      </c>
      <c r="B42" s="5">
        <f t="shared" si="9"/>
        <v>50.538453892369297</v>
      </c>
    </row>
    <row r="43" spans="1:2" x14ac:dyDescent="0.2">
      <c r="A43" s="38">
        <f t="shared" si="10"/>
        <v>0.12999999999999998</v>
      </c>
      <c r="B43" s="5">
        <f t="shared" si="9"/>
        <v>47.050655720286272</v>
      </c>
    </row>
    <row r="44" spans="1:2" x14ac:dyDescent="0.2">
      <c r="A44" s="38">
        <f t="shared" si="10"/>
        <v>0.13999999999999999</v>
      </c>
      <c r="B44" s="5">
        <f t="shared" si="9"/>
        <v>43.853643569985735</v>
      </c>
    </row>
    <row r="45" spans="1:2" x14ac:dyDescent="0.2">
      <c r="A45" s="38">
        <f t="shared" si="10"/>
        <v>0.15</v>
      </c>
      <c r="B45" s="5">
        <f t="shared" si="9"/>
        <v>40.921126270795789</v>
      </c>
    </row>
    <row r="46" spans="1:2" x14ac:dyDescent="0.2">
      <c r="A46" s="38">
        <f t="shared" si="10"/>
        <v>0.16</v>
      </c>
      <c r="B46" s="5">
        <f t="shared" si="9"/>
        <v>38.229327639578621</v>
      </c>
    </row>
    <row r="47" spans="1:2" x14ac:dyDescent="0.2">
      <c r="A47" s="38">
        <f t="shared" si="10"/>
        <v>0.17</v>
      </c>
      <c r="B47" s="5">
        <f t="shared" si="9"/>
        <v>35.756734330243852</v>
      </c>
    </row>
    <row r="48" spans="1:2" x14ac:dyDescent="0.2">
      <c r="A48" s="38">
        <f t="shared" si="10"/>
        <v>0.18000000000000002</v>
      </c>
      <c r="B48" s="5">
        <f t="shared" si="9"/>
        <v>33.483870048461675</v>
      </c>
    </row>
    <row r="49" spans="1:22" x14ac:dyDescent="0.2">
      <c r="A49" s="38">
        <f>A48+0.01</f>
        <v>0.19000000000000003</v>
      </c>
      <c r="B49" s="5">
        <f t="shared" si="9"/>
        <v>31.393093265742301</v>
      </c>
    </row>
    <row r="50" spans="1:22" ht="17" thickBot="1" x14ac:dyDescent="0.25">
      <c r="A50" s="39">
        <f t="shared" si="10"/>
        <v>0.20000000000000004</v>
      </c>
      <c r="B50" s="6">
        <f t="shared" si="9"/>
        <v>29.468415890098516</v>
      </c>
    </row>
    <row r="53" spans="1:22" x14ac:dyDescent="0.2">
      <c r="A53" s="1" t="s">
        <v>23</v>
      </c>
    </row>
    <row r="54" spans="1:22" ht="17" thickBot="1" x14ac:dyDescent="0.25"/>
    <row r="55" spans="1:22" ht="17" thickBot="1" x14ac:dyDescent="0.25">
      <c r="A55" s="57" t="s">
        <v>1</v>
      </c>
      <c r="B55" s="58" t="s">
        <v>9</v>
      </c>
      <c r="C55" s="59" t="s">
        <v>7</v>
      </c>
      <c r="D55" s="59" t="s">
        <v>8</v>
      </c>
      <c r="E55" s="59" t="s">
        <v>11</v>
      </c>
      <c r="F55" s="60" t="s">
        <v>12</v>
      </c>
      <c r="G55" s="61" t="s">
        <v>13</v>
      </c>
    </row>
    <row r="56" spans="1:22" ht="17" thickBot="1" x14ac:dyDescent="0.25">
      <c r="A56" s="62" t="s">
        <v>4</v>
      </c>
      <c r="B56" s="22">
        <v>100</v>
      </c>
      <c r="C56" s="63">
        <f>(3+1/8)/100</f>
        <v>3.125E-2</v>
      </c>
      <c r="D56" s="23">
        <v>2</v>
      </c>
      <c r="E56" s="71"/>
      <c r="F56" s="70"/>
      <c r="G56" s="65">
        <v>39301</v>
      </c>
    </row>
    <row r="58" spans="1:22" s="2" customFormat="1" x14ac:dyDescent="0.2">
      <c r="A58" s="2" t="s">
        <v>17</v>
      </c>
      <c r="B58" s="2">
        <v>1</v>
      </c>
      <c r="C58" s="2">
        <f>B58+1</f>
        <v>2</v>
      </c>
      <c r="D58" s="2">
        <f t="shared" ref="D58:V58" si="11">C58+1</f>
        <v>3</v>
      </c>
      <c r="E58" s="2">
        <f t="shared" si="11"/>
        <v>4</v>
      </c>
      <c r="F58" s="2">
        <f t="shared" si="11"/>
        <v>5</v>
      </c>
      <c r="G58" s="2">
        <f t="shared" si="11"/>
        <v>6</v>
      </c>
      <c r="H58" s="2">
        <f t="shared" si="11"/>
        <v>7</v>
      </c>
      <c r="I58" s="2">
        <f t="shared" si="11"/>
        <v>8</v>
      </c>
      <c r="J58" s="2">
        <f t="shared" si="11"/>
        <v>9</v>
      </c>
      <c r="K58" s="2">
        <f t="shared" si="11"/>
        <v>10</v>
      </c>
      <c r="L58" s="2">
        <f t="shared" si="11"/>
        <v>11</v>
      </c>
      <c r="M58" s="2">
        <f t="shared" si="11"/>
        <v>12</v>
      </c>
      <c r="N58" s="2">
        <f t="shared" si="11"/>
        <v>13</v>
      </c>
      <c r="O58" s="2">
        <f t="shared" si="11"/>
        <v>14</v>
      </c>
      <c r="P58" s="2">
        <f t="shared" si="11"/>
        <v>15</v>
      </c>
      <c r="Q58" s="2">
        <f t="shared" si="11"/>
        <v>16</v>
      </c>
      <c r="R58" s="2">
        <f t="shared" si="11"/>
        <v>17</v>
      </c>
      <c r="S58" s="2">
        <f t="shared" si="11"/>
        <v>18</v>
      </c>
      <c r="T58" s="2">
        <f t="shared" si="11"/>
        <v>19</v>
      </c>
      <c r="U58" s="2">
        <f t="shared" si="11"/>
        <v>20</v>
      </c>
    </row>
    <row r="59" spans="1:22" ht="17" thickBot="1" x14ac:dyDescent="0.25">
      <c r="A59" s="2" t="s">
        <v>25</v>
      </c>
      <c r="B59" s="2">
        <f>2007+B58</f>
        <v>2008</v>
      </c>
      <c r="C59" s="2">
        <f t="shared" ref="C59:V59" si="12">2007+C58</f>
        <v>2009</v>
      </c>
      <c r="D59" s="2">
        <f t="shared" si="12"/>
        <v>2010</v>
      </c>
      <c r="E59" s="2">
        <f t="shared" si="12"/>
        <v>2011</v>
      </c>
      <c r="F59" s="2">
        <f t="shared" si="12"/>
        <v>2012</v>
      </c>
      <c r="G59" s="2">
        <f t="shared" si="12"/>
        <v>2013</v>
      </c>
      <c r="H59" s="2">
        <f t="shared" si="12"/>
        <v>2014</v>
      </c>
      <c r="I59" s="2">
        <f t="shared" si="12"/>
        <v>2015</v>
      </c>
      <c r="J59" s="2">
        <f t="shared" si="12"/>
        <v>2016</v>
      </c>
      <c r="K59" s="2">
        <f t="shared" si="12"/>
        <v>2017</v>
      </c>
      <c r="L59" s="2">
        <f t="shared" si="12"/>
        <v>2018</v>
      </c>
      <c r="M59" s="2">
        <f t="shared" si="12"/>
        <v>2019</v>
      </c>
      <c r="N59" s="2">
        <f t="shared" si="12"/>
        <v>2020</v>
      </c>
      <c r="O59" s="2">
        <f t="shared" si="12"/>
        <v>2021</v>
      </c>
      <c r="P59" s="2">
        <f t="shared" si="12"/>
        <v>2022</v>
      </c>
      <c r="Q59" s="2">
        <f t="shared" si="12"/>
        <v>2023</v>
      </c>
      <c r="R59" s="2">
        <f t="shared" si="12"/>
        <v>2024</v>
      </c>
      <c r="S59" s="2">
        <f t="shared" si="12"/>
        <v>2025</v>
      </c>
      <c r="T59" s="2">
        <f t="shared" si="12"/>
        <v>2026</v>
      </c>
      <c r="U59" s="2">
        <f t="shared" si="12"/>
        <v>2027</v>
      </c>
      <c r="V59" s="2"/>
    </row>
    <row r="60" spans="1:22" ht="17" thickBot="1" x14ac:dyDescent="0.25">
      <c r="A60" s="47" t="s">
        <v>24</v>
      </c>
      <c r="B60" s="74">
        <f>DATE(B59,1,31)</f>
        <v>39478</v>
      </c>
      <c r="C60" s="74">
        <f t="shared" ref="C60:V60" si="13">DATE(C59,1,31)</f>
        <v>39844</v>
      </c>
      <c r="D60" s="74">
        <f t="shared" si="13"/>
        <v>40209</v>
      </c>
      <c r="E60" s="74">
        <f t="shared" si="13"/>
        <v>40574</v>
      </c>
      <c r="F60" s="74">
        <f t="shared" si="13"/>
        <v>40939</v>
      </c>
      <c r="G60" s="74">
        <f t="shared" si="13"/>
        <v>41305</v>
      </c>
      <c r="H60" s="74">
        <f t="shared" si="13"/>
        <v>41670</v>
      </c>
      <c r="I60" s="74">
        <f t="shared" si="13"/>
        <v>42035</v>
      </c>
      <c r="J60" s="74">
        <f t="shared" si="13"/>
        <v>42400</v>
      </c>
      <c r="K60" s="74">
        <f t="shared" si="13"/>
        <v>42766</v>
      </c>
      <c r="L60" s="74">
        <f t="shared" si="13"/>
        <v>43131</v>
      </c>
      <c r="M60" s="74">
        <f t="shared" si="13"/>
        <v>43496</v>
      </c>
      <c r="N60" s="74">
        <f t="shared" si="13"/>
        <v>43861</v>
      </c>
      <c r="O60" s="74">
        <f t="shared" si="13"/>
        <v>44227</v>
      </c>
      <c r="P60" s="74">
        <f t="shared" si="13"/>
        <v>44592</v>
      </c>
      <c r="Q60" s="74">
        <f t="shared" si="13"/>
        <v>44957</v>
      </c>
      <c r="R60" s="74">
        <f t="shared" si="13"/>
        <v>45322</v>
      </c>
      <c r="S60" s="74">
        <f t="shared" si="13"/>
        <v>45688</v>
      </c>
      <c r="T60" s="74">
        <f t="shared" si="13"/>
        <v>46053</v>
      </c>
      <c r="U60" s="75">
        <f t="shared" si="13"/>
        <v>46418</v>
      </c>
      <c r="V60" s="3"/>
    </row>
    <row r="61" spans="1:22" x14ac:dyDescent="0.2">
      <c r="A61" s="72">
        <v>0.01</v>
      </c>
      <c r="B61" s="7">
        <f>PRICE($G$56,$B$60,$C$56,A61,$B$56,$D$56,1)</f>
        <v>101.016901820065</v>
      </c>
      <c r="C61" s="8">
        <f>PRICE($G$56,$C$60,$C$56,A61,$B$56,$D$56,1)</f>
        <v>103.11602072077102</v>
      </c>
      <c r="D61" s="8">
        <f>PRICE($G$56,$D$60,$C$56,A61,$B$56,$D$56,1)</f>
        <v>105.19425934242034</v>
      </c>
      <c r="E61" s="8">
        <f>PRICE($G$56,$E$60,$C$56,A61,$B$56,$D$56,1)</f>
        <v>107.25187041308625</v>
      </c>
      <c r="F61" s="8">
        <f>PRICE($G$56,$F$60,$C$56,A61,$B$56,$D$56,1)</f>
        <v>109.28905867146194</v>
      </c>
      <c r="G61" s="8">
        <f>PRICE($G$56,$G$60,$C$56,A61,$B$56,$D$56,1)</f>
        <v>111.30602682410738</v>
      </c>
      <c r="H61" s="8">
        <f>PRICE($G$56,$H$60,$C$56,A61,$B$56,$D$56,1)</f>
        <v>113.30297556561912</v>
      </c>
      <c r="I61" s="8">
        <f>PRICE($G$56,$I$60,$C$56,A61,$B$56,$D$56,1)</f>
        <v>115.28010359860028</v>
      </c>
      <c r="J61" s="8">
        <f>PRICE($G$56,$J$60,$C$56,A61,$B$56,$D$56,1)</f>
        <v>117.23760765343174</v>
      </c>
      <c r="K61" s="8">
        <f>PRICE($G$56,$K$60,$C$56,A61,$B$56,$D$56,1)</f>
        <v>119.17568250784764</v>
      </c>
      <c r="L61" s="8">
        <f>PRICE($G$56,$L$60,$C$56,A61,$B$56,$D$56,1)</f>
        <v>121.09452100631643</v>
      </c>
      <c r="M61" s="8">
        <f>PRICE($G$56,$M$60,$C$56,A61,$B$56,$D$56,1)</f>
        <v>122.99431407922926</v>
      </c>
      <c r="N61" s="8">
        <f>PRICE($G$56,$N$60,$C$56,A61,$B$56,$D$56,1)</f>
        <v>124.87525076189833</v>
      </c>
      <c r="O61" s="8">
        <f>PRICE($G$56,$O$60,$C$56,A61,$B$56,$D$56,1)</f>
        <v>126.73751821336644</v>
      </c>
      <c r="P61" s="8">
        <f>PRICE($G$56,$P$60,$C$56,A61,$B$56,$D$56,1)</f>
        <v>128.58130173502988</v>
      </c>
      <c r="Q61" s="8">
        <f>PRICE($G$56,$Q$60,$C$56,A61,$B$56,$D$56,1)</f>
        <v>130.40678478907645</v>
      </c>
      <c r="R61" s="8">
        <f>PRICE($G$56,$R$60,$C$56,A61,$B$56,$D$56,1)</f>
        <v>132.21414901674078</v>
      </c>
      <c r="S61" s="8">
        <f>PRICE($G$56,$S$60,$C$56,A61,$B$56,$D$56,1)</f>
        <v>134.00357425637768</v>
      </c>
      <c r="T61" s="8">
        <f>PRICE($G$56,$T$60,$C$56,A61,$B$56,$D$56,1)</f>
        <v>135.77523856135718</v>
      </c>
      <c r="U61" s="9">
        <f>PRICE($G$56,$U$60,$C$56,A61,$B$56,$D$56,1)</f>
        <v>137.52931821778103</v>
      </c>
      <c r="V61" s="2"/>
    </row>
    <row r="62" spans="1:22" x14ac:dyDescent="0.2">
      <c r="A62" s="72">
        <f>A61+0.01</f>
        <v>0.02</v>
      </c>
      <c r="B62" s="10">
        <f t="shared" ref="B62:B80" si="14">PRICE($G$56,$B$60,$C$56,A62,$B$56,$D$56,1)</f>
        <v>100.53537861875132</v>
      </c>
      <c r="C62" s="11">
        <f t="shared" ref="C62:C80" si="15">PRICE($G$56,$C$60,$C$56,A62,$B$56,$D$56,1)</f>
        <v>101.6333492770067</v>
      </c>
      <c r="D62" s="11">
        <f t="shared" ref="D62:D80" si="16">PRICE($G$56,$D$60,$C$56,A62,$B$56,$D$56,1)</f>
        <v>102.70950746747458</v>
      </c>
      <c r="E62" s="11">
        <f t="shared" ref="E62:E80" si="17">PRICE($G$56,$E$60,$C$56,A62,$B$56,$D$56,1)</f>
        <v>103.76446109012714</v>
      </c>
      <c r="F62" s="11">
        <f t="shared" ref="F62:F80" si="18">PRICE($G$56,$F$60,$C$56,A62,$B$56,$D$56,1)</f>
        <v>104.79862795872096</v>
      </c>
      <c r="G62" s="11">
        <f t="shared" ref="G62:G80" si="19">PRICE($G$56,$G$60,$C$56,A62,$B$56,$D$56,1)</f>
        <v>105.812417654431</v>
      </c>
      <c r="H62" s="11">
        <f t="shared" ref="H62:H80" si="20">PRICE($G$56,$H$60,$C$56,A62,$B$56,$D$56,1)</f>
        <v>106.80623168806503</v>
      </c>
      <c r="I62" s="11">
        <f t="shared" ref="I62:I80" si="21">PRICE($G$56,$I$60,$C$56,A62,$B$56,$D$56,1)</f>
        <v>107.78046365908159</v>
      </c>
      <c r="J62" s="11">
        <f t="shared" ref="J62:J80" si="22">PRICE($G$56,$J$60,$C$56,A62,$B$56,$D$56,1)</f>
        <v>108.73549941147506</v>
      </c>
      <c r="K62" s="11">
        <f t="shared" ref="K62:K80" si="23">PRICE($G$56,$K$60,$C$56,A62,$B$56,$D$56,1)</f>
        <v>109.67171718658874</v>
      </c>
      <c r="L62" s="11">
        <f t="shared" ref="L62:L80" si="24">PRICE($G$56,$L$60,$C$56,A62,$B$56,$D$56,1)</f>
        <v>110.58948777291722</v>
      </c>
      <c r="M62" s="11">
        <f t="shared" ref="M62:M80" si="25">PRICE($G$56,$M$60,$C$56,A62,$B$56,$D$56,1)</f>
        <v>111.48917465295689</v>
      </c>
      <c r="N62" s="11">
        <f t="shared" ref="N62:N80" si="26">PRICE($G$56,$N$60,$C$56,A62,$B$56,$D$56,1)</f>
        <v>112.37113414716303</v>
      </c>
      <c r="O62" s="11">
        <f t="shared" ref="O62:O80" si="27">PRICE($G$56,$O$60,$C$56,A62,$B$56,$D$56,1)</f>
        <v>113.23571555507023</v>
      </c>
      <c r="P62" s="11">
        <f t="shared" ref="P62:P80" si="28">PRICE($G$56,$P$60,$C$56,A62,$B$56,$D$56,1)</f>
        <v>114.08326129363233</v>
      </c>
      <c r="Q62" s="11">
        <f t="shared" ref="Q62:Q80" si="29">PRICE($G$56,$Q$60,$C$56,A62,$B$56,$D$56,1)</f>
        <v>114.91410703283644</v>
      </c>
      <c r="R62" s="11">
        <f t="shared" ref="R62:R80" si="30">PRICE($G$56,$R$60,$C$56,A62,$B$56,$D$56,1)</f>
        <v>115.72858182864481</v>
      </c>
      <c r="S62" s="11">
        <f t="shared" ref="S62:S80" si="31">PRICE($G$56,$S$60,$C$56,A62,$B$56,$D$56,1)</f>
        <v>116.52700825331725</v>
      </c>
      <c r="T62" s="11">
        <f t="shared" ref="T62:T80" si="32">PRICE($G$56,$T$60,$C$56,A62,$B$56,$D$56,1)</f>
        <v>117.30970252316571</v>
      </c>
      <c r="U62" s="12">
        <f t="shared" ref="U62:U80" si="33">PRICE($G$56,$U$60,$C$56,A62,$B$56,$D$56,1)</f>
        <v>118.07697462379163</v>
      </c>
      <c r="V62" s="2"/>
    </row>
    <row r="63" spans="1:22" x14ac:dyDescent="0.2">
      <c r="A63" s="72">
        <f t="shared" ref="A63:A79" si="34">A62+0.01</f>
        <v>0.03</v>
      </c>
      <c r="B63" s="10">
        <f t="shared" si="14"/>
        <v>100.05842157460638</v>
      </c>
      <c r="C63" s="11">
        <f t="shared" si="15"/>
        <v>100.17933021993075</v>
      </c>
      <c r="D63" s="11">
        <f t="shared" si="16"/>
        <v>100.29629923886252</v>
      </c>
      <c r="E63" s="11">
        <f t="shared" si="17"/>
        <v>100.40983659131633</v>
      </c>
      <c r="F63" s="11">
        <f t="shared" si="18"/>
        <v>100.52004295638595</v>
      </c>
      <c r="G63" s="11">
        <f t="shared" si="19"/>
        <v>100.62701605941648</v>
      </c>
      <c r="H63" s="11">
        <f t="shared" si="20"/>
        <v>100.73085075866227</v>
      </c>
      <c r="I63" s="11">
        <f t="shared" si="21"/>
        <v>100.83163912940245</v>
      </c>
      <c r="J63" s="11">
        <f t="shared" si="22"/>
        <v>100.92947054558843</v>
      </c>
      <c r="K63" s="11">
        <f t="shared" si="23"/>
        <v>101.02443175909612</v>
      </c>
      <c r="L63" s="11">
        <f t="shared" si="24"/>
        <v>101.11660697665315</v>
      </c>
      <c r="M63" s="11">
        <f t="shared" si="25"/>
        <v>101.20607793450898</v>
      </c>
      <c r="N63" s="11">
        <f t="shared" si="26"/>
        <v>101.29292397091446</v>
      </c>
      <c r="O63" s="11">
        <f t="shared" si="27"/>
        <v>101.37722209647488</v>
      </c>
      <c r="P63" s="11">
        <f t="shared" si="28"/>
        <v>101.45904706243904</v>
      </c>
      <c r="Q63" s="11">
        <f t="shared" si="29"/>
        <v>101.5384714269848</v>
      </c>
      <c r="R63" s="11">
        <f t="shared" si="30"/>
        <v>101.61556561955996</v>
      </c>
      <c r="S63" s="11">
        <f t="shared" si="31"/>
        <v>101.69039800333552</v>
      </c>
      <c r="T63" s="11">
        <f t="shared" si="32"/>
        <v>101.76303493582652</v>
      </c>
      <c r="U63" s="12">
        <f t="shared" si="33"/>
        <v>101.83354082773462</v>
      </c>
      <c r="V63" s="2"/>
    </row>
    <row r="64" spans="1:22" x14ac:dyDescent="0.2">
      <c r="A64" s="72">
        <f>A63+0.01</f>
        <v>0.04</v>
      </c>
      <c r="B64" s="10">
        <f t="shared" si="14"/>
        <v>99.585966044635128</v>
      </c>
      <c r="C64" s="11">
        <f t="shared" si="15"/>
        <v>98.753271727619591</v>
      </c>
      <c r="D64" s="11">
        <f t="shared" si="16"/>
        <v>97.952228877392926</v>
      </c>
      <c r="E64" s="11">
        <f t="shared" si="17"/>
        <v>97.18229149732116</v>
      </c>
      <c r="F64" s="11">
        <f t="shared" si="18"/>
        <v>96.44225172408801</v>
      </c>
      <c r="G64" s="11">
        <f t="shared" si="19"/>
        <v>95.730948597181879</v>
      </c>
      <c r="H64" s="11">
        <f t="shared" si="20"/>
        <v>95.047266237602756</v>
      </c>
      <c r="I64" s="11">
        <f t="shared" si="21"/>
        <v>94.390132097292152</v>
      </c>
      <c r="J64" s="11">
        <f t="shared" si="22"/>
        <v>93.758515276539967</v>
      </c>
      <c r="K64" s="11">
        <f t="shared" si="23"/>
        <v>93.151424906728153</v>
      </c>
      <c r="L64" s="11">
        <f t="shared" si="24"/>
        <v>92.567908595874826</v>
      </c>
      <c r="M64" s="11">
        <f t="shared" si="25"/>
        <v>92.00705093453945</v>
      </c>
      <c r="N64" s="11">
        <f t="shared" si="26"/>
        <v>91.467972059745733</v>
      </c>
      <c r="O64" s="11">
        <f t="shared" si="27"/>
        <v>90.949826274669107</v>
      </c>
      <c r="P64" s="11">
        <f t="shared" si="28"/>
        <v>90.451800721923419</v>
      </c>
      <c r="Q64" s="11">
        <f t="shared" si="29"/>
        <v>89.973114108365465</v>
      </c>
      <c r="R64" s="11">
        <f t="shared" si="30"/>
        <v>89.513015479417035</v>
      </c>
      <c r="S64" s="11">
        <f t="shared" si="31"/>
        <v>89.070783040981397</v>
      </c>
      <c r="T64" s="11">
        <f t="shared" si="32"/>
        <v>88.645723027106314</v>
      </c>
      <c r="U64" s="12">
        <f t="shared" si="33"/>
        <v>88.237168611616994</v>
      </c>
      <c r="V64" s="2"/>
    </row>
    <row r="65" spans="1:22" x14ac:dyDescent="0.2">
      <c r="A65" s="72">
        <f t="shared" si="34"/>
        <v>0.05</v>
      </c>
      <c r="B65" s="10">
        <f t="shared" si="14"/>
        <v>99.117948600310939</v>
      </c>
      <c r="C65" s="11">
        <f t="shared" si="15"/>
        <v>97.354501971570741</v>
      </c>
      <c r="D65" s="11">
        <f t="shared" si="16"/>
        <v>95.67498285997948</v>
      </c>
      <c r="E65" s="11">
        <f t="shared" si="17"/>
        <v>94.076392390886099</v>
      </c>
      <c r="F65" s="11">
        <f t="shared" si="18"/>
        <v>92.554830968786476</v>
      </c>
      <c r="G65" s="11">
        <f t="shared" si="19"/>
        <v>91.106586902540556</v>
      </c>
      <c r="H65" s="11">
        <f t="shared" si="20"/>
        <v>89.728127351086982</v>
      </c>
      <c r="I65" s="11">
        <f t="shared" si="21"/>
        <v>88.41608970544408</v>
      </c>
      <c r="J65" s="11">
        <f t="shared" si="22"/>
        <v>87.167273385974354</v>
      </c>
      <c r="K65" s="11">
        <f t="shared" si="23"/>
        <v>85.978632034902603</v>
      </c>
      <c r="L65" s="11">
        <f t="shared" si="24"/>
        <v>84.84726608504252</v>
      </c>
      <c r="M65" s="11">
        <f t="shared" si="25"/>
        <v>83.770415686603428</v>
      </c>
      <c r="N65" s="11">
        <f t="shared" si="26"/>
        <v>82.745453974823207</v>
      </c>
      <c r="O65" s="11">
        <f t="shared" si="27"/>
        <v>81.769880662004425</v>
      </c>
      <c r="P65" s="11">
        <f t="shared" si="28"/>
        <v>80.841315938322083</v>
      </c>
      <c r="Q65" s="11">
        <f t="shared" si="29"/>
        <v>79.957494666524482</v>
      </c>
      <c r="R65" s="11">
        <f t="shared" si="30"/>
        <v>79.116260856366139</v>
      </c>
      <c r="S65" s="11">
        <f t="shared" si="31"/>
        <v>78.315562405293363</v>
      </c>
      <c r="T65" s="11">
        <f t="shared" si="32"/>
        <v>77.55344609255306</v>
      </c>
      <c r="U65" s="12">
        <f t="shared" si="33"/>
        <v>76.828052814513526</v>
      </c>
      <c r="V65" s="2"/>
    </row>
    <row r="66" spans="1:22" x14ac:dyDescent="0.2">
      <c r="A66" s="72">
        <f t="shared" si="34"/>
        <v>6.0000000000000005E-2</v>
      </c>
      <c r="B66" s="10">
        <f t="shared" si="14"/>
        <v>98.654306999188123</v>
      </c>
      <c r="C66" s="11">
        <f t="shared" si="15"/>
        <v>95.982368444907834</v>
      </c>
      <c r="D66" s="11">
        <f t="shared" si="16"/>
        <v>93.462335952668838</v>
      </c>
      <c r="E66" s="11">
        <f t="shared" si="17"/>
        <v>91.086963634600224</v>
      </c>
      <c r="F66" s="11">
        <f t="shared" si="18"/>
        <v>88.847947404919211</v>
      </c>
      <c r="G66" s="11">
        <f t="shared" si="19"/>
        <v>86.737459866337772</v>
      </c>
      <c r="H66" s="11">
        <f t="shared" si="20"/>
        <v>84.748122946193163</v>
      </c>
      <c r="I66" s="11">
        <f t="shared" si="21"/>
        <v>82.872982103376103</v>
      </c>
      <c r="J66" s="11">
        <f t="shared" si="22"/>
        <v>81.105482015887119</v>
      </c>
      <c r="K66" s="11">
        <f t="shared" si="23"/>
        <v>79.43944366402647</v>
      </c>
      <c r="L66" s="11">
        <f t="shared" si="24"/>
        <v>77.869042729102659</v>
      </c>
      <c r="M66" s="11">
        <f t="shared" si="25"/>
        <v>76.388789232143651</v>
      </c>
      <c r="N66" s="11">
        <f t="shared" si="26"/>
        <v>74.993508341429177</v>
      </c>
      <c r="O66" s="11">
        <f t="shared" si="27"/>
        <v>73.678322281749203</v>
      </c>
      <c r="P66" s="11">
        <f t="shared" si="28"/>
        <v>72.438633282145105</v>
      </c>
      <c r="Q66" s="11">
        <f t="shared" si="29"/>
        <v>71.270107502520176</v>
      </c>
      <c r="R66" s="11">
        <f t="shared" si="30"/>
        <v>70.168659882928381</v>
      </c>
      <c r="S66" s="11">
        <f t="shared" si="31"/>
        <v>69.130439862576068</v>
      </c>
      <c r="T66" s="11">
        <f t="shared" si="32"/>
        <v>68.151817918611172</v>
      </c>
      <c r="U66" s="12">
        <f t="shared" si="33"/>
        <v>67.229372877641367</v>
      </c>
      <c r="V66" s="2"/>
    </row>
    <row r="67" spans="1:22" x14ac:dyDescent="0.2">
      <c r="A67" s="72">
        <f t="shared" si="34"/>
        <v>7.0000000000000007E-2</v>
      </c>
      <c r="B67" s="10">
        <f t="shared" si="14"/>
        <v>98.194980157307086</v>
      </c>
      <c r="C67" s="11">
        <f t="shared" si="15"/>
        <v>94.636237316284507</v>
      </c>
      <c r="D67" s="11">
        <f t="shared" si="16"/>
        <v>91.312147432482107</v>
      </c>
      <c r="E67" s="11">
        <f t="shared" si="17"/>
        <v>88.209073956972844</v>
      </c>
      <c r="F67" s="11">
        <f t="shared" si="18"/>
        <v>85.312321663561789</v>
      </c>
      <c r="G67" s="11">
        <f t="shared" si="19"/>
        <v>82.608172401351638</v>
      </c>
      <c r="H67" s="11">
        <f t="shared" si="20"/>
        <v>80.083820129690565</v>
      </c>
      <c r="I67" s="11">
        <f t="shared" si="21"/>
        <v>77.727310272600704</v>
      </c>
      <c r="J67" s="11">
        <f t="shared" si="22"/>
        <v>75.527483105488415</v>
      </c>
      <c r="K67" s="11">
        <f t="shared" si="23"/>
        <v>73.47392090603239</v>
      </c>
      <c r="L67" s="11">
        <f t="shared" si="24"/>
        <v>71.556898618972212</v>
      </c>
      <c r="M67" s="11">
        <f t="shared" si="25"/>
        <v>69.767337801160679</v>
      </c>
      <c r="N67" s="11">
        <f t="shared" si="26"/>
        <v>68.09676362877714</v>
      </c>
      <c r="O67" s="11">
        <f t="shared" si="27"/>
        <v>66.537264763101376</v>
      </c>
      <c r="P67" s="11">
        <f t="shared" si="28"/>
        <v>65.081455884783779</v>
      </c>
      <c r="Q67" s="11">
        <f t="shared" si="29"/>
        <v>63.722442719185885</v>
      </c>
      <c r="R67" s="11">
        <f t="shared" si="30"/>
        <v>62.453789387161436</v>
      </c>
      <c r="S67" s="11">
        <f t="shared" si="31"/>
        <v>61.269487926661128</v>
      </c>
      <c r="T67" s="11">
        <f t="shared" si="32"/>
        <v>60.163929840824522</v>
      </c>
      <c r="U67" s="12">
        <f t="shared" si="33"/>
        <v>59.131879537819458</v>
      </c>
      <c r="V67" s="2"/>
    </row>
    <row r="68" spans="1:22" x14ac:dyDescent="0.2">
      <c r="A68" s="72">
        <f t="shared" si="34"/>
        <v>0.08</v>
      </c>
      <c r="B68" s="10">
        <f t="shared" si="14"/>
        <v>97.739908122366217</v>
      </c>
      <c r="C68" s="11">
        <f t="shared" si="15"/>
        <v>93.315492808384832</v>
      </c>
      <c r="D68" s="11">
        <f t="shared" si="16"/>
        <v>89.222357488221746</v>
      </c>
      <c r="E68" s="11">
        <f t="shared" si="17"/>
        <v>85.438023797242565</v>
      </c>
      <c r="F68" s="11">
        <f t="shared" si="18"/>
        <v>81.93919457111538</v>
      </c>
      <c r="G68" s="11">
        <f t="shared" si="19"/>
        <v>78.704330271811358</v>
      </c>
      <c r="H68" s="11">
        <f t="shared" si="20"/>
        <v>75.713516385620551</v>
      </c>
      <c r="I68" s="11">
        <f t="shared" si="21"/>
        <v>72.948340825163058</v>
      </c>
      <c r="J68" s="11">
        <f t="shared" si="22"/>
        <v>70.39178058065724</v>
      </c>
      <c r="K68" s="11">
        <f t="shared" si="23"/>
        <v>68.02809692264519</v>
      </c>
      <c r="L68" s="11">
        <f t="shared" si="24"/>
        <v>65.842738511021636</v>
      </c>
      <c r="M68" s="11">
        <f t="shared" si="25"/>
        <v>63.822251813884492</v>
      </c>
      <c r="N68" s="11">
        <f t="shared" si="26"/>
        <v>61.954198284726601</v>
      </c>
      <c r="O68" s="11">
        <f t="shared" si="27"/>
        <v>60.227077788093958</v>
      </c>
      <c r="P68" s="11">
        <f t="shared" si="28"/>
        <v>58.630257802301927</v>
      </c>
      <c r="Q68" s="11">
        <f t="shared" si="29"/>
        <v>57.15390796336699</v>
      </c>
      <c r="R68" s="11">
        <f t="shared" si="30"/>
        <v>55.788939547191944</v>
      </c>
      <c r="S68" s="11">
        <f t="shared" si="31"/>
        <v>54.526949517444301</v>
      </c>
      <c r="T68" s="11">
        <f t="shared" si="32"/>
        <v>53.360168794674664</v>
      </c>
      <c r="U68" s="12">
        <f t="shared" si="33"/>
        <v>52.281414428208649</v>
      </c>
      <c r="V68" s="2"/>
    </row>
    <row r="69" spans="1:22" x14ac:dyDescent="0.2">
      <c r="A69" s="72">
        <f t="shared" si="34"/>
        <v>0.09</v>
      </c>
      <c r="B69" s="10">
        <f t="shared" si="14"/>
        <v>97.289032047636056</v>
      </c>
      <c r="C69" s="11">
        <f t="shared" si="15"/>
        <v>92.019536599971858</v>
      </c>
      <c r="D69" s="11">
        <f t="shared" si="16"/>
        <v>87.190983790958981</v>
      </c>
      <c r="E69" s="11">
        <f t="shared" si="17"/>
        <v>82.769333362614489</v>
      </c>
      <c r="F69" s="11">
        <f t="shared" si="18"/>
        <v>78.720295631477867</v>
      </c>
      <c r="G69" s="11">
        <f t="shared" si="19"/>
        <v>75.0124705073858</v>
      </c>
      <c r="H69" s="11">
        <f t="shared" si="20"/>
        <v>71.617103987304233</v>
      </c>
      <c r="I69" s="11">
        <f t="shared" si="21"/>
        <v>68.507865169436911</v>
      </c>
      <c r="J69" s="11">
        <f t="shared" si="22"/>
        <v>65.660642058365895</v>
      </c>
      <c r="K69" s="11">
        <f t="shared" si="23"/>
        <v>63.053354577702905</v>
      </c>
      <c r="L69" s="11">
        <f t="shared" si="24"/>
        <v>60.66578334017354</v>
      </c>
      <c r="M69" s="11">
        <f t="shared" si="25"/>
        <v>58.479412847255006</v>
      </c>
      <c r="N69" s="11">
        <f t="shared" si="26"/>
        <v>56.477287902387886</v>
      </c>
      <c r="O69" s="11">
        <f t="shared" si="27"/>
        <v>54.643882124253551</v>
      </c>
      <c r="P69" s="11">
        <f t="shared" si="28"/>
        <v>52.964977540444281</v>
      </c>
      <c r="Q69" s="11">
        <f t="shared" si="29"/>
        <v>51.427554327780399</v>
      </c>
      <c r="R69" s="11">
        <f t="shared" si="30"/>
        <v>50.019689844216487</v>
      </c>
      <c r="S69" s="11">
        <f t="shared" si="31"/>
        <v>48.730466169333667</v>
      </c>
      <c r="T69" s="11">
        <f t="shared" si="32"/>
        <v>47.549885436399144</v>
      </c>
      <c r="U69" s="12">
        <f t="shared" si="33"/>
        <v>46.468792299397222</v>
      </c>
      <c r="V69" s="2"/>
    </row>
    <row r="70" spans="1:22" x14ac:dyDescent="0.2">
      <c r="A70" s="72">
        <f t="shared" si="34"/>
        <v>9.9999999999999992E-2</v>
      </c>
      <c r="B70" s="10">
        <f t="shared" si="14"/>
        <v>96.842294166591529</v>
      </c>
      <c r="C70" s="11">
        <f t="shared" si="15"/>
        <v>90.747787250483697</v>
      </c>
      <c r="D70" s="11">
        <f t="shared" si="16"/>
        <v>85.216118225435011</v>
      </c>
      <c r="E70" s="11">
        <f t="shared" si="17"/>
        <v>80.198731354642561</v>
      </c>
      <c r="F70" s="11">
        <f t="shared" si="18"/>
        <v>75.64781355800541</v>
      </c>
      <c r="G70" s="11">
        <f t="shared" si="19"/>
        <v>71.519996962416144</v>
      </c>
      <c r="H70" s="11">
        <f t="shared" si="20"/>
        <v>67.775945628548342</v>
      </c>
      <c r="I70" s="11">
        <f t="shared" si="21"/>
        <v>64.379980699870075</v>
      </c>
      <c r="J70" s="11">
        <f t="shared" si="22"/>
        <v>61.29974040174919</v>
      </c>
      <c r="K70" s="11">
        <f t="shared" si="23"/>
        <v>58.505871650619135</v>
      </c>
      <c r="L70" s="11">
        <f t="shared" si="24"/>
        <v>55.971750334401392</v>
      </c>
      <c r="M70" s="11">
        <f t="shared" si="25"/>
        <v>53.673227598602992</v>
      </c>
      <c r="N70" s="11">
        <f t="shared" si="26"/>
        <v>51.5883997203278</v>
      </c>
      <c r="O70" s="11">
        <f t="shared" si="27"/>
        <v>49.697399377221046</v>
      </c>
      <c r="P70" s="11">
        <f t="shared" si="28"/>
        <v>47.982206322248942</v>
      </c>
      <c r="Q70" s="11">
        <f t="shared" si="29"/>
        <v>46.426475660142714</v>
      </c>
      <c r="R70" s="11">
        <f t="shared" si="30"/>
        <v>45.015382089071309</v>
      </c>
      <c r="S70" s="11">
        <f t="shared" si="31"/>
        <v>43.735478623246912</v>
      </c>
      <c r="T70" s="11">
        <f t="shared" si="32"/>
        <v>42.574568450163554</v>
      </c>
      <c r="U70" s="12">
        <f t="shared" si="33"/>
        <v>41.521588701335112</v>
      </c>
      <c r="V70" s="2"/>
    </row>
    <row r="71" spans="1:22" x14ac:dyDescent="0.2">
      <c r="A71" s="72">
        <f t="shared" si="34"/>
        <v>0.10999999999999999</v>
      </c>
      <c r="B71" s="10">
        <f t="shared" si="14"/>
        <v>96.399637768239558</v>
      </c>
      <c r="C71" s="11">
        <f t="shared" si="15"/>
        <v>89.499679646225644</v>
      </c>
      <c r="D71" s="11">
        <f t="shared" si="16"/>
        <v>83.295923774106839</v>
      </c>
      <c r="E71" s="11">
        <f t="shared" si="17"/>
        <v>77.722144324302192</v>
      </c>
      <c r="F71" s="11">
        <f t="shared" si="18"/>
        <v>72.71436871296855</v>
      </c>
      <c r="G71" s="11">
        <f t="shared" si="19"/>
        <v>68.215120617612513</v>
      </c>
      <c r="H71" s="11">
        <f t="shared" si="20"/>
        <v>64.172760297443574</v>
      </c>
      <c r="I71" s="11">
        <f t="shared" si="21"/>
        <v>60.540891902601643</v>
      </c>
      <c r="J71" s="11">
        <f t="shared" si="22"/>
        <v>57.277830969700815</v>
      </c>
      <c r="K71" s="11">
        <f t="shared" si="23"/>
        <v>54.346125991914313</v>
      </c>
      <c r="L71" s="11">
        <f t="shared" si="24"/>
        <v>51.712128572461481</v>
      </c>
      <c r="M71" s="11">
        <f t="shared" si="25"/>
        <v>49.345607227969808</v>
      </c>
      <c r="N71" s="11">
        <f t="shared" si="26"/>
        <v>47.219400409172678</v>
      </c>
      <c r="O71" s="11">
        <f t="shared" si="27"/>
        <v>45.309104756516959</v>
      </c>
      <c r="P71" s="11">
        <f t="shared" si="28"/>
        <v>43.592795012660602</v>
      </c>
      <c r="Q71" s="11">
        <f t="shared" si="29"/>
        <v>42.050772377179513</v>
      </c>
      <c r="R71" s="11">
        <f t="shared" si="30"/>
        <v>40.665338415245948</v>
      </c>
      <c r="S71" s="11">
        <f t="shared" si="31"/>
        <v>39.42059192533462</v>
      </c>
      <c r="T71" s="11">
        <f t="shared" si="32"/>
        <v>38.302246434522345</v>
      </c>
      <c r="U71" s="12">
        <f t="shared" si="33"/>
        <v>37.297466226699285</v>
      </c>
      <c r="V71" s="2"/>
    </row>
    <row r="72" spans="1:22" x14ac:dyDescent="0.2">
      <c r="A72" s="72">
        <f t="shared" si="34"/>
        <v>0.11999999999999998</v>
      </c>
      <c r="B72" s="10">
        <f t="shared" si="14"/>
        <v>95.961007173119967</v>
      </c>
      <c r="C72" s="11">
        <f t="shared" si="15"/>
        <v>88.274664467248698</v>
      </c>
      <c r="D72" s="11">
        <f t="shared" si="16"/>
        <v>81.428631546024434</v>
      </c>
      <c r="E72" s="11">
        <f t="shared" si="17"/>
        <v>75.335686617914561</v>
      </c>
      <c r="F72" s="11">
        <f t="shared" si="18"/>
        <v>69.912987322693951</v>
      </c>
      <c r="G72" s="11">
        <f t="shared" si="19"/>
        <v>65.086804254679876</v>
      </c>
      <c r="H72" s="11">
        <f t="shared" si="20"/>
        <v>60.791518505290362</v>
      </c>
      <c r="I72" s="11">
        <f t="shared" si="21"/>
        <v>56.968729479489781</v>
      </c>
      <c r="J72" s="11">
        <f t="shared" si="22"/>
        <v>53.566460855601775</v>
      </c>
      <c r="K72" s="11">
        <f t="shared" si="23"/>
        <v>50.538453892369297</v>
      </c>
      <c r="L72" s="11">
        <f t="shared" si="24"/>
        <v>47.843538474754055</v>
      </c>
      <c r="M72" s="11">
        <f t="shared" si="25"/>
        <v>45.445073346937008</v>
      </c>
      <c r="N72" s="11">
        <f t="shared" si="26"/>
        <v>43.310447921681529</v>
      </c>
      <c r="O72" s="11">
        <f t="shared" si="27"/>
        <v>41.410638892440275</v>
      </c>
      <c r="P72" s="11">
        <f t="shared" si="28"/>
        <v>39.719815619708655</v>
      </c>
      <c r="Q72" s="11">
        <f t="shared" si="29"/>
        <v>38.214988926284278</v>
      </c>
      <c r="R72" s="11">
        <f t="shared" si="30"/>
        <v>36.875698526298187</v>
      </c>
      <c r="S72" s="11">
        <f t="shared" si="31"/>
        <v>35.683734838165321</v>
      </c>
      <c r="T72" s="11">
        <f t="shared" si="32"/>
        <v>34.622891399100823</v>
      </c>
      <c r="U72" s="12">
        <f t="shared" si="33"/>
        <v>33.678744514920965</v>
      </c>
      <c r="V72" s="2"/>
    </row>
    <row r="73" spans="1:22" x14ac:dyDescent="0.2">
      <c r="A73" s="72">
        <f>A72+0.01</f>
        <v>0.12999999999999998</v>
      </c>
      <c r="B73" s="10">
        <f t="shared" si="14"/>
        <v>95.526347709957932</v>
      </c>
      <c r="C73" s="11">
        <f t="shared" si="15"/>
        <v>87.072207674050247</v>
      </c>
      <c r="D73" s="11">
        <f t="shared" si="16"/>
        <v>79.612537943166245</v>
      </c>
      <c r="E73" s="11">
        <f t="shared" si="17"/>
        <v>73.035650878532678</v>
      </c>
      <c r="F73" s="11">
        <f t="shared" si="18"/>
        <v>67.237077346267412</v>
      </c>
      <c r="G73" s="11">
        <f t="shared" si="19"/>
        <v>62.124711164720317</v>
      </c>
      <c r="H73" s="11">
        <f t="shared" si="20"/>
        <v>57.617346063839008</v>
      </c>
      <c r="I73" s="11">
        <f t="shared" si="21"/>
        <v>53.643385781812682</v>
      </c>
      <c r="J73" s="11">
        <f t="shared" si="22"/>
        <v>50.139706809804203</v>
      </c>
      <c r="K73" s="11">
        <f t="shared" si="23"/>
        <v>47.050655720286272</v>
      </c>
      <c r="L73" s="11">
        <f t="shared" si="24"/>
        <v>44.327165152261458</v>
      </c>
      <c r="M73" s="11">
        <f t="shared" si="25"/>
        <v>41.925974411425372</v>
      </c>
      <c r="N73" s="11">
        <f t="shared" si="26"/>
        <v>39.808942305065436</v>
      </c>
      <c r="O73" s="11">
        <f t="shared" si="27"/>
        <v>37.942441296570721</v>
      </c>
      <c r="P73" s="11">
        <f t="shared" si="28"/>
        <v>36.296823356131455</v>
      </c>
      <c r="Q73" s="11">
        <f t="shared" si="29"/>
        <v>34.845949023050046</v>
      </c>
      <c r="R73" s="11">
        <f t="shared" si="30"/>
        <v>33.566772199155828</v>
      </c>
      <c r="S73" s="11">
        <f t="shared" si="31"/>
        <v>32.43897407806503</v>
      </c>
      <c r="T73" s="11">
        <f t="shared" si="32"/>
        <v>31.444640395514568</v>
      </c>
      <c r="U73" s="12">
        <f t="shared" si="33"/>
        <v>30.567976874122898</v>
      </c>
      <c r="V73" s="2"/>
    </row>
    <row r="74" spans="1:22" x14ac:dyDescent="0.2">
      <c r="A74" s="72">
        <f t="shared" si="34"/>
        <v>0.13999999999999999</v>
      </c>
      <c r="B74" s="10">
        <f t="shared" si="14"/>
        <v>95.095605692947913</v>
      </c>
      <c r="C74" s="11">
        <f t="shared" si="15"/>
        <v>85.891790013269272</v>
      </c>
      <c r="D74" s="11">
        <f t="shared" si="16"/>
        <v>77.846001957262075</v>
      </c>
      <c r="E74" s="11">
        <f t="shared" si="17"/>
        <v>70.81849906966734</v>
      </c>
      <c r="F74" s="11">
        <f t="shared" si="18"/>
        <v>64.680405884590286</v>
      </c>
      <c r="G74" s="11">
        <f t="shared" si="19"/>
        <v>59.319157578994108</v>
      </c>
      <c r="H74" s="11">
        <f t="shared" si="20"/>
        <v>54.63643567699728</v>
      </c>
      <c r="I74" s="11">
        <f t="shared" si="21"/>
        <v>50.546365014060051</v>
      </c>
      <c r="J74" s="11">
        <f t="shared" si="22"/>
        <v>46.973938895676589</v>
      </c>
      <c r="K74" s="11">
        <f t="shared" si="23"/>
        <v>43.853643569985735</v>
      </c>
      <c r="L74" s="11">
        <f t="shared" si="24"/>
        <v>41.128256788877465</v>
      </c>
      <c r="M74" s="11">
        <f t="shared" si="25"/>
        <v>38.747798424733638</v>
      </c>
      <c r="N74" s="11">
        <f t="shared" si="26"/>
        <v>36.66861389844852</v>
      </c>
      <c r="O74" s="11">
        <f t="shared" si="27"/>
        <v>34.852573609964708</v>
      </c>
      <c r="P74" s="11">
        <f t="shared" si="28"/>
        <v>33.266373689898494</v>
      </c>
      <c r="Q74" s="11">
        <f t="shared" si="29"/>
        <v>31.88092524892879</v>
      </c>
      <c r="R74" s="11">
        <f t="shared" si="30"/>
        <v>30.670820924560104</v>
      </c>
      <c r="S74" s="11">
        <f t="shared" si="31"/>
        <v>29.61386894240561</v>
      </c>
      <c r="T74" s="11">
        <f t="shared" si="32"/>
        <v>28.690686147266732</v>
      </c>
      <c r="U74" s="12">
        <f t="shared" si="33"/>
        <v>27.884342540716926</v>
      </c>
      <c r="V74" s="2"/>
    </row>
    <row r="75" spans="1:22" x14ac:dyDescent="0.2">
      <c r="A75" s="72">
        <f t="shared" si="34"/>
        <v>0.15</v>
      </c>
      <c r="B75" s="10">
        <f t="shared" si="14"/>
        <v>94.668728399649027</v>
      </c>
      <c r="C75" s="11">
        <f t="shared" si="15"/>
        <v>84.73290654159031</v>
      </c>
      <c r="D75" s="11">
        <f t="shared" si="16"/>
        <v>76.127442590522179</v>
      </c>
      <c r="E75" s="11">
        <f t="shared" si="17"/>
        <v>68.680853990355075</v>
      </c>
      <c r="F75" s="11">
        <f t="shared" si="18"/>
        <v>62.237078024823788</v>
      </c>
      <c r="G75" s="11">
        <f t="shared" si="19"/>
        <v>56.661068535991944</v>
      </c>
      <c r="H75" s="11">
        <f t="shared" si="20"/>
        <v>51.835965679241838</v>
      </c>
      <c r="I75" s="11">
        <f t="shared" si="21"/>
        <v>47.660646819966459</v>
      </c>
      <c r="J75" s="11">
        <f t="shared" si="22"/>
        <v>44.047607244606482</v>
      </c>
      <c r="K75" s="11">
        <f t="shared" si="23"/>
        <v>40.921126270795789</v>
      </c>
      <c r="L75" s="11">
        <f t="shared" si="24"/>
        <v>38.215680322663225</v>
      </c>
      <c r="M75" s="11">
        <f t="shared" si="25"/>
        <v>35.874569713138015</v>
      </c>
      <c r="N75" s="11">
        <f t="shared" si="26"/>
        <v>33.848730353895014</v>
      </c>
      <c r="O75" s="11">
        <f t="shared" si="27"/>
        <v>32.095705489217451</v>
      </c>
      <c r="P75" s="11">
        <f t="shared" si="28"/>
        <v>30.57875590377445</v>
      </c>
      <c r="Q75" s="11">
        <f t="shared" si="29"/>
        <v>29.266089956392733</v>
      </c>
      <c r="R75" s="11">
        <f t="shared" si="30"/>
        <v>28.130197303168963</v>
      </c>
      <c r="S75" s="11">
        <f t="shared" si="31"/>
        <v>27.147272346350121</v>
      </c>
      <c r="T75" s="11">
        <f t="shared" si="32"/>
        <v>26.296715325847074</v>
      </c>
      <c r="U75" s="12">
        <f t="shared" si="33"/>
        <v>25.560700597450708</v>
      </c>
      <c r="V75" s="2"/>
    </row>
    <row r="76" spans="1:22" x14ac:dyDescent="0.2">
      <c r="A76" s="72">
        <f t="shared" si="34"/>
        <v>0.16</v>
      </c>
      <c r="B76" s="10">
        <f t="shared" si="14"/>
        <v>94.245664049472538</v>
      </c>
      <c r="C76" s="11">
        <f t="shared" si="15"/>
        <v>83.595066167102516</v>
      </c>
      <c r="D76" s="11">
        <f t="shared" si="16"/>
        <v>74.455336394046526</v>
      </c>
      <c r="E76" s="11">
        <f t="shared" si="17"/>
        <v>66.619491252537614</v>
      </c>
      <c r="F76" s="11">
        <f t="shared" si="18"/>
        <v>59.901517022848907</v>
      </c>
      <c r="G76" s="11">
        <f t="shared" si="19"/>
        <v>54.141936921949799</v>
      </c>
      <c r="H76" s="11">
        <f t="shared" si="20"/>
        <v>49.204025312811346</v>
      </c>
      <c r="I76" s="11">
        <f t="shared" si="21"/>
        <v>44.970561999078086</v>
      </c>
      <c r="J76" s="11">
        <f t="shared" si="22"/>
        <v>41.341049555891153</v>
      </c>
      <c r="K76" s="11">
        <f t="shared" si="23"/>
        <v>38.229327639578621</v>
      </c>
      <c r="L76" s="11">
        <f t="shared" si="24"/>
        <v>35.561527642740032</v>
      </c>
      <c r="M76" s="11">
        <f t="shared" si="25"/>
        <v>33.274319140649325</v>
      </c>
      <c r="N76" s="11">
        <f t="shared" si="26"/>
        <v>31.313406501682678</v>
      </c>
      <c r="O76" s="11">
        <f t="shared" si="27"/>
        <v>29.632239973076153</v>
      </c>
      <c r="P76" s="11">
        <f t="shared" si="28"/>
        <v>28.190910644709795</v>
      </c>
      <c r="Q76" s="11">
        <f t="shared" si="29"/>
        <v>26.955203058661816</v>
      </c>
      <c r="R76" s="11">
        <f t="shared" si="30"/>
        <v>25.895782974601481</v>
      </c>
      <c r="S76" s="11">
        <f t="shared" si="31"/>
        <v>24.987501009529176</v>
      </c>
      <c r="T76" s="11">
        <f t="shared" si="32"/>
        <v>24.208795621092701</v>
      </c>
      <c r="U76" s="12">
        <f t="shared" si="33"/>
        <v>23.541181262007932</v>
      </c>
      <c r="V76" s="2"/>
    </row>
    <row r="77" spans="1:22" x14ac:dyDescent="0.2">
      <c r="A77" s="72">
        <f t="shared" si="34"/>
        <v>0.17</v>
      </c>
      <c r="B77" s="10">
        <f t="shared" si="14"/>
        <v>93.826361782743575</v>
      </c>
      <c r="C77" s="11">
        <f t="shared" si="15"/>
        <v>82.477791207398852</v>
      </c>
      <c r="D77" s="11">
        <f t="shared" si="16"/>
        <v>72.8282151180331</v>
      </c>
      <c r="E77" s="11">
        <f t="shared" si="17"/>
        <v>64.631331693568157</v>
      </c>
      <c r="F77" s="11">
        <f t="shared" si="18"/>
        <v>57.668445733394925</v>
      </c>
      <c r="G77" s="11">
        <f t="shared" si="19"/>
        <v>51.753785443158783</v>
      </c>
      <c r="H77" s="11">
        <f t="shared" si="20"/>
        <v>46.729545990007395</v>
      </c>
      <c r="I77" s="11">
        <f t="shared" si="21"/>
        <v>42.461679224392171</v>
      </c>
      <c r="J77" s="11">
        <f t="shared" si="22"/>
        <v>38.836317236993644</v>
      </c>
      <c r="K77" s="11">
        <f t="shared" si="23"/>
        <v>35.756734330243852</v>
      </c>
      <c r="L77" s="11">
        <f t="shared" si="24"/>
        <v>33.140766348974523</v>
      </c>
      <c r="M77" s="11">
        <f t="shared" si="25"/>
        <v>30.918618517192716</v>
      </c>
      <c r="N77" s="11">
        <f t="shared" si="26"/>
        <v>29.031003293440413</v>
      </c>
      <c r="O77" s="11">
        <f t="shared" si="27"/>
        <v>27.427558562184871</v>
      </c>
      <c r="P77" s="11">
        <f t="shared" si="28"/>
        <v>26.06550395813251</v>
      </c>
      <c r="Q77" s="11">
        <f t="shared" si="29"/>
        <v>24.908499473813574</v>
      </c>
      <c r="R77" s="11">
        <f t="shared" si="30"/>
        <v>23.92567589776062</v>
      </c>
      <c r="S77" s="11">
        <f t="shared" si="31"/>
        <v>23.090811215093368</v>
      </c>
      <c r="T77" s="11">
        <f t="shared" si="32"/>
        <v>22.381630996641292</v>
      </c>
      <c r="U77" s="12">
        <f t="shared" si="33"/>
        <v>21.779214110785077</v>
      </c>
      <c r="V77" s="2"/>
    </row>
    <row r="78" spans="1:22" x14ac:dyDescent="0.2">
      <c r="A78" s="72">
        <f t="shared" si="34"/>
        <v>0.18000000000000002</v>
      </c>
      <c r="B78" s="10">
        <f t="shared" si="14"/>
        <v>93.410771640318671</v>
      </c>
      <c r="C78" s="11">
        <f t="shared" si="15"/>
        <v>81.380616963728201</v>
      </c>
      <c r="D78" s="11">
        <f t="shared" si="16"/>
        <v>71.244663468219088</v>
      </c>
      <c r="E78" s="11">
        <f t="shared" si="17"/>
        <v>62.713434198368802</v>
      </c>
      <c r="F78" s="11">
        <f t="shared" si="18"/>
        <v>55.53286920396576</v>
      </c>
      <c r="G78" s="11">
        <f t="shared" si="19"/>
        <v>49.489131307826497</v>
      </c>
      <c r="H78" s="11">
        <f t="shared" si="20"/>
        <v>44.402238036099156</v>
      </c>
      <c r="I78" s="11">
        <f t="shared" si="21"/>
        <v>40.120701741403977</v>
      </c>
      <c r="J78" s="11">
        <f t="shared" si="22"/>
        <v>36.517018301714408</v>
      </c>
      <c r="K78" s="11">
        <f t="shared" si="23"/>
        <v>33.483870048461675</v>
      </c>
      <c r="L78" s="11">
        <f t="shared" si="24"/>
        <v>30.930929847087434</v>
      </c>
      <c r="M78" s="11">
        <f t="shared" si="25"/>
        <v>28.782171155584841</v>
      </c>
      <c r="N78" s="11">
        <f t="shared" si="26"/>
        <v>26.973603954589471</v>
      </c>
      <c r="O78" s="11">
        <f t="shared" si="27"/>
        <v>25.451369125033573</v>
      </c>
      <c r="P78" s="11">
        <f t="shared" si="28"/>
        <v>24.170134523942831</v>
      </c>
      <c r="Q78" s="11">
        <f t="shared" si="29"/>
        <v>23.0917449935239</v>
      </c>
      <c r="R78" s="11">
        <f t="shared" si="30"/>
        <v>22.18408610082216</v>
      </c>
      <c r="S78" s="11">
        <f t="shared" si="31"/>
        <v>21.42012777012463</v>
      </c>
      <c r="T78" s="11">
        <f t="shared" si="32"/>
        <v>20.777119327487199</v>
      </c>
      <c r="U78" s="12">
        <f t="shared" si="33"/>
        <v>20.235911985817783</v>
      </c>
      <c r="V78" s="2"/>
    </row>
    <row r="79" spans="1:22" x14ac:dyDescent="0.2">
      <c r="A79" s="72">
        <f t="shared" si="34"/>
        <v>0.19000000000000003</v>
      </c>
      <c r="B79" s="10">
        <f t="shared" si="14"/>
        <v>92.998844543742393</v>
      </c>
      <c r="C79" s="11">
        <f t="shared" si="15"/>
        <v>80.303091310549462</v>
      </c>
      <c r="D79" s="11">
        <f t="shared" si="16"/>
        <v>69.703316963293872</v>
      </c>
      <c r="E79" s="11">
        <f t="shared" si="17"/>
        <v>60.862988907368781</v>
      </c>
      <c r="F79" s="11">
        <f t="shared" si="18"/>
        <v>53.490058354690476</v>
      </c>
      <c r="G79" s="11">
        <f t="shared" si="19"/>
        <v>47.340953413026796</v>
      </c>
      <c r="H79" s="11">
        <f t="shared" si="20"/>
        <v>42.212532452943663</v>
      </c>
      <c r="I79" s="11">
        <f t="shared" si="21"/>
        <v>37.935373127589195</v>
      </c>
      <c r="J79" s="11">
        <f t="shared" si="22"/>
        <v>34.368175341592689</v>
      </c>
      <c r="K79" s="11">
        <f t="shared" si="23"/>
        <v>31.393093265742301</v>
      </c>
      <c r="L79" s="11">
        <f t="shared" si="24"/>
        <v>28.911842186031379</v>
      </c>
      <c r="M79" s="11">
        <f t="shared" si="25"/>
        <v>26.842451573065915</v>
      </c>
      <c r="N79" s="11">
        <f t="shared" si="26"/>
        <v>25.116557106340473</v>
      </c>
      <c r="O79" s="11">
        <f t="shared" si="27"/>
        <v>23.67714219278534</v>
      </c>
      <c r="P79" s="11">
        <f t="shared" si="28"/>
        <v>22.476654368465475</v>
      </c>
      <c r="Q79" s="11">
        <f t="shared" si="29"/>
        <v>21.475434356939552</v>
      </c>
      <c r="R79" s="11">
        <f t="shared" si="30"/>
        <v>20.640405886702553</v>
      </c>
      <c r="S79" s="11">
        <f t="shared" si="31"/>
        <v>19.943982984563728</v>
      </c>
      <c r="T79" s="11">
        <f t="shared" si="32"/>
        <v>19.363158646339905</v>
      </c>
      <c r="U79" s="12">
        <f t="shared" si="33"/>
        <v>18.87874477821887</v>
      </c>
      <c r="V79" s="2"/>
    </row>
    <row r="80" spans="1:22" ht="17" thickBot="1" x14ac:dyDescent="0.25">
      <c r="A80" s="73">
        <f>A79+0.01</f>
        <v>0.20000000000000004</v>
      </c>
      <c r="B80" s="13">
        <f t="shared" si="14"/>
        <v>92.590532275926364</v>
      </c>
      <c r="C80" s="14">
        <f t="shared" si="15"/>
        <v>79.244774299860978</v>
      </c>
      <c r="D80" s="14">
        <f t="shared" si="16"/>
        <v>68.202859888302029</v>
      </c>
      <c r="E80" s="14">
        <f t="shared" si="17"/>
        <v>59.077310787840105</v>
      </c>
      <c r="F80" s="14">
        <f t="shared" si="18"/>
        <v>51.535534671755869</v>
      </c>
      <c r="G80" s="14">
        <f t="shared" si="19"/>
        <v>45.302661848545746</v>
      </c>
      <c r="H80" s="14">
        <f t="shared" si="20"/>
        <v>40.151527283909289</v>
      </c>
      <c r="I80" s="14">
        <f t="shared" si="21"/>
        <v>35.8943912800775</v>
      </c>
      <c r="J80" s="14">
        <f t="shared" si="22"/>
        <v>32.376097062034717</v>
      </c>
      <c r="K80" s="14">
        <f t="shared" si="23"/>
        <v>29.468415890098516</v>
      </c>
      <c r="L80" s="14">
        <f t="shared" si="24"/>
        <v>27.065373599242157</v>
      </c>
      <c r="M80" s="14">
        <f t="shared" si="25"/>
        <v>25.079388234898062</v>
      </c>
      <c r="N80" s="14">
        <f t="shared" si="26"/>
        <v>23.438078016431867</v>
      </c>
      <c r="O80" s="14">
        <f t="shared" si="27"/>
        <v>22.081623290426744</v>
      </c>
      <c r="P80" s="14">
        <f t="shared" si="28"/>
        <v>20.960586326786149</v>
      </c>
      <c r="Q80" s="14">
        <f t="shared" si="29"/>
        <v>20.034109497331116</v>
      </c>
      <c r="R80" s="14">
        <f t="shared" si="30"/>
        <v>19.268426167202982</v>
      </c>
      <c r="S80" s="14">
        <f t="shared" si="31"/>
        <v>18.635630026601223</v>
      </c>
      <c r="T80" s="14">
        <f t="shared" si="32"/>
        <v>18.112658009574975</v>
      </c>
      <c r="U80" s="15">
        <f t="shared" si="33"/>
        <v>17.680449731040888</v>
      </c>
      <c r="V80" s="2"/>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2016-03-04T13:56:40Z</dcterms:created>
  <dcterms:modified xsi:type="dcterms:W3CDTF">2016-03-04T22:00:18Z</dcterms:modified>
</cp:coreProperties>
</file>