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nggukang/Library/CloudStorage/GoogleDrive-rednine13@gmail.com/내 드라이브/KAIST/NeFL/"/>
    </mc:Choice>
  </mc:AlternateContent>
  <xr:revisionPtr revIDLastSave="0" documentId="13_ncr:1_{DE35E8CC-AEE0-664A-AF55-22A1D3DCFC67}" xr6:coauthVersionLast="47" xr6:coauthVersionMax="47" xr10:uidLastSave="{00000000-0000-0000-0000-000000000000}"/>
  <bookViews>
    <workbookView xWindow="0" yWindow="500" windowWidth="38400" windowHeight="21100" xr2:uid="{FB6A9122-48C0-684C-A9A9-27E32B4F26A8}"/>
  </bookViews>
  <sheets>
    <sheet name="ResNet18" sheetId="1" r:id="rId1"/>
    <sheet name="ResNet34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7" i="1" l="1"/>
  <c r="J35" i="1"/>
  <c r="L4" i="3"/>
  <c r="C81" i="3" s="1"/>
  <c r="N37" i="3"/>
  <c r="M37" i="3"/>
  <c r="L37" i="3"/>
  <c r="Q35" i="3"/>
  <c r="P35" i="3"/>
  <c r="O35" i="3"/>
  <c r="N35" i="3"/>
  <c r="M35" i="3"/>
  <c r="L35" i="3"/>
  <c r="O33" i="3"/>
  <c r="N33" i="3"/>
  <c r="M33" i="3"/>
  <c r="L33" i="3"/>
  <c r="N31" i="3"/>
  <c r="M31" i="3"/>
  <c r="L31" i="3"/>
  <c r="K19" i="1"/>
  <c r="D73" i="1" s="1"/>
  <c r="C87" i="3" l="1"/>
  <c r="C11" i="3"/>
  <c r="C40" i="3"/>
  <c r="C52" i="3"/>
  <c r="C19" i="3"/>
  <c r="C86" i="3"/>
  <c r="F87" i="3" s="1"/>
  <c r="G87" i="3" s="1"/>
  <c r="C56" i="3"/>
  <c r="C37" i="3"/>
  <c r="C60" i="3"/>
  <c r="C71" i="3"/>
  <c r="C32" i="3"/>
  <c r="C14" i="3"/>
  <c r="C82" i="3"/>
  <c r="C53" i="3"/>
  <c r="F53" i="3" s="1"/>
  <c r="G53" i="3" s="1"/>
  <c r="C22" i="3"/>
  <c r="C24" i="3"/>
  <c r="C57" i="3"/>
  <c r="C35" i="3"/>
  <c r="C85" i="3"/>
  <c r="C74" i="3"/>
  <c r="C75" i="3"/>
  <c r="C7" i="3"/>
  <c r="C67" i="3"/>
  <c r="F68" i="3" s="1"/>
  <c r="G68" i="3" s="1"/>
  <c r="C88" i="3"/>
  <c r="C10" i="3"/>
  <c r="C68" i="3"/>
  <c r="C89" i="3"/>
  <c r="C27" i="3"/>
  <c r="C41" i="3"/>
  <c r="C64" i="3"/>
  <c r="C78" i="3"/>
  <c r="C90" i="3"/>
  <c r="C30" i="3"/>
  <c r="C46" i="3"/>
  <c r="C65" i="3"/>
  <c r="C79" i="3"/>
  <c r="C93" i="3"/>
  <c r="C31" i="3"/>
  <c r="C36" i="3"/>
  <c r="F36" i="3" s="1"/>
  <c r="G36" i="3" s="1"/>
  <c r="C49" i="3"/>
  <c r="C66" i="3"/>
  <c r="C8" i="3"/>
  <c r="C15" i="3"/>
  <c r="C28" i="3"/>
  <c r="C33" i="3"/>
  <c r="C44" i="3"/>
  <c r="C47" i="3"/>
  <c r="C50" i="3"/>
  <c r="C54" i="3"/>
  <c r="C58" i="3"/>
  <c r="C72" i="3"/>
  <c r="C80" i="3"/>
  <c r="C94" i="3"/>
  <c r="C9" i="3"/>
  <c r="C16" i="3"/>
  <c r="C17" i="3"/>
  <c r="C21" i="3"/>
  <c r="C25" i="3"/>
  <c r="C34" i="3"/>
  <c r="C55" i="3"/>
  <c r="C61" i="3"/>
  <c r="C69" i="3"/>
  <c r="C73" i="3"/>
  <c r="C83" i="3"/>
  <c r="C91" i="3"/>
  <c r="C12" i="3"/>
  <c r="C18" i="3"/>
  <c r="C20" i="3"/>
  <c r="C26" i="3"/>
  <c r="C38" i="3"/>
  <c r="C42" i="3"/>
  <c r="C45" i="3"/>
  <c r="C48" i="3"/>
  <c r="C62" i="3"/>
  <c r="C70" i="3"/>
  <c r="C76" i="3"/>
  <c r="C84" i="3"/>
  <c r="F85" i="3" s="1"/>
  <c r="C92" i="3"/>
  <c r="C6" i="3"/>
  <c r="F6" i="3" s="1"/>
  <c r="C13" i="3"/>
  <c r="C23" i="3"/>
  <c r="C29" i="3"/>
  <c r="C39" i="3"/>
  <c r="C43" i="3"/>
  <c r="C51" i="3"/>
  <c r="C59" i="3"/>
  <c r="C63" i="3"/>
  <c r="C77" i="3"/>
  <c r="D10" i="1"/>
  <c r="D18" i="1"/>
  <c r="D26" i="1"/>
  <c r="D34" i="1"/>
  <c r="D42" i="1"/>
  <c r="D50" i="1"/>
  <c r="D58" i="1"/>
  <c r="D66" i="1"/>
  <c r="H66" i="1" s="1"/>
  <c r="D11" i="1"/>
  <c r="D19" i="1"/>
  <c r="D27" i="1"/>
  <c r="D35" i="1"/>
  <c r="D43" i="1"/>
  <c r="D51" i="1"/>
  <c r="D59" i="1"/>
  <c r="D67" i="1"/>
  <c r="D12" i="1"/>
  <c r="D20" i="1"/>
  <c r="D28" i="1"/>
  <c r="D36" i="1"/>
  <c r="D44" i="1"/>
  <c r="D52" i="1"/>
  <c r="D60" i="1"/>
  <c r="D68" i="1"/>
  <c r="D13" i="1"/>
  <c r="D21" i="1"/>
  <c r="D29" i="1"/>
  <c r="D37" i="1"/>
  <c r="D45" i="1"/>
  <c r="D53" i="1"/>
  <c r="D61" i="1"/>
  <c r="D69" i="1"/>
  <c r="D14" i="1"/>
  <c r="D22" i="1"/>
  <c r="D30" i="1"/>
  <c r="D38" i="1"/>
  <c r="D46" i="1"/>
  <c r="D54" i="1"/>
  <c r="D62" i="1"/>
  <c r="D70" i="1"/>
  <c r="D7" i="1"/>
  <c r="H7" i="1" s="1"/>
  <c r="D15" i="1"/>
  <c r="D23" i="1"/>
  <c r="D31" i="1"/>
  <c r="D39" i="1"/>
  <c r="D47" i="1"/>
  <c r="D55" i="1"/>
  <c r="D63" i="1"/>
  <c r="D71" i="1"/>
  <c r="D8" i="1"/>
  <c r="D16" i="1"/>
  <c r="D24" i="1"/>
  <c r="D32" i="1"/>
  <c r="D40" i="1"/>
  <c r="D48" i="1"/>
  <c r="D56" i="1"/>
  <c r="D64" i="1"/>
  <c r="D72" i="1"/>
  <c r="D9" i="1"/>
  <c r="D17" i="1"/>
  <c r="D25" i="1"/>
  <c r="D33" i="1"/>
  <c r="D41" i="1"/>
  <c r="D49" i="1"/>
  <c r="D57" i="1"/>
  <c r="D65" i="1"/>
  <c r="G18" i="1" l="1"/>
  <c r="H28" i="1"/>
  <c r="F33" i="3"/>
  <c r="G21" i="1"/>
  <c r="F11" i="3"/>
  <c r="G11" i="3" s="1"/>
  <c r="F41" i="3"/>
  <c r="G41" i="3" s="1"/>
  <c r="F19" i="3"/>
  <c r="G19" i="3" s="1"/>
  <c r="F14" i="3"/>
  <c r="G14" i="3" s="1"/>
  <c r="F75" i="3"/>
  <c r="G75" i="3" s="1"/>
  <c r="F82" i="3"/>
  <c r="G82" i="3" s="1"/>
  <c r="F58" i="3"/>
  <c r="G58" i="3" s="1"/>
  <c r="F60" i="3"/>
  <c r="G60" i="3" s="1"/>
  <c r="F38" i="3"/>
  <c r="G38" i="3" s="1"/>
  <c r="I38" i="3" s="1"/>
  <c r="N34" i="3" s="1"/>
  <c r="F70" i="3"/>
  <c r="G70" i="3" s="1"/>
  <c r="I70" i="3" s="1"/>
  <c r="P36" i="3" s="1"/>
  <c r="F31" i="3"/>
  <c r="G31" i="3" s="1"/>
  <c r="F21" i="3"/>
  <c r="G21" i="3" s="1"/>
  <c r="F80" i="3"/>
  <c r="G80" i="3" s="1"/>
  <c r="F90" i="3"/>
  <c r="G90" i="3" s="1"/>
  <c r="F43" i="3"/>
  <c r="G43" i="3" s="1"/>
  <c r="I43" i="3" s="1"/>
  <c r="O34" i="3" s="1"/>
  <c r="F65" i="3"/>
  <c r="G65" i="3" s="1"/>
  <c r="F48" i="3"/>
  <c r="G48" i="3" s="1"/>
  <c r="G33" i="3"/>
  <c r="F78" i="3"/>
  <c r="H6" i="3"/>
  <c r="G6" i="3"/>
  <c r="F73" i="3"/>
  <c r="F16" i="3"/>
  <c r="G16" i="3" s="1"/>
  <c r="F50" i="3"/>
  <c r="G50" i="3" s="1"/>
  <c r="F46" i="3"/>
  <c r="F63" i="3"/>
  <c r="F26" i="3"/>
  <c r="G26" i="3" s="1"/>
  <c r="F9" i="3"/>
  <c r="H87" i="3"/>
  <c r="M23" i="3" s="1"/>
  <c r="G85" i="3"/>
  <c r="I87" i="3" s="1"/>
  <c r="M38" i="3" s="1"/>
  <c r="F28" i="3"/>
  <c r="G28" i="3" s="1"/>
  <c r="F24" i="3"/>
  <c r="F92" i="3"/>
  <c r="F55" i="3"/>
  <c r="H14" i="1"/>
  <c r="H11" i="1"/>
  <c r="G57" i="1"/>
  <c r="G7" i="1"/>
  <c r="G11" i="1"/>
  <c r="H50" i="1"/>
  <c r="H18" i="1"/>
  <c r="H41" i="1"/>
  <c r="G69" i="1"/>
  <c r="G60" i="1"/>
  <c r="G44" i="1"/>
  <c r="G37" i="1"/>
  <c r="G25" i="1"/>
  <c r="H34" i="1"/>
  <c r="H30" i="1"/>
  <c r="G34" i="1"/>
  <c r="G66" i="1"/>
  <c r="G41" i="1"/>
  <c r="H53" i="1"/>
  <c r="G46" i="1"/>
  <c r="H46" i="1"/>
  <c r="H44" i="1"/>
  <c r="H62" i="1"/>
  <c r="H25" i="1"/>
  <c r="G53" i="1"/>
  <c r="G30" i="1"/>
  <c r="H37" i="1"/>
  <c r="G50" i="1"/>
  <c r="H57" i="1"/>
  <c r="H60" i="1"/>
  <c r="H69" i="1"/>
  <c r="G62" i="1"/>
  <c r="G28" i="1"/>
  <c r="H21" i="1"/>
  <c r="G14" i="1"/>
  <c r="H26" i="3" l="1"/>
  <c r="Q16" i="3"/>
  <c r="I60" i="3"/>
  <c r="N36" i="3" s="1"/>
  <c r="H60" i="3"/>
  <c r="N21" i="3" s="1"/>
  <c r="P4" i="3"/>
  <c r="P5" i="3" s="1"/>
  <c r="H80" i="3"/>
  <c r="L23" i="3" s="1"/>
  <c r="H38" i="3"/>
  <c r="N19" i="3" s="1"/>
  <c r="I33" i="3"/>
  <c r="M34" i="3" s="1"/>
  <c r="H70" i="3"/>
  <c r="P21" i="3" s="1"/>
  <c r="Q31" i="3"/>
  <c r="I21" i="3"/>
  <c r="N32" i="3" s="1"/>
  <c r="H21" i="3"/>
  <c r="N17" i="3" s="1"/>
  <c r="H43" i="3"/>
  <c r="O19" i="3" s="1"/>
  <c r="H33" i="3"/>
  <c r="M19" i="3" s="1"/>
  <c r="H16" i="3"/>
  <c r="M17" i="3" s="1"/>
  <c r="I16" i="3"/>
  <c r="M32" i="3" s="1"/>
  <c r="G78" i="3"/>
  <c r="I80" i="3" s="1"/>
  <c r="L38" i="3" s="1"/>
  <c r="G73" i="3"/>
  <c r="I75" i="3" s="1"/>
  <c r="Q36" i="3" s="1"/>
  <c r="H75" i="3"/>
  <c r="Q21" i="3" s="1"/>
  <c r="G63" i="3"/>
  <c r="I65" i="3" s="1"/>
  <c r="O36" i="3" s="1"/>
  <c r="H65" i="3"/>
  <c r="O21" i="3" s="1"/>
  <c r="G55" i="3"/>
  <c r="I55" i="3" s="1"/>
  <c r="M36" i="3" s="1"/>
  <c r="H55" i="3"/>
  <c r="M21" i="3" s="1"/>
  <c r="H48" i="3"/>
  <c r="L21" i="3" s="1"/>
  <c r="G46" i="3"/>
  <c r="I48" i="3" s="1"/>
  <c r="L36" i="3" s="1"/>
  <c r="G92" i="3"/>
  <c r="I92" i="3" s="1"/>
  <c r="N38" i="3" s="1"/>
  <c r="H92" i="3"/>
  <c r="N23" i="3" s="1"/>
  <c r="F96" i="3"/>
  <c r="F97" i="3" s="1"/>
  <c r="G9" i="3"/>
  <c r="I11" i="3" s="1"/>
  <c r="L32" i="3" s="1"/>
  <c r="H11" i="3"/>
  <c r="L17" i="3" s="1"/>
  <c r="L19" i="3"/>
  <c r="G24" i="3"/>
  <c r="I26" i="3" s="1"/>
  <c r="L34" i="3" s="1"/>
  <c r="F2" i="3"/>
  <c r="K12" i="1"/>
  <c r="K13" i="1" s="1"/>
  <c r="K21" i="1" s="1"/>
  <c r="L12" i="1"/>
  <c r="L13" i="1" s="1"/>
  <c r="K10" i="1"/>
  <c r="K11" i="1" s="1"/>
  <c r="L10" i="1"/>
  <c r="L11" i="1" s="1"/>
  <c r="Q4" i="3" l="1"/>
  <c r="Q5" i="3" s="1"/>
  <c r="Q23" i="3"/>
  <c r="Q38" i="3"/>
  <c r="Q39" i="3" s="1"/>
  <c r="G2" i="3"/>
  <c r="G96" i="3"/>
  <c r="K22" i="1"/>
  <c r="Q47" i="3" l="1"/>
  <c r="Q6" i="3"/>
  <c r="Q7" i="3" s="1"/>
  <c r="Q24" i="3"/>
  <c r="P6" i="3" s="1"/>
  <c r="P7" i="3" s="1"/>
  <c r="L7" i="3" s="1"/>
  <c r="L6" i="3" s="1"/>
  <c r="Q40" i="3"/>
  <c r="Q46" i="3" s="1"/>
  <c r="Q25" i="3" l="1"/>
  <c r="Q44" i="3" s="1"/>
  <c r="Q45" i="3"/>
</calcChain>
</file>

<file path=xl/sharedStrings.xml><?xml version="1.0" encoding="utf-8"?>
<sst xmlns="http://schemas.openxmlformats.org/spreadsheetml/2006/main" count="291" uniqueCount="233">
  <si>
    <t xml:space="preserve">Layer (type)               </t>
  </si>
  <si>
    <t>Output Shape</t>
  </si>
  <si>
    <t>C</t>
    <phoneticPr fontId="9" type="noConversion"/>
  </si>
  <si>
    <t>H, W</t>
    <phoneticPr fontId="9" type="noConversion"/>
  </si>
  <si>
    <t>FLOPs</t>
  </si>
  <si>
    <t>Conv2d-1</t>
  </si>
  <si>
    <t>BatchNorm2d-2</t>
  </si>
  <si>
    <t>ReLU-3</t>
  </si>
  <si>
    <t>MaxPool2d-4</t>
  </si>
  <si>
    <t>Conv2d-5</t>
  </si>
  <si>
    <t>BatchNorm2d-6</t>
  </si>
  <si>
    <t>ReLU-7</t>
  </si>
  <si>
    <t>Conv2d-8</t>
  </si>
  <si>
    <t>BatchNorm2d-9</t>
  </si>
  <si>
    <t>ReLU-10</t>
  </si>
  <si>
    <t>BasicBlock-11</t>
  </si>
  <si>
    <t>Conv2d-12</t>
  </si>
  <si>
    <t>BatchNorm2d-13</t>
  </si>
  <si>
    <t>ReLU-14</t>
  </si>
  <si>
    <t>Conv2d-15</t>
  </si>
  <si>
    <t>BatchNorm2d-16</t>
  </si>
  <si>
    <t>ReLU-17</t>
  </si>
  <si>
    <t>BasicBlock-18</t>
  </si>
  <si>
    <t>Conv2d-19</t>
  </si>
  <si>
    <t>BatchNorm2d-20</t>
  </si>
  <si>
    <t>ReLU-21</t>
  </si>
  <si>
    <t>Conv2d-22</t>
  </si>
  <si>
    <t>BatchNorm2d-23</t>
  </si>
  <si>
    <t>kernel 1, stride 2</t>
  </si>
  <si>
    <t>Conv2d-24</t>
  </si>
  <si>
    <t>BatchNorm2d-25</t>
  </si>
  <si>
    <t>ReLU-26</t>
  </si>
  <si>
    <t>BasicBlock-27</t>
  </si>
  <si>
    <t>Conv2d-28</t>
  </si>
  <si>
    <t>BatchNorm2d-29</t>
  </si>
  <si>
    <t>ReLU-30</t>
  </si>
  <si>
    <t>Conv2d-31</t>
  </si>
  <si>
    <t>BatchNorm2d-32</t>
  </si>
  <si>
    <t>ReLU-33</t>
  </si>
  <si>
    <t>BasicBlock-34</t>
  </si>
  <si>
    <t>Conv2d-35</t>
  </si>
  <si>
    <t>BatchNorm2d-36</t>
  </si>
  <si>
    <t>ReLU-37</t>
  </si>
  <si>
    <t>Conv2d-38</t>
  </si>
  <si>
    <t>BatchNorm2d-39</t>
  </si>
  <si>
    <t>Conv2d-40</t>
  </si>
  <si>
    <t>BatchNorm2d-41</t>
  </si>
  <si>
    <t>ReLU-42</t>
  </si>
  <si>
    <t>BasicBlock-43</t>
  </si>
  <si>
    <t>Conv2d-44</t>
  </si>
  <si>
    <t>BatchNorm2d-45</t>
  </si>
  <si>
    <t>ReLU-46</t>
  </si>
  <si>
    <t>Conv2d-47</t>
  </si>
  <si>
    <t>BatchNorm2d-48</t>
  </si>
  <si>
    <t>ReLU-49</t>
  </si>
  <si>
    <t>BasicBlock-50</t>
  </si>
  <si>
    <t>Conv2d-51</t>
  </si>
  <si>
    <t>BatchNorm2d-52</t>
  </si>
  <si>
    <t>ReLU-53</t>
  </si>
  <si>
    <t>Conv2d-54</t>
  </si>
  <si>
    <t>BatchNorm2d-55</t>
  </si>
  <si>
    <t>Conv2d-56</t>
  </si>
  <si>
    <t>BatchNorm2d-57</t>
  </si>
  <si>
    <t>ReLU-58</t>
  </si>
  <si>
    <t>BasicBlock-59</t>
  </si>
  <si>
    <t>Conv2d-60</t>
  </si>
  <si>
    <t>BatchNorm2d-61</t>
  </si>
  <si>
    <t>ReLU-62</t>
  </si>
  <si>
    <t>Conv2d-63</t>
  </si>
  <si>
    <t>BatchNorm2d-64</t>
  </si>
  <si>
    <t>ReLU-65</t>
  </si>
  <si>
    <t>BasicBlock-66</t>
  </si>
  <si>
    <t>AdaptiveAvgPool2d-67</t>
  </si>
  <si>
    <t>Linear-68</t>
  </si>
  <si>
    <t>Softmax-69</t>
  </si>
  <si>
    <t>Total params: 11,173,962</t>
  </si>
  <si>
    <t>Trainable params: 11,173,962</t>
  </si>
  <si>
    <t>Non-trainable params: 0</t>
  </si>
  <si>
    <t>Input size (MB): 0.01</t>
  </si>
  <si>
    <t>Forward/backward pass size (MB): 5.13</t>
  </si>
  <si>
    <t>Params size (MB): 42.63</t>
  </si>
  <si>
    <t>Estimated Total Size (MB): 47.77</t>
  </si>
  <si>
    <t>Set1 Block1</t>
    <phoneticPr fontId="6" type="noConversion"/>
  </si>
  <si>
    <t>Set1 Block2</t>
    <phoneticPr fontId="6" type="noConversion"/>
  </si>
  <si>
    <t>Set2 Block1</t>
    <phoneticPr fontId="6" type="noConversion"/>
  </si>
  <si>
    <t>Set2 Block2</t>
    <phoneticPr fontId="6" type="noConversion"/>
  </si>
  <si>
    <t>Downsampling block</t>
    <phoneticPr fontId="6" type="noConversion"/>
  </si>
  <si>
    <t>Set3 Block1</t>
    <phoneticPr fontId="6" type="noConversion"/>
  </si>
  <si>
    <t>Set3 Block2</t>
    <phoneticPr fontId="6" type="noConversion"/>
  </si>
  <si>
    <t>Set4 Block1</t>
    <phoneticPr fontId="6" type="noConversion"/>
  </si>
  <si>
    <t>Set4 Block2</t>
    <phoneticPr fontId="6" type="noConversion"/>
  </si>
  <si>
    <t>FC</t>
    <phoneticPr fontId="6" type="noConversion"/>
  </si>
  <si>
    <t>Channel (C)</t>
    <phoneticPr fontId="9" type="noConversion"/>
  </si>
  <si>
    <t>Height, width (H, W)</t>
    <phoneticPr fontId="9" type="noConversion"/>
  </si>
  <si>
    <t>Input</t>
    <phoneticPr fontId="6" type="noConversion"/>
  </si>
  <si>
    <t>Blocks</t>
    <phoneticPr fontId="6" type="noConversion"/>
  </si>
  <si>
    <t>Global model
Param #</t>
    <phoneticPr fontId="6" type="noConversion"/>
  </si>
  <si>
    <t>Set1 Block1</t>
    <phoneticPr fontId="9" type="noConversion"/>
  </si>
  <si>
    <t>Set1 Block2</t>
    <phoneticPr fontId="9" type="noConversion"/>
  </si>
  <si>
    <t>Set2 Block1</t>
    <phoneticPr fontId="9" type="noConversion"/>
  </si>
  <si>
    <t>Set2 Block2</t>
    <phoneticPr fontId="9" type="noConversion"/>
  </si>
  <si>
    <t>γ_W</t>
  </si>
  <si>
    <t>sqrt(𝛾_𝑊)</t>
    <phoneticPr fontId="9" type="noConversion"/>
  </si>
  <si>
    <t>Existence</t>
    <phoneticPr fontId="6" type="noConversion"/>
  </si>
  <si>
    <t>Widthwise scaling</t>
    <phoneticPr fontId="6" type="noConversion"/>
  </si>
  <si>
    <t>FLOPs</t>
    <phoneticPr fontId="6" type="noConversion"/>
  </si>
  <si>
    <t>Param #</t>
    <phoneticPr fontId="6" type="noConversion"/>
  </si>
  <si>
    <t>γ_D</t>
    <phoneticPr fontId="6" type="noConversion"/>
  </si>
  <si>
    <t>Submodel ratio</t>
    <phoneticPr fontId="6" type="noConversion"/>
  </si>
  <si>
    <t>Widthwise+Depthwise scaling</t>
    <phoneticPr fontId="6" type="noConversion"/>
  </si>
  <si>
    <t>By adjusting the yellow-highlighted cells, you can change the scaling ratio</t>
    <phoneticPr fontId="6" type="noConversion"/>
  </si>
  <si>
    <t>γ</t>
    <phoneticPr fontId="6" type="noConversion"/>
  </si>
  <si>
    <t>Widthwise Ratio</t>
    <phoneticPr fontId="6" type="noConversion"/>
  </si>
  <si>
    <t>Global model</t>
    <phoneticPr fontId="6" type="noConversion"/>
  </si>
  <si>
    <t>Depthwise scaling is varied according to the existance of blocks (1 or 0)</t>
    <phoneticPr fontId="6" type="noConversion"/>
  </si>
  <si>
    <t xml:space="preserve">Layer (type)               </t>
    <phoneticPr fontId="9" type="noConversion"/>
  </si>
  <si>
    <t>Output Shape</t>
    <phoneticPr fontId="9" type="noConversion"/>
  </si>
  <si>
    <t>FLOPs</t>
    <phoneticPr fontId="9" type="noConversion"/>
  </si>
  <si>
    <t>Block Param</t>
    <phoneticPr fontId="9" type="noConversion"/>
  </si>
  <si>
    <t>Block FLOPs</t>
    <phoneticPr fontId="9" type="noConversion"/>
  </si>
  <si>
    <t>MaxPool2d-3</t>
  </si>
  <si>
    <t>Conv2d-4</t>
  </si>
  <si>
    <t>BatchNorm2d-5</t>
  </si>
  <si>
    <t>Conv2d-6</t>
  </si>
  <si>
    <t>BatchNorm2d-7</t>
  </si>
  <si>
    <t>BasicBlockM-8</t>
  </si>
  <si>
    <t>Conv2d-9</t>
  </si>
  <si>
    <t>Param</t>
    <phoneticPr fontId="9" type="noConversion"/>
  </si>
  <si>
    <t>BatchNorm2d-10</t>
  </si>
  <si>
    <t>Conv2d-11</t>
  </si>
  <si>
    <t>BatchNorm2d-12</t>
  </si>
  <si>
    <t>BasicBlockM-13</t>
  </si>
  <si>
    <t>Conv2d-14</t>
  </si>
  <si>
    <t>BatchNorm2d-15</t>
  </si>
  <si>
    <t>Conv2d-16</t>
  </si>
  <si>
    <t>BatchNorm2d-17</t>
  </si>
  <si>
    <t>Layers Sum</t>
    <phoneticPr fontId="9" type="noConversion"/>
  </si>
  <si>
    <t>BasicBlockM-18</t>
  </si>
  <si>
    <t>Total Sum</t>
    <phoneticPr fontId="9" type="noConversion"/>
  </si>
  <si>
    <t>%</t>
    <phoneticPr fontId="9" type="noConversion"/>
  </si>
  <si>
    <t>Conv2d-21</t>
  </si>
  <si>
    <t>BatchNorm2d-22</t>
  </si>
  <si>
    <t>Conv2d-23</t>
  </si>
  <si>
    <t>BatchNorm2d-24</t>
  </si>
  <si>
    <t>BasicBlockM-25</t>
  </si>
  <si>
    <t>Conv2d-26</t>
  </si>
  <si>
    <t>BatchNorm2d-27</t>
  </si>
  <si>
    <t>BasicBlockM-30</t>
  </si>
  <si>
    <t>Conv2d-33</t>
  </si>
  <si>
    <t>Layer Sum</t>
    <phoneticPr fontId="9" type="noConversion"/>
  </si>
  <si>
    <t>BatchNorm2d-34</t>
  </si>
  <si>
    <t>BasicBlockM-35</t>
  </si>
  <si>
    <t>Conv2d-36</t>
  </si>
  <si>
    <t>BatchNorm2d-37</t>
  </si>
  <si>
    <t>BasicBlockM-40</t>
  </si>
  <si>
    <t>Conv2d-41</t>
  </si>
  <si>
    <t>BatchNorm2d-42</t>
  </si>
  <si>
    <t>Conv2d-43</t>
  </si>
  <si>
    <t>BatchNorm2d-44</t>
  </si>
  <si>
    <t>Conv2d-45</t>
  </si>
  <si>
    <t>BatchNorm2d-46</t>
  </si>
  <si>
    <t>BasicBlockM-47</t>
  </si>
  <si>
    <t>Conv2d-48</t>
  </si>
  <si>
    <t>BatchNorm2d-49</t>
  </si>
  <si>
    <t>Conv2d-50</t>
  </si>
  <si>
    <t>BatchNorm2d-51</t>
  </si>
  <si>
    <t>BasicBlockM-52</t>
  </si>
  <si>
    <t>Conv2d-53</t>
  </si>
  <si>
    <t>BatchNorm2d-54</t>
  </si>
  <si>
    <t>Conv2d-55</t>
  </si>
  <si>
    <t>BatchNorm2d-56</t>
  </si>
  <si>
    <t>BasicBlockM-57</t>
  </si>
  <si>
    <t>Conv2d-58</t>
  </si>
  <si>
    <t>BatchNorm2d-59</t>
  </si>
  <si>
    <t>BasicBlockM-62</t>
  </si>
  <si>
    <t>Conv2d-65</t>
  </si>
  <si>
    <t>BatchNorm2d-66</t>
  </si>
  <si>
    <t>BasicBlockM-67</t>
  </si>
  <si>
    <t>Conv2d-68</t>
  </si>
  <si>
    <t>BatchNorm2d-69</t>
  </si>
  <si>
    <t>Conv2d-70</t>
  </si>
  <si>
    <t>BatchNorm2d-71</t>
  </si>
  <si>
    <t>BasicBlockM-72</t>
  </si>
  <si>
    <t>Conv2d-73</t>
  </si>
  <si>
    <t>BatchNorm2d-74</t>
  </si>
  <si>
    <t>Conv2d-75</t>
  </si>
  <si>
    <t>BatchNorm2d-76</t>
  </si>
  <si>
    <t>Conv2d-77</t>
  </si>
  <si>
    <t>BatchNorm2d-78</t>
  </si>
  <si>
    <t>BasicBlockM-79</t>
  </si>
  <si>
    <t>Conv2d-80</t>
  </si>
  <si>
    <t>BatchNorm2d-81</t>
  </si>
  <si>
    <t>Conv2d-82</t>
  </si>
  <si>
    <t>BatchNorm2d-83</t>
  </si>
  <si>
    <t>BasicBlockM-84</t>
  </si>
  <si>
    <t>Conv2d-85</t>
  </si>
  <si>
    <t>BatchNorm2d-86</t>
  </si>
  <si>
    <t>Conv2d-87</t>
  </si>
  <si>
    <t>BatchNorm2d-88</t>
  </si>
  <si>
    <t>BasicBlockM-89</t>
  </si>
  <si>
    <t>Linear-90</t>
  </si>
  <si>
    <t>Total params: 21,282,122</t>
  </si>
  <si>
    <t>percentage</t>
    <phoneticPr fontId="9" type="noConversion"/>
  </si>
  <si>
    <t>Trainable params: 21,282,122</t>
  </si>
  <si>
    <t>total</t>
    <phoneticPr fontId="9" type="noConversion"/>
  </si>
  <si>
    <t>Forward/backward pass size (MB): 5.64</t>
  </si>
  <si>
    <t>Params size (MB): 81.18</t>
  </si>
  <si>
    <t>Estimated Total Size (MB): 86.84</t>
  </si>
  <si>
    <t>Widthwise scaled
Param #</t>
    <phoneticPr fontId="6" type="noConversion"/>
  </si>
  <si>
    <t>Set1</t>
    <phoneticPr fontId="9" type="noConversion"/>
  </si>
  <si>
    <t>Set2</t>
    <phoneticPr fontId="9" type="noConversion"/>
  </si>
  <si>
    <t>Set3</t>
    <phoneticPr fontId="9" type="noConversion"/>
  </si>
  <si>
    <t>Set4</t>
    <phoneticPr fontId="9" type="noConversion"/>
  </si>
  <si>
    <t>Set1 Block3</t>
    <phoneticPr fontId="9" type="noConversion"/>
  </si>
  <si>
    <t>Set2 Block3</t>
    <phoneticPr fontId="9" type="noConversion"/>
  </si>
  <si>
    <t>Set2 Block4</t>
    <phoneticPr fontId="9" type="noConversion"/>
  </si>
  <si>
    <t>Set3 Block1</t>
    <phoneticPr fontId="9" type="noConversion"/>
  </si>
  <si>
    <t>Set3 Block2</t>
    <phoneticPr fontId="9" type="noConversion"/>
  </si>
  <si>
    <t>Set3 Block3</t>
    <phoneticPr fontId="9" type="noConversion"/>
  </si>
  <si>
    <t>Set3 Block4</t>
    <phoneticPr fontId="9" type="noConversion"/>
  </si>
  <si>
    <t>Set3 Block5</t>
    <phoneticPr fontId="9" type="noConversion"/>
  </si>
  <si>
    <t>Set3 Block6</t>
    <phoneticPr fontId="9" type="noConversion"/>
  </si>
  <si>
    <t>Set4 Block1</t>
    <phoneticPr fontId="9" type="noConversion"/>
  </si>
  <si>
    <t>Set4 Block2</t>
    <phoneticPr fontId="9" type="noConversion"/>
  </si>
  <si>
    <t>Set4 Block3</t>
    <phoneticPr fontId="9" type="noConversion"/>
  </si>
  <si>
    <t>Widthwise scaling is varied according to value at M6 cell (% value)</t>
    <phoneticPr fontId="6" type="noConversion"/>
  </si>
  <si>
    <t>Widthwise scaling is varied according to value at K20 cell (% value)</t>
    <phoneticPr fontId="6" type="noConversion"/>
  </si>
  <si>
    <t>Block1</t>
    <phoneticPr fontId="6" type="noConversion"/>
  </si>
  <si>
    <t>Block2</t>
    <phoneticPr fontId="6" type="noConversion"/>
  </si>
  <si>
    <t>Block3</t>
    <phoneticPr fontId="6" type="noConversion"/>
  </si>
  <si>
    <t>Block4</t>
    <phoneticPr fontId="6" type="noConversion"/>
  </si>
  <si>
    <t>Block5</t>
    <phoneticPr fontId="6" type="noConversion"/>
  </si>
  <si>
    <t>Block6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</si>
</sst>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3F3F76"/>
      <name val="맑은 고딕"/>
      <family val="2"/>
      <charset val="129"/>
      <scheme val="minor"/>
    </font>
    <font>
      <b/>
      <sz val="12"/>
      <color rgb="FFFA7D00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  <font>
      <sz val="14"/>
      <color theme="1"/>
      <name val="Cambria Math"/>
      <family val="1"/>
    </font>
    <font>
      <b/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4" borderId="2" applyNumberFormat="0" applyFont="0" applyAlignment="0" applyProtection="0">
      <alignment vertical="center"/>
    </xf>
  </cellStyleXfs>
  <cellXfs count="52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3" fontId="7" fillId="0" borderId="0" xfId="0" applyNumberFormat="1" applyFont="1">
      <alignment vertical="center"/>
    </xf>
    <xf numFmtId="0" fontId="0" fillId="0" borderId="3" xfId="0" applyBorder="1">
      <alignment vertical="center"/>
    </xf>
    <xf numFmtId="0" fontId="7" fillId="0" borderId="3" xfId="0" applyFont="1" applyBorder="1">
      <alignment vertical="center"/>
    </xf>
    <xf numFmtId="0" fontId="8" fillId="0" borderId="3" xfId="0" applyFont="1" applyBorder="1">
      <alignment vertical="center"/>
    </xf>
    <xf numFmtId="0" fontId="12" fillId="0" borderId="0" xfId="0" applyFont="1">
      <alignment vertical="center"/>
    </xf>
    <xf numFmtId="3" fontId="7" fillId="0" borderId="3" xfId="0" applyNumberFormat="1" applyFont="1" applyBorder="1">
      <alignment vertical="center"/>
    </xf>
    <xf numFmtId="0" fontId="8" fillId="0" borderId="8" xfId="0" applyFont="1" applyBorder="1">
      <alignment vertical="center"/>
    </xf>
    <xf numFmtId="0" fontId="0" fillId="0" borderId="8" xfId="0" applyBorder="1">
      <alignment vertical="center"/>
    </xf>
    <xf numFmtId="0" fontId="7" fillId="0" borderId="8" xfId="0" applyFont="1" applyBorder="1">
      <alignment vertical="center"/>
    </xf>
    <xf numFmtId="0" fontId="0" fillId="0" borderId="10" xfId="0" applyBorder="1" applyAlignment="1">
      <alignment horizontal="center" vertical="center"/>
    </xf>
    <xf numFmtId="0" fontId="8" fillId="0" borderId="11" xfId="0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12" fillId="4" borderId="3" xfId="5" applyFont="1" applyBorder="1">
      <alignment vertical="center"/>
    </xf>
    <xf numFmtId="0" fontId="7" fillId="4" borderId="3" xfId="5" applyFont="1" applyBorder="1">
      <alignment vertical="center"/>
    </xf>
    <xf numFmtId="0" fontId="11" fillId="0" borderId="3" xfId="0" applyFont="1" applyBorder="1">
      <alignment vertical="center"/>
    </xf>
    <xf numFmtId="0" fontId="8" fillId="4" borderId="3" xfId="5" applyFont="1" applyBorder="1">
      <alignment vertical="center"/>
    </xf>
    <xf numFmtId="9" fontId="0" fillId="0" borderId="3" xfId="1" applyFont="1" applyBorder="1">
      <alignment vertical="center"/>
    </xf>
    <xf numFmtId="0" fontId="4" fillId="0" borderId="0" xfId="4">
      <alignment vertical="center"/>
    </xf>
    <xf numFmtId="0" fontId="13" fillId="4" borderId="3" xfId="5" applyFont="1" applyBorder="1">
      <alignment vertical="center"/>
    </xf>
    <xf numFmtId="0" fontId="5" fillId="0" borderId="0" xfId="0" applyFont="1">
      <alignment vertical="center"/>
    </xf>
    <xf numFmtId="0" fontId="5" fillId="0" borderId="3" xfId="0" applyFont="1" applyBorder="1">
      <alignment vertical="center"/>
    </xf>
    <xf numFmtId="9" fontId="7" fillId="4" borderId="3" xfId="1" applyFont="1" applyFill="1" applyBorder="1">
      <alignment vertical="center"/>
    </xf>
    <xf numFmtId="10" fontId="8" fillId="0" borderId="3" xfId="1" applyNumberFormat="1" applyFont="1" applyBorder="1" applyAlignment="1">
      <alignment vertical="center"/>
    </xf>
    <xf numFmtId="0" fontId="14" fillId="0" borderId="3" xfId="0" applyFont="1" applyBorder="1">
      <alignment vertical="center"/>
    </xf>
    <xf numFmtId="0" fontId="3" fillId="3" borderId="3" xfId="3" applyBorder="1" applyAlignment="1">
      <alignment vertical="center"/>
    </xf>
    <xf numFmtId="0" fontId="2" fillId="2" borderId="3" xfId="2" applyBorder="1" applyAlignment="1">
      <alignment vertical="center"/>
    </xf>
    <xf numFmtId="3" fontId="0" fillId="0" borderId="0" xfId="0" applyNumberFormat="1">
      <alignment vertical="center"/>
    </xf>
    <xf numFmtId="10" fontId="0" fillId="0" borderId="0" xfId="0" applyNumberFormat="1">
      <alignment vertical="center"/>
    </xf>
    <xf numFmtId="3" fontId="0" fillId="0" borderId="3" xfId="0" applyNumberFormat="1" applyBorder="1">
      <alignment vertical="center"/>
    </xf>
    <xf numFmtId="0" fontId="7" fillId="0" borderId="11" xfId="0" applyFont="1" applyBorder="1">
      <alignment vertical="center"/>
    </xf>
    <xf numFmtId="0" fontId="0" fillId="0" borderId="13" xfId="0" applyBorder="1">
      <alignment vertical="center"/>
    </xf>
    <xf numFmtId="3" fontId="0" fillId="0" borderId="11" xfId="0" applyNumberFormat="1" applyBorder="1">
      <alignment vertical="center"/>
    </xf>
    <xf numFmtId="3" fontId="8" fillId="0" borderId="3" xfId="0" applyNumberFormat="1" applyFont="1" applyBorder="1">
      <alignment vertical="center"/>
    </xf>
    <xf numFmtId="9" fontId="0" fillId="4" borderId="3" xfId="1" applyFont="1" applyFill="1" applyBorder="1">
      <alignment vertical="center"/>
    </xf>
    <xf numFmtId="0" fontId="8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</cellXfs>
  <cellStyles count="6">
    <cellStyle name="경고문" xfId="4" builtinId="11"/>
    <cellStyle name="계산" xfId="3" builtinId="22"/>
    <cellStyle name="메모" xfId="5" builtinId="10"/>
    <cellStyle name="백분율" xfId="1" builtinId="5"/>
    <cellStyle name="입력" xfId="2" builtinId="20"/>
    <cellStyle name="표준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93F03-A725-0B44-9D27-21F0C4A1531E}">
  <dimension ref="A3:R85"/>
  <sheetViews>
    <sheetView tabSelected="1" topLeftCell="A52" workbookViewId="0">
      <selection activeCell="D13" sqref="D13"/>
    </sheetView>
  </sheetViews>
  <sheetFormatPr baseColWidth="10" defaultRowHeight="18"/>
  <cols>
    <col min="1" max="1" width="14.85546875" customWidth="1"/>
    <col min="2" max="2" width="17.5703125" bestFit="1" customWidth="1"/>
    <col min="3" max="3" width="18.7109375" customWidth="1"/>
    <col min="5" max="5" width="17.28515625" customWidth="1"/>
    <col min="6" max="6" width="12.140625" customWidth="1"/>
    <col min="10" max="10" width="21.140625" customWidth="1"/>
    <col min="11" max="11" width="10.140625" customWidth="1"/>
    <col min="18" max="18" width="10.7109375" customWidth="1"/>
  </cols>
  <sheetData>
    <row r="3" spans="2:12" ht="19" thickBot="1">
      <c r="C3" s="1"/>
    </row>
    <row r="4" spans="2:12">
      <c r="B4" s="43" t="s">
        <v>95</v>
      </c>
      <c r="C4" s="41" t="s">
        <v>0</v>
      </c>
      <c r="D4" s="41" t="s">
        <v>1</v>
      </c>
      <c r="E4" s="41"/>
      <c r="F4" s="46" t="s">
        <v>96</v>
      </c>
      <c r="G4" s="46" t="s">
        <v>208</v>
      </c>
      <c r="H4" s="47" t="s">
        <v>4</v>
      </c>
    </row>
    <row r="5" spans="2:12">
      <c r="B5" s="39"/>
      <c r="C5" s="42"/>
      <c r="D5" s="4" t="s">
        <v>92</v>
      </c>
      <c r="E5" s="4" t="s">
        <v>93</v>
      </c>
      <c r="F5" s="42"/>
      <c r="G5" s="42"/>
      <c r="H5" s="48"/>
    </row>
    <row r="6" spans="2:12">
      <c r="B6" s="39"/>
      <c r="C6" s="5" t="s">
        <v>94</v>
      </c>
      <c r="D6" s="6">
        <v>3</v>
      </c>
      <c r="E6" s="6">
        <v>32</v>
      </c>
      <c r="F6" s="42"/>
      <c r="G6" s="42"/>
      <c r="H6" s="48"/>
    </row>
    <row r="7" spans="2:12">
      <c r="B7" s="45" t="s">
        <v>86</v>
      </c>
      <c r="C7" s="28" t="s">
        <v>5</v>
      </c>
      <c r="D7" s="6">
        <f t="shared" ref="D7:D24" si="0">_xlfn.CEILING.MATH(64*$K$19)</f>
        <v>64</v>
      </c>
      <c r="E7" s="6">
        <v>32</v>
      </c>
      <c r="F7" s="8">
        <v>1728</v>
      </c>
      <c r="G7" s="6">
        <f>D6*D7*3*3</f>
        <v>1728</v>
      </c>
      <c r="H7" s="9">
        <f>D6*D7*3*3*E7*E7</f>
        <v>1769472</v>
      </c>
    </row>
    <row r="8" spans="2:12">
      <c r="B8" s="38"/>
      <c r="C8" s="5" t="s">
        <v>6</v>
      </c>
      <c r="D8" s="6">
        <f t="shared" si="0"/>
        <v>64</v>
      </c>
      <c r="E8" s="6">
        <v>32</v>
      </c>
      <c r="F8" s="6">
        <v>128</v>
      </c>
      <c r="G8" s="4"/>
      <c r="H8" s="10"/>
      <c r="J8" s="4"/>
      <c r="K8" s="4" t="s">
        <v>106</v>
      </c>
      <c r="L8" s="4" t="s">
        <v>105</v>
      </c>
    </row>
    <row r="9" spans="2:12">
      <c r="B9" s="38"/>
      <c r="C9" s="5" t="s">
        <v>7</v>
      </c>
      <c r="D9" s="6">
        <f t="shared" si="0"/>
        <v>64</v>
      </c>
      <c r="E9" s="6">
        <v>32</v>
      </c>
      <c r="F9" s="6">
        <v>0</v>
      </c>
      <c r="G9" s="4"/>
      <c r="H9" s="10"/>
      <c r="J9" s="27" t="s">
        <v>113</v>
      </c>
      <c r="K9" s="6">
        <v>11159232</v>
      </c>
      <c r="L9" s="6">
        <v>140181504</v>
      </c>
    </row>
    <row r="10" spans="2:12">
      <c r="B10" s="38"/>
      <c r="C10" s="5" t="s">
        <v>8</v>
      </c>
      <c r="D10" s="6">
        <f t="shared" si="0"/>
        <v>64</v>
      </c>
      <c r="E10" s="6">
        <v>16</v>
      </c>
      <c r="F10" s="6">
        <v>0</v>
      </c>
      <c r="G10" s="4"/>
      <c r="H10" s="10"/>
      <c r="J10" s="27" t="s">
        <v>104</v>
      </c>
      <c r="K10" s="6">
        <f>SUM(G7:G69)</f>
        <v>11159232</v>
      </c>
      <c r="L10" s="6">
        <f>SUM(H7:H69)</f>
        <v>140181504</v>
      </c>
    </row>
    <row r="11" spans="2:12">
      <c r="B11" s="38" t="s">
        <v>82</v>
      </c>
      <c r="C11" s="5" t="s">
        <v>9</v>
      </c>
      <c r="D11" s="6">
        <f t="shared" si="0"/>
        <v>64</v>
      </c>
      <c r="E11" s="6">
        <v>16</v>
      </c>
      <c r="F11" s="8">
        <v>36864</v>
      </c>
      <c r="G11" s="6">
        <f>D10*D11*3*3</f>
        <v>36864</v>
      </c>
      <c r="H11" s="9">
        <f>D10*D11*3*3*E11*E11</f>
        <v>9437184</v>
      </c>
      <c r="J11" s="27" t="s">
        <v>112</v>
      </c>
      <c r="K11" s="20">
        <f>K10/K9</f>
        <v>1</v>
      </c>
      <c r="L11" s="20">
        <f>L10/L9</f>
        <v>1</v>
      </c>
    </row>
    <row r="12" spans="2:12">
      <c r="B12" s="38"/>
      <c r="C12" s="5" t="s">
        <v>10</v>
      </c>
      <c r="D12" s="6">
        <f t="shared" si="0"/>
        <v>64</v>
      </c>
      <c r="E12" s="6">
        <v>16</v>
      </c>
      <c r="F12" s="6">
        <v>128</v>
      </c>
      <c r="G12" s="4"/>
      <c r="H12" s="10"/>
      <c r="J12" s="27" t="s">
        <v>109</v>
      </c>
      <c r="K12" s="6">
        <f>G7+K26*(G11+G14)+L26*(G18+G21)+M26*(G25+G28)+N26*(G34+G37)+O26*(G41+G44)+P26*(G50+G53)+Q26*(G57+G60)+R26*(G66+G69)+G62+G46+G30</f>
        <v>2385600</v>
      </c>
      <c r="L12" s="6">
        <f>H7+K26*(H11+H14)+L26*(H18+H21)+M26*(H25+H28)+N26*(H34+H37)+O26*(H41+H44)+P26*(H50+H53)+Q26*(H57+H60)+R26*(H66+H69)+H62+H46+H30</f>
        <v>74121216</v>
      </c>
    </row>
    <row r="13" spans="2:12">
      <c r="B13" s="38"/>
      <c r="C13" s="5" t="s">
        <v>11</v>
      </c>
      <c r="D13" s="6">
        <f t="shared" si="0"/>
        <v>64</v>
      </c>
      <c r="E13" s="6">
        <v>16</v>
      </c>
      <c r="F13" s="6">
        <v>0</v>
      </c>
      <c r="G13" s="4"/>
      <c r="H13" s="10"/>
      <c r="J13" s="27" t="s">
        <v>108</v>
      </c>
      <c r="K13" s="26">
        <f>K12/K9</f>
        <v>0.21377815247500903</v>
      </c>
      <c r="L13" s="26">
        <f>L12/L9</f>
        <v>0.52875175315568024</v>
      </c>
    </row>
    <row r="14" spans="2:12">
      <c r="B14" s="38"/>
      <c r="C14" s="5" t="s">
        <v>12</v>
      </c>
      <c r="D14" s="6">
        <f t="shared" si="0"/>
        <v>64</v>
      </c>
      <c r="E14" s="6">
        <v>16</v>
      </c>
      <c r="F14" s="8">
        <v>36864</v>
      </c>
      <c r="G14" s="6">
        <f>D13*D14*3*3</f>
        <v>36864</v>
      </c>
      <c r="H14" s="9">
        <f>D13*D14*3*3*E14*E14</f>
        <v>9437184</v>
      </c>
    </row>
    <row r="15" spans="2:12">
      <c r="B15" s="38"/>
      <c r="C15" s="5" t="s">
        <v>13</v>
      </c>
      <c r="D15" s="6">
        <f t="shared" si="0"/>
        <v>64</v>
      </c>
      <c r="E15" s="6">
        <v>16</v>
      </c>
      <c r="F15" s="6">
        <v>128</v>
      </c>
      <c r="G15" s="4"/>
      <c r="H15" s="10"/>
      <c r="J15" s="21" t="s">
        <v>110</v>
      </c>
    </row>
    <row r="16" spans="2:12">
      <c r="B16" s="38"/>
      <c r="C16" s="5" t="s">
        <v>14</v>
      </c>
      <c r="D16" s="6">
        <f t="shared" si="0"/>
        <v>64</v>
      </c>
      <c r="E16" s="6">
        <v>16</v>
      </c>
      <c r="F16" s="6">
        <v>0</v>
      </c>
      <c r="G16" s="4"/>
      <c r="H16" s="10"/>
      <c r="J16" s="21" t="s">
        <v>226</v>
      </c>
    </row>
    <row r="17" spans="1:18">
      <c r="B17" s="38"/>
      <c r="C17" s="5" t="s">
        <v>15</v>
      </c>
      <c r="D17" s="6">
        <f t="shared" si="0"/>
        <v>64</v>
      </c>
      <c r="E17" s="6">
        <v>16</v>
      </c>
      <c r="F17" s="6">
        <v>0</v>
      </c>
      <c r="G17" s="4"/>
      <c r="H17" s="10"/>
      <c r="J17" s="21" t="s">
        <v>114</v>
      </c>
    </row>
    <row r="18" spans="1:18">
      <c r="B18" s="38" t="s">
        <v>83</v>
      </c>
      <c r="C18" s="5" t="s">
        <v>16</v>
      </c>
      <c r="D18" s="6">
        <f t="shared" si="0"/>
        <v>64</v>
      </c>
      <c r="E18" s="6">
        <v>16</v>
      </c>
      <c r="F18" s="8">
        <v>36864</v>
      </c>
      <c r="G18" s="6">
        <f>D17*D18*3*3</f>
        <v>36864</v>
      </c>
      <c r="H18" s="9">
        <f>D17*D18*3*3*E18*E18</f>
        <v>9437184</v>
      </c>
      <c r="N18" s="7"/>
    </row>
    <row r="19" spans="1:18">
      <c r="B19" s="38"/>
      <c r="C19" s="5" t="s">
        <v>17</v>
      </c>
      <c r="D19" s="6">
        <f t="shared" si="0"/>
        <v>64</v>
      </c>
      <c r="E19" s="6">
        <v>16</v>
      </c>
      <c r="F19" s="6">
        <v>128</v>
      </c>
      <c r="G19" s="4"/>
      <c r="H19" s="10"/>
      <c r="J19" s="4" t="s">
        <v>102</v>
      </c>
      <c r="K19" s="20">
        <f>SQRT(K20)</f>
        <v>1</v>
      </c>
    </row>
    <row r="20" spans="1:18">
      <c r="B20" s="38"/>
      <c r="C20" s="5" t="s">
        <v>18</v>
      </c>
      <c r="D20" s="6">
        <f t="shared" si="0"/>
        <v>64</v>
      </c>
      <c r="E20" s="6">
        <v>16</v>
      </c>
      <c r="F20" s="6">
        <v>0</v>
      </c>
      <c r="G20" s="4"/>
      <c r="H20" s="10"/>
      <c r="J20" s="16" t="s">
        <v>101</v>
      </c>
      <c r="K20" s="25">
        <v>1</v>
      </c>
    </row>
    <row r="21" spans="1:18">
      <c r="B21" s="38"/>
      <c r="C21" s="5" t="s">
        <v>19</v>
      </c>
      <c r="D21" s="6">
        <f t="shared" si="0"/>
        <v>64</v>
      </c>
      <c r="E21" s="6">
        <v>16</v>
      </c>
      <c r="F21" s="8">
        <v>36864</v>
      </c>
      <c r="G21" s="6">
        <f>D20*D21*3*3</f>
        <v>36864</v>
      </c>
      <c r="H21" s="9">
        <f>D20*D21*3*3*E21*E21</f>
        <v>9437184</v>
      </c>
      <c r="J21" s="24" t="s">
        <v>107</v>
      </c>
      <c r="K21" s="20">
        <f>K13/K20</f>
        <v>0.21377815247500903</v>
      </c>
    </row>
    <row r="22" spans="1:18">
      <c r="B22" s="38"/>
      <c r="C22" s="5" t="s">
        <v>20</v>
      </c>
      <c r="D22" s="6">
        <f t="shared" si="0"/>
        <v>64</v>
      </c>
      <c r="E22" s="6">
        <v>16</v>
      </c>
      <c r="F22" s="6">
        <v>128</v>
      </c>
      <c r="G22" s="4"/>
      <c r="H22" s="10"/>
      <c r="J22" s="24" t="s">
        <v>111</v>
      </c>
      <c r="K22" s="20">
        <f>K13</f>
        <v>0.21377815247500903</v>
      </c>
    </row>
    <row r="23" spans="1:18">
      <c r="B23" s="38"/>
      <c r="C23" s="5" t="s">
        <v>21</v>
      </c>
      <c r="D23" s="6">
        <f t="shared" si="0"/>
        <v>64</v>
      </c>
      <c r="E23" s="6">
        <v>16</v>
      </c>
      <c r="F23" s="6">
        <v>0</v>
      </c>
      <c r="G23" s="4"/>
      <c r="H23" s="10"/>
    </row>
    <row r="24" spans="1:18">
      <c r="B24" s="38"/>
      <c r="C24" s="5" t="s">
        <v>22</v>
      </c>
      <c r="D24" s="6">
        <f t="shared" si="0"/>
        <v>64</v>
      </c>
      <c r="E24" s="6">
        <v>16</v>
      </c>
      <c r="F24" s="6">
        <v>0</v>
      </c>
      <c r="G24" s="4"/>
      <c r="H24" s="10"/>
    </row>
    <row r="25" spans="1:18">
      <c r="B25" s="44" t="s">
        <v>84</v>
      </c>
      <c r="C25" s="5" t="s">
        <v>23</v>
      </c>
      <c r="D25" s="6">
        <f t="shared" ref="D25:D40" si="1">_xlfn.CEILING.MATH(128*$K$19)</f>
        <v>128</v>
      </c>
      <c r="E25" s="6">
        <v>8</v>
      </c>
      <c r="F25" s="8">
        <v>73728</v>
      </c>
      <c r="G25" s="6">
        <f>D24*D25*3*3</f>
        <v>73728</v>
      </c>
      <c r="H25" s="9">
        <f>D24*D25*3*3*E25*E25</f>
        <v>4718592</v>
      </c>
      <c r="J25" s="4"/>
      <c r="K25" s="4" t="s">
        <v>97</v>
      </c>
      <c r="L25" s="4" t="s">
        <v>98</v>
      </c>
      <c r="M25" s="4" t="s">
        <v>99</v>
      </c>
      <c r="N25" s="4" t="s">
        <v>100</v>
      </c>
      <c r="O25" s="18" t="s">
        <v>87</v>
      </c>
      <c r="P25" s="18" t="s">
        <v>88</v>
      </c>
      <c r="Q25" s="18" t="s">
        <v>89</v>
      </c>
      <c r="R25" s="18" t="s">
        <v>90</v>
      </c>
    </row>
    <row r="26" spans="1:18">
      <c r="B26" s="44"/>
      <c r="C26" s="5" t="s">
        <v>24</v>
      </c>
      <c r="D26" s="6">
        <f t="shared" si="1"/>
        <v>128</v>
      </c>
      <c r="E26" s="6">
        <v>8</v>
      </c>
      <c r="F26" s="6">
        <v>256</v>
      </c>
      <c r="G26" s="4"/>
      <c r="H26" s="10"/>
      <c r="J26" s="22" t="s">
        <v>103</v>
      </c>
      <c r="K26" s="19">
        <v>1</v>
      </c>
      <c r="L26" s="19">
        <v>1</v>
      </c>
      <c r="M26" s="19">
        <v>0</v>
      </c>
      <c r="N26" s="19">
        <v>0</v>
      </c>
      <c r="O26" s="19">
        <v>1</v>
      </c>
      <c r="P26" s="19">
        <v>1</v>
      </c>
      <c r="Q26" s="19">
        <v>0</v>
      </c>
      <c r="R26" s="19">
        <v>0</v>
      </c>
    </row>
    <row r="27" spans="1:18">
      <c r="B27" s="44"/>
      <c r="C27" s="5" t="s">
        <v>25</v>
      </c>
      <c r="D27" s="6">
        <f t="shared" si="1"/>
        <v>128</v>
      </c>
      <c r="E27" s="6">
        <v>8</v>
      </c>
      <c r="F27" s="6">
        <v>0</v>
      </c>
      <c r="G27" s="4"/>
      <c r="H27" s="10"/>
    </row>
    <row r="28" spans="1:18">
      <c r="B28" s="44"/>
      <c r="C28" s="5" t="s">
        <v>26</v>
      </c>
      <c r="D28" s="6">
        <f t="shared" si="1"/>
        <v>128</v>
      </c>
      <c r="E28" s="6">
        <v>8</v>
      </c>
      <c r="F28" s="8">
        <v>147456</v>
      </c>
      <c r="G28" s="6">
        <f>D27*D28*3*3</f>
        <v>147456</v>
      </c>
      <c r="H28" s="9">
        <f>D27*D28*3*3*E28*E28</f>
        <v>9437184</v>
      </c>
    </row>
    <row r="29" spans="1:18">
      <c r="B29" s="44"/>
      <c r="C29" s="5" t="s">
        <v>27</v>
      </c>
      <c r="D29" s="6">
        <f t="shared" si="1"/>
        <v>128</v>
      </c>
      <c r="E29" s="6">
        <v>8</v>
      </c>
      <c r="F29" s="6">
        <v>256</v>
      </c>
      <c r="G29" s="4"/>
      <c r="H29" s="10"/>
    </row>
    <row r="30" spans="1:18">
      <c r="A30" s="2" t="s">
        <v>28</v>
      </c>
      <c r="B30" s="44"/>
      <c r="C30" s="29" t="s">
        <v>29</v>
      </c>
      <c r="D30" s="6">
        <f t="shared" si="1"/>
        <v>128</v>
      </c>
      <c r="E30" s="6">
        <v>8</v>
      </c>
      <c r="F30" s="8">
        <v>8192</v>
      </c>
      <c r="G30" s="6">
        <f>D24*D30*1*1</f>
        <v>8192</v>
      </c>
      <c r="H30" s="9">
        <f>D24*D30*1*1*E30*E30</f>
        <v>524288</v>
      </c>
    </row>
    <row r="31" spans="1:18">
      <c r="B31" s="44"/>
      <c r="C31" s="5" t="s">
        <v>30</v>
      </c>
      <c r="D31" s="6">
        <f t="shared" si="1"/>
        <v>128</v>
      </c>
      <c r="E31" s="6">
        <v>8</v>
      </c>
      <c r="F31" s="6">
        <v>256</v>
      </c>
      <c r="G31" s="4"/>
      <c r="H31" s="10"/>
    </row>
    <row r="32" spans="1:18">
      <c r="B32" s="44"/>
      <c r="C32" s="5" t="s">
        <v>31</v>
      </c>
      <c r="D32" s="6">
        <f t="shared" si="1"/>
        <v>128</v>
      </c>
      <c r="E32" s="6">
        <v>8</v>
      </c>
      <c r="F32" s="6">
        <v>0</v>
      </c>
      <c r="G32" s="4"/>
      <c r="H32" s="10"/>
    </row>
    <row r="33" spans="1:10">
      <c r="B33" s="44"/>
      <c r="C33" s="5" t="s">
        <v>32</v>
      </c>
      <c r="D33" s="6">
        <f t="shared" si="1"/>
        <v>128</v>
      </c>
      <c r="E33" s="6">
        <v>8</v>
      </c>
      <c r="F33" s="6">
        <v>0</v>
      </c>
      <c r="G33" s="4"/>
      <c r="H33" s="10"/>
    </row>
    <row r="34" spans="1:10">
      <c r="B34" s="38" t="s">
        <v>85</v>
      </c>
      <c r="C34" s="5" t="s">
        <v>33</v>
      </c>
      <c r="D34" s="6">
        <f t="shared" si="1"/>
        <v>128</v>
      </c>
      <c r="E34" s="6">
        <v>8</v>
      </c>
      <c r="F34" s="8">
        <v>147456</v>
      </c>
      <c r="G34" s="6">
        <f>D33*D34*3*3</f>
        <v>147456</v>
      </c>
      <c r="H34" s="9">
        <f>D33*D34*3*3*E34*E34</f>
        <v>9437184</v>
      </c>
    </row>
    <row r="35" spans="1:10">
      <c r="B35" s="38"/>
      <c r="C35" s="5" t="s">
        <v>34</v>
      </c>
      <c r="D35" s="6">
        <f t="shared" si="1"/>
        <v>128</v>
      </c>
      <c r="E35" s="6">
        <v>8</v>
      </c>
      <c r="F35" s="6">
        <v>256</v>
      </c>
      <c r="G35" s="4"/>
      <c r="H35" s="10"/>
      <c r="J35" s="30">
        <f>SUM(F25:F40)</f>
        <v>525568</v>
      </c>
    </row>
    <row r="36" spans="1:10">
      <c r="B36" s="38"/>
      <c r="C36" s="5" t="s">
        <v>35</v>
      </c>
      <c r="D36" s="6">
        <f t="shared" si="1"/>
        <v>128</v>
      </c>
      <c r="E36" s="6">
        <v>8</v>
      </c>
      <c r="F36" s="6">
        <v>0</v>
      </c>
      <c r="G36" s="4"/>
      <c r="H36" s="10"/>
    </row>
    <row r="37" spans="1:10">
      <c r="B37" s="38"/>
      <c r="C37" s="5" t="s">
        <v>36</v>
      </c>
      <c r="D37" s="6">
        <f t="shared" si="1"/>
        <v>128</v>
      </c>
      <c r="E37" s="6">
        <v>8</v>
      </c>
      <c r="F37" s="8">
        <v>147456</v>
      </c>
      <c r="G37" s="6">
        <f>D36*D37*3*3</f>
        <v>147456</v>
      </c>
      <c r="H37" s="9">
        <f>D36*D37*3*3*E37*E37</f>
        <v>9437184</v>
      </c>
    </row>
    <row r="38" spans="1:10">
      <c r="B38" s="38"/>
      <c r="C38" s="5" t="s">
        <v>37</v>
      </c>
      <c r="D38" s="6">
        <f t="shared" si="1"/>
        <v>128</v>
      </c>
      <c r="E38" s="6">
        <v>8</v>
      </c>
      <c r="F38" s="6">
        <v>256</v>
      </c>
      <c r="G38" s="4"/>
      <c r="H38" s="10"/>
    </row>
    <row r="39" spans="1:10">
      <c r="B39" s="38"/>
      <c r="C39" s="5" t="s">
        <v>38</v>
      </c>
      <c r="D39" s="6">
        <f t="shared" si="1"/>
        <v>128</v>
      </c>
      <c r="E39" s="6">
        <v>8</v>
      </c>
      <c r="F39" s="6">
        <v>0</v>
      </c>
      <c r="G39" s="4"/>
      <c r="H39" s="10"/>
    </row>
    <row r="40" spans="1:10">
      <c r="B40" s="38"/>
      <c r="C40" s="5" t="s">
        <v>39</v>
      </c>
      <c r="D40" s="6">
        <f t="shared" si="1"/>
        <v>128</v>
      </c>
      <c r="E40" s="6">
        <v>8</v>
      </c>
      <c r="F40" s="6">
        <v>0</v>
      </c>
      <c r="G40" s="4"/>
      <c r="H40" s="10"/>
    </row>
    <row r="41" spans="1:10">
      <c r="B41" s="38" t="s">
        <v>87</v>
      </c>
      <c r="C41" s="5" t="s">
        <v>40</v>
      </c>
      <c r="D41" s="6">
        <f t="shared" ref="D41:D56" si="2">_xlfn.CEILING.MATH(256*$K$19)</f>
        <v>256</v>
      </c>
      <c r="E41" s="6">
        <v>4</v>
      </c>
      <c r="F41" s="8">
        <v>294912</v>
      </c>
      <c r="G41" s="6">
        <f>D40*D41*3*3</f>
        <v>294912</v>
      </c>
      <c r="H41" s="9">
        <f>D40*D41*3*3*E41*E41</f>
        <v>4718592</v>
      </c>
    </row>
    <row r="42" spans="1:10">
      <c r="B42" s="38"/>
      <c r="C42" s="5" t="s">
        <v>41</v>
      </c>
      <c r="D42" s="6">
        <f t="shared" si="2"/>
        <v>256</v>
      </c>
      <c r="E42" s="6">
        <v>4</v>
      </c>
      <c r="F42" s="6">
        <v>512</v>
      </c>
      <c r="G42" s="4"/>
      <c r="H42" s="10"/>
    </row>
    <row r="43" spans="1:10">
      <c r="B43" s="38"/>
      <c r="C43" s="5" t="s">
        <v>42</v>
      </c>
      <c r="D43" s="6">
        <f t="shared" si="2"/>
        <v>256</v>
      </c>
      <c r="E43" s="6">
        <v>4</v>
      </c>
      <c r="F43" s="6">
        <v>0</v>
      </c>
      <c r="G43" s="4"/>
      <c r="H43" s="10"/>
    </row>
    <row r="44" spans="1:10">
      <c r="B44" s="38"/>
      <c r="C44" s="5" t="s">
        <v>43</v>
      </c>
      <c r="D44" s="6">
        <f t="shared" si="2"/>
        <v>256</v>
      </c>
      <c r="E44" s="6">
        <v>4</v>
      </c>
      <c r="F44" s="8">
        <v>589824</v>
      </c>
      <c r="G44" s="6">
        <f>D43*D44*3*3</f>
        <v>589824</v>
      </c>
      <c r="H44" s="9">
        <f>D43*D44*3*3*E44*E44</f>
        <v>9437184</v>
      </c>
    </row>
    <row r="45" spans="1:10">
      <c r="B45" s="38"/>
      <c r="C45" s="5" t="s">
        <v>44</v>
      </c>
      <c r="D45" s="6">
        <f t="shared" si="2"/>
        <v>256</v>
      </c>
      <c r="E45" s="6">
        <v>4</v>
      </c>
      <c r="F45" s="6">
        <v>512</v>
      </c>
      <c r="G45" s="4"/>
      <c r="H45" s="10"/>
    </row>
    <row r="46" spans="1:10">
      <c r="A46" s="2" t="s">
        <v>28</v>
      </c>
      <c r="B46" s="38"/>
      <c r="C46" s="29" t="s">
        <v>45</v>
      </c>
      <c r="D46" s="6">
        <f t="shared" si="2"/>
        <v>256</v>
      </c>
      <c r="E46" s="6">
        <v>4</v>
      </c>
      <c r="F46" s="8">
        <v>32768</v>
      </c>
      <c r="G46" s="6">
        <f>D40*D46*1*1</f>
        <v>32768</v>
      </c>
      <c r="H46" s="9">
        <f>D40*D46*1*1*E46*E46</f>
        <v>524288</v>
      </c>
    </row>
    <row r="47" spans="1:10">
      <c r="B47" s="38"/>
      <c r="C47" s="5" t="s">
        <v>46</v>
      </c>
      <c r="D47" s="6">
        <f t="shared" si="2"/>
        <v>256</v>
      </c>
      <c r="E47" s="6">
        <v>4</v>
      </c>
      <c r="F47" s="6">
        <v>512</v>
      </c>
      <c r="G47" s="4"/>
      <c r="H47" s="10"/>
    </row>
    <row r="48" spans="1:10">
      <c r="B48" s="38"/>
      <c r="C48" s="5" t="s">
        <v>47</v>
      </c>
      <c r="D48" s="6">
        <f t="shared" si="2"/>
        <v>256</v>
      </c>
      <c r="E48" s="6">
        <v>4</v>
      </c>
      <c r="F48" s="6">
        <v>0</v>
      </c>
      <c r="G48" s="4"/>
      <c r="H48" s="10"/>
    </row>
    <row r="49" spans="1:10">
      <c r="B49" s="38"/>
      <c r="C49" s="5" t="s">
        <v>48</v>
      </c>
      <c r="D49" s="6">
        <f t="shared" si="2"/>
        <v>256</v>
      </c>
      <c r="E49" s="6">
        <v>4</v>
      </c>
      <c r="F49" s="6">
        <v>0</v>
      </c>
      <c r="G49" s="4"/>
      <c r="H49" s="10"/>
    </row>
    <row r="50" spans="1:10">
      <c r="B50" s="38" t="s">
        <v>88</v>
      </c>
      <c r="C50" s="5" t="s">
        <v>49</v>
      </c>
      <c r="D50" s="6">
        <f t="shared" si="2"/>
        <v>256</v>
      </c>
      <c r="E50" s="6">
        <v>4</v>
      </c>
      <c r="F50" s="8">
        <v>589824</v>
      </c>
      <c r="G50" s="6">
        <f>D49*D50*3*3</f>
        <v>589824</v>
      </c>
      <c r="H50" s="9">
        <f>D49*D50*3*3*E50*E50</f>
        <v>9437184</v>
      </c>
    </row>
    <row r="51" spans="1:10">
      <c r="B51" s="38"/>
      <c r="C51" s="5" t="s">
        <v>50</v>
      </c>
      <c r="D51" s="6">
        <f t="shared" si="2"/>
        <v>256</v>
      </c>
      <c r="E51" s="6">
        <v>4</v>
      </c>
      <c r="F51" s="6">
        <v>512</v>
      </c>
      <c r="G51" s="4"/>
      <c r="H51" s="10"/>
    </row>
    <row r="52" spans="1:10">
      <c r="B52" s="38"/>
      <c r="C52" s="5" t="s">
        <v>51</v>
      </c>
      <c r="D52" s="6">
        <f t="shared" si="2"/>
        <v>256</v>
      </c>
      <c r="E52" s="6">
        <v>4</v>
      </c>
      <c r="F52" s="6">
        <v>0</v>
      </c>
      <c r="G52" s="4"/>
      <c r="H52" s="10"/>
    </row>
    <row r="53" spans="1:10">
      <c r="B53" s="38"/>
      <c r="C53" s="5" t="s">
        <v>52</v>
      </c>
      <c r="D53" s="6">
        <f t="shared" si="2"/>
        <v>256</v>
      </c>
      <c r="E53" s="6">
        <v>4</v>
      </c>
      <c r="F53" s="8">
        <v>589824</v>
      </c>
      <c r="G53" s="6">
        <f>D52*D53*3*3</f>
        <v>589824</v>
      </c>
      <c r="H53" s="9">
        <f>D52*D53*3*3*E53*E53</f>
        <v>9437184</v>
      </c>
    </row>
    <row r="54" spans="1:10">
      <c r="B54" s="38"/>
      <c r="C54" s="5" t="s">
        <v>53</v>
      </c>
      <c r="D54" s="6">
        <f t="shared" si="2"/>
        <v>256</v>
      </c>
      <c r="E54" s="6">
        <v>4</v>
      </c>
      <c r="F54" s="6">
        <v>512</v>
      </c>
      <c r="G54" s="4"/>
      <c r="H54" s="10"/>
    </row>
    <row r="55" spans="1:10">
      <c r="B55" s="38"/>
      <c r="C55" s="5" t="s">
        <v>54</v>
      </c>
      <c r="D55" s="6">
        <f t="shared" si="2"/>
        <v>256</v>
      </c>
      <c r="E55" s="6">
        <v>4</v>
      </c>
      <c r="F55" s="6">
        <v>0</v>
      </c>
      <c r="G55" s="4"/>
      <c r="H55" s="10"/>
    </row>
    <row r="56" spans="1:10">
      <c r="B56" s="38"/>
      <c r="C56" s="5" t="s">
        <v>55</v>
      </c>
      <c r="D56" s="6">
        <f t="shared" si="2"/>
        <v>256</v>
      </c>
      <c r="E56" s="6">
        <v>4</v>
      </c>
      <c r="F56" s="6">
        <v>0</v>
      </c>
      <c r="G56" s="4"/>
      <c r="H56" s="10"/>
    </row>
    <row r="57" spans="1:10">
      <c r="B57" s="38" t="s">
        <v>89</v>
      </c>
      <c r="C57" s="5" t="s">
        <v>56</v>
      </c>
      <c r="D57" s="6">
        <f t="shared" ref="D57:D73" si="3">_xlfn.CEILING.MATH(512*$K$19)</f>
        <v>512</v>
      </c>
      <c r="E57" s="6">
        <v>2</v>
      </c>
      <c r="F57" s="8">
        <v>1179648</v>
      </c>
      <c r="G57" s="6">
        <f>D56*D57*3*3</f>
        <v>1179648</v>
      </c>
      <c r="H57" s="9">
        <f>D56*D57*3*3*E57*E57</f>
        <v>4718592</v>
      </c>
      <c r="J57" s="30">
        <f>SUM(F57:F72)</f>
        <v>8393728</v>
      </c>
    </row>
    <row r="58" spans="1:10">
      <c r="B58" s="38"/>
      <c r="C58" s="5" t="s">
        <v>57</v>
      </c>
      <c r="D58" s="6">
        <f t="shared" si="3"/>
        <v>512</v>
      </c>
      <c r="E58" s="6">
        <v>2</v>
      </c>
      <c r="F58" s="8">
        <v>1024</v>
      </c>
      <c r="G58" s="4"/>
      <c r="H58" s="10"/>
    </row>
    <row r="59" spans="1:10">
      <c r="B59" s="38"/>
      <c r="C59" s="5" t="s">
        <v>58</v>
      </c>
      <c r="D59" s="6">
        <f t="shared" si="3"/>
        <v>512</v>
      </c>
      <c r="E59" s="6">
        <v>2</v>
      </c>
      <c r="F59" s="6">
        <v>0</v>
      </c>
      <c r="G59" s="4"/>
      <c r="H59" s="10"/>
    </row>
    <row r="60" spans="1:10">
      <c r="B60" s="38"/>
      <c r="C60" s="5" t="s">
        <v>59</v>
      </c>
      <c r="D60" s="6">
        <f t="shared" si="3"/>
        <v>512</v>
      </c>
      <c r="E60" s="6">
        <v>2</v>
      </c>
      <c r="F60" s="8">
        <v>2359296</v>
      </c>
      <c r="G60" s="6">
        <f>D59*D60*3*3</f>
        <v>2359296</v>
      </c>
      <c r="H60" s="9">
        <f>D59*D60*3*3*E60*E60</f>
        <v>9437184</v>
      </c>
    </row>
    <row r="61" spans="1:10">
      <c r="B61" s="38"/>
      <c r="C61" s="5" t="s">
        <v>60</v>
      </c>
      <c r="D61" s="6">
        <f t="shared" si="3"/>
        <v>512</v>
      </c>
      <c r="E61" s="6">
        <v>2</v>
      </c>
      <c r="F61" s="8">
        <v>1024</v>
      </c>
      <c r="G61" s="4"/>
      <c r="H61" s="10"/>
    </row>
    <row r="62" spans="1:10">
      <c r="A62" s="2" t="s">
        <v>28</v>
      </c>
      <c r="B62" s="38"/>
      <c r="C62" s="29" t="s">
        <v>61</v>
      </c>
      <c r="D62" s="6">
        <f t="shared" si="3"/>
        <v>512</v>
      </c>
      <c r="E62" s="6">
        <v>2</v>
      </c>
      <c r="F62" s="8">
        <v>131072</v>
      </c>
      <c r="G62" s="6">
        <f>D56*D62*1*1</f>
        <v>131072</v>
      </c>
      <c r="H62" s="9">
        <f>D56*D62*1*1*E62*E62</f>
        <v>524288</v>
      </c>
    </row>
    <row r="63" spans="1:10">
      <c r="B63" s="38"/>
      <c r="C63" s="5" t="s">
        <v>62</v>
      </c>
      <c r="D63" s="6">
        <f t="shared" si="3"/>
        <v>512</v>
      </c>
      <c r="E63" s="6">
        <v>2</v>
      </c>
      <c r="F63" s="8">
        <v>1024</v>
      </c>
      <c r="G63" s="4"/>
      <c r="H63" s="10"/>
    </row>
    <row r="64" spans="1:10">
      <c r="B64" s="38"/>
      <c r="C64" s="5" t="s">
        <v>63</v>
      </c>
      <c r="D64" s="6">
        <f t="shared" si="3"/>
        <v>512</v>
      </c>
      <c r="E64" s="6">
        <v>2</v>
      </c>
      <c r="F64" s="6">
        <v>0</v>
      </c>
      <c r="G64" s="4"/>
      <c r="H64" s="10"/>
    </row>
    <row r="65" spans="2:8">
      <c r="B65" s="38"/>
      <c r="C65" s="5" t="s">
        <v>64</v>
      </c>
      <c r="D65" s="6">
        <f t="shared" si="3"/>
        <v>512</v>
      </c>
      <c r="E65" s="6">
        <v>2</v>
      </c>
      <c r="F65" s="6">
        <v>0</v>
      </c>
      <c r="G65" s="4"/>
      <c r="H65" s="10"/>
    </row>
    <row r="66" spans="2:8">
      <c r="B66" s="38" t="s">
        <v>90</v>
      </c>
      <c r="C66" s="5" t="s">
        <v>65</v>
      </c>
      <c r="D66" s="6">
        <f t="shared" si="3"/>
        <v>512</v>
      </c>
      <c r="E66" s="6">
        <v>2</v>
      </c>
      <c r="F66" s="8">
        <v>2359296</v>
      </c>
      <c r="G66" s="6">
        <f>D65*D66*3*3</f>
        <v>2359296</v>
      </c>
      <c r="H66" s="9">
        <f>D65*D66*3*3*E66*E66</f>
        <v>9437184</v>
      </c>
    </row>
    <row r="67" spans="2:8">
      <c r="B67" s="38"/>
      <c r="C67" s="5" t="s">
        <v>66</v>
      </c>
      <c r="D67" s="6">
        <f t="shared" si="3"/>
        <v>512</v>
      </c>
      <c r="E67" s="6">
        <v>2</v>
      </c>
      <c r="F67" s="8">
        <v>1024</v>
      </c>
      <c r="G67" s="4"/>
      <c r="H67" s="10"/>
    </row>
    <row r="68" spans="2:8">
      <c r="B68" s="38"/>
      <c r="C68" s="5" t="s">
        <v>67</v>
      </c>
      <c r="D68" s="6">
        <f t="shared" si="3"/>
        <v>512</v>
      </c>
      <c r="E68" s="6">
        <v>2</v>
      </c>
      <c r="F68" s="6">
        <v>0</v>
      </c>
      <c r="G68" s="4"/>
      <c r="H68" s="10"/>
    </row>
    <row r="69" spans="2:8">
      <c r="B69" s="38"/>
      <c r="C69" s="5" t="s">
        <v>68</v>
      </c>
      <c r="D69" s="6">
        <f t="shared" si="3"/>
        <v>512</v>
      </c>
      <c r="E69" s="6">
        <v>2</v>
      </c>
      <c r="F69" s="8">
        <v>2359296</v>
      </c>
      <c r="G69" s="6">
        <f>D68*D69*3*3</f>
        <v>2359296</v>
      </c>
      <c r="H69" s="9">
        <f>D68*D69*3*3*E69*E69</f>
        <v>9437184</v>
      </c>
    </row>
    <row r="70" spans="2:8">
      <c r="B70" s="38"/>
      <c r="C70" s="5" t="s">
        <v>69</v>
      </c>
      <c r="D70" s="6">
        <f t="shared" si="3"/>
        <v>512</v>
      </c>
      <c r="E70" s="6">
        <v>2</v>
      </c>
      <c r="F70" s="8">
        <v>1024</v>
      </c>
      <c r="G70" s="4"/>
      <c r="H70" s="10"/>
    </row>
    <row r="71" spans="2:8">
      <c r="B71" s="38"/>
      <c r="C71" s="5" t="s">
        <v>70</v>
      </c>
      <c r="D71" s="6">
        <f t="shared" si="3"/>
        <v>512</v>
      </c>
      <c r="E71" s="6">
        <v>2</v>
      </c>
      <c r="F71" s="6">
        <v>0</v>
      </c>
      <c r="G71" s="4"/>
      <c r="H71" s="10"/>
    </row>
    <row r="72" spans="2:8">
      <c r="B72" s="38"/>
      <c r="C72" s="5" t="s">
        <v>71</v>
      </c>
      <c r="D72" s="6">
        <f t="shared" si="3"/>
        <v>512</v>
      </c>
      <c r="E72" s="6">
        <v>2</v>
      </c>
      <c r="F72" s="6">
        <v>0</v>
      </c>
      <c r="G72" s="4"/>
      <c r="H72" s="10"/>
    </row>
    <row r="73" spans="2:8">
      <c r="B73" s="39" t="s">
        <v>91</v>
      </c>
      <c r="C73" s="5" t="s">
        <v>72</v>
      </c>
      <c r="D73" s="6">
        <f t="shared" si="3"/>
        <v>512</v>
      </c>
      <c r="E73" s="5">
        <v>1</v>
      </c>
      <c r="F73" s="6">
        <v>0</v>
      </c>
      <c r="G73" s="4"/>
      <c r="H73" s="11"/>
    </row>
    <row r="74" spans="2:8">
      <c r="B74" s="39"/>
      <c r="C74" s="5" t="s">
        <v>73</v>
      </c>
      <c r="D74" s="6">
        <v>10</v>
      </c>
      <c r="E74" s="4"/>
      <c r="F74" s="8">
        <v>5130</v>
      </c>
      <c r="G74" s="4"/>
      <c r="H74" s="10"/>
    </row>
    <row r="75" spans="2:8" ht="19" thickBot="1">
      <c r="B75" s="40"/>
      <c r="C75" s="33" t="s">
        <v>74</v>
      </c>
      <c r="D75" s="13">
        <v>10</v>
      </c>
      <c r="E75" s="14"/>
      <c r="F75" s="13">
        <v>0</v>
      </c>
      <c r="G75" s="14"/>
      <c r="H75" s="15"/>
    </row>
    <row r="76" spans="2:8">
      <c r="C76" s="1"/>
    </row>
    <row r="77" spans="2:8">
      <c r="C77" s="1" t="s">
        <v>75</v>
      </c>
    </row>
    <row r="78" spans="2:8">
      <c r="C78" s="1" t="s">
        <v>76</v>
      </c>
    </row>
    <row r="79" spans="2:8">
      <c r="C79" s="1" t="s">
        <v>77</v>
      </c>
    </row>
    <row r="80" spans="2:8">
      <c r="C80" s="1"/>
    </row>
    <row r="81" spans="3:3">
      <c r="C81" s="1" t="s">
        <v>78</v>
      </c>
    </row>
    <row r="82" spans="3:3">
      <c r="C82" s="1" t="s">
        <v>79</v>
      </c>
    </row>
    <row r="83" spans="3:3">
      <c r="C83" s="1" t="s">
        <v>80</v>
      </c>
    </row>
    <row r="84" spans="3:3">
      <c r="C84" s="1" t="s">
        <v>81</v>
      </c>
    </row>
    <row r="85" spans="3:3">
      <c r="C85" s="1"/>
    </row>
  </sheetData>
  <mergeCells count="16">
    <mergeCell ref="F4:F6"/>
    <mergeCell ref="G4:G6"/>
    <mergeCell ref="H4:H6"/>
    <mergeCell ref="B41:B49"/>
    <mergeCell ref="B50:B56"/>
    <mergeCell ref="B57:B65"/>
    <mergeCell ref="B66:B72"/>
    <mergeCell ref="B73:B75"/>
    <mergeCell ref="D4:E4"/>
    <mergeCell ref="C4:C5"/>
    <mergeCell ref="B4:B6"/>
    <mergeCell ref="B11:B17"/>
    <mergeCell ref="B18:B24"/>
    <mergeCell ref="B25:B33"/>
    <mergeCell ref="B34:B40"/>
    <mergeCell ref="B7:B10"/>
  </mergeCells>
  <phoneticPr fontId="6" type="noConversion"/>
  <conditionalFormatting sqref="C7:C75">
    <cfRule type="containsText" dxfId="1" priority="1" operator="containsText" text="Basic">
      <formula>NOT(ISERROR(SEARCH("Basic",C7)))</formula>
    </cfRule>
    <cfRule type="containsText" priority="2" operator="containsText" text="Basic">
      <formula>NOT(ISERROR(SEARCH("Basic",C7)))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58C01-7A9D-A549-8230-A1FF24F04E0A}">
  <dimension ref="A2:Q105"/>
  <sheetViews>
    <sheetView workbookViewId="0">
      <selection activeCell="M24" sqref="M24"/>
    </sheetView>
  </sheetViews>
  <sheetFormatPr baseColWidth="10" defaultRowHeight="18"/>
  <cols>
    <col min="1" max="1" width="17.5703125" bestFit="1" customWidth="1"/>
    <col min="2" max="2" width="18.7109375" customWidth="1"/>
  </cols>
  <sheetData>
    <row r="2" spans="1:17" ht="19" thickBot="1">
      <c r="B2" s="2"/>
      <c r="F2">
        <f>SUM(F6:F95)</f>
        <v>17026306</v>
      </c>
      <c r="G2">
        <f>SUM(G6:G95)</f>
        <v>234932464</v>
      </c>
      <c r="O2" s="4"/>
      <c r="P2" s="4" t="s">
        <v>106</v>
      </c>
      <c r="Q2" s="4" t="s">
        <v>105</v>
      </c>
    </row>
    <row r="3" spans="1:17">
      <c r="A3" s="43" t="s">
        <v>95</v>
      </c>
      <c r="B3" s="50" t="s">
        <v>115</v>
      </c>
      <c r="C3" s="41" t="s">
        <v>116</v>
      </c>
      <c r="D3" s="41"/>
      <c r="E3" s="46" t="s">
        <v>96</v>
      </c>
      <c r="F3" s="46" t="s">
        <v>208</v>
      </c>
      <c r="G3" s="47" t="s">
        <v>4</v>
      </c>
      <c r="H3" s="49" t="s">
        <v>118</v>
      </c>
      <c r="I3" s="42" t="s">
        <v>119</v>
      </c>
      <c r="O3" s="27" t="s">
        <v>113</v>
      </c>
      <c r="P3" s="6">
        <v>21259968</v>
      </c>
      <c r="Q3">
        <v>291176448</v>
      </c>
    </row>
    <row r="4" spans="1:17">
      <c r="A4" s="39"/>
      <c r="B4" s="51"/>
      <c r="C4" s="34" t="s">
        <v>2</v>
      </c>
      <c r="D4" s="4" t="s">
        <v>3</v>
      </c>
      <c r="E4" s="42"/>
      <c r="F4" s="42"/>
      <c r="G4" s="48"/>
      <c r="H4" s="49"/>
      <c r="I4" s="42"/>
      <c r="K4" s="4" t="s">
        <v>102</v>
      </c>
      <c r="L4" s="4">
        <f>SQRT(L5)</f>
        <v>0.89442719099991586</v>
      </c>
      <c r="O4" s="27" t="s">
        <v>104</v>
      </c>
      <c r="P4" s="6">
        <f>SUM(F6:F95)</f>
        <v>17026306</v>
      </c>
      <c r="Q4" s="6">
        <f>SUM(G6:G95)</f>
        <v>234932464</v>
      </c>
    </row>
    <row r="5" spans="1:17">
      <c r="A5" s="39"/>
      <c r="B5" s="4" t="s">
        <v>94</v>
      </c>
      <c r="C5" s="34">
        <v>3</v>
      </c>
      <c r="D5" s="4">
        <v>32</v>
      </c>
      <c r="E5" s="42"/>
      <c r="F5" s="42"/>
      <c r="G5" s="48"/>
      <c r="H5" s="49"/>
      <c r="I5" s="42"/>
      <c r="K5" s="16" t="s">
        <v>101</v>
      </c>
      <c r="L5" s="37">
        <v>0.8</v>
      </c>
      <c r="O5" s="27" t="s">
        <v>112</v>
      </c>
      <c r="P5" s="20">
        <f>P4/P3</f>
        <v>0.80086225905890351</v>
      </c>
      <c r="Q5" s="20">
        <f>Q4/Q3</f>
        <v>0.80683882784365857</v>
      </c>
    </row>
    <row r="6" spans="1:17">
      <c r="A6" s="38" t="s">
        <v>86</v>
      </c>
      <c r="B6" s="28" t="s">
        <v>5</v>
      </c>
      <c r="C6" s="4">
        <f>_xlfn.CEILING.MATH(64*L4)</f>
        <v>58</v>
      </c>
      <c r="D6" s="4">
        <v>32</v>
      </c>
      <c r="E6" s="32">
        <v>1728</v>
      </c>
      <c r="F6" s="4">
        <f>C5*C6*3*3</f>
        <v>1566</v>
      </c>
      <c r="G6" s="10">
        <f>F6*D6*D6</f>
        <v>1603584</v>
      </c>
      <c r="H6" s="34">
        <f>F6</f>
        <v>1566</v>
      </c>
      <c r="I6" s="4"/>
      <c r="K6" s="24" t="s">
        <v>107</v>
      </c>
      <c r="L6" s="20">
        <f>L7/L5</f>
        <v>0.89007836230045123</v>
      </c>
      <c r="O6" s="27" t="s">
        <v>109</v>
      </c>
      <c r="P6" s="36">
        <f>Q24</f>
        <v>15138430</v>
      </c>
      <c r="Q6" s="36">
        <f>Q39</f>
        <v>204726448</v>
      </c>
    </row>
    <row r="7" spans="1:17">
      <c r="A7" s="38"/>
      <c r="B7" s="6" t="s">
        <v>6</v>
      </c>
      <c r="C7" s="4">
        <f>_xlfn.CEILING.MATH(64*L4)</f>
        <v>58</v>
      </c>
      <c r="D7" s="4">
        <v>32</v>
      </c>
      <c r="E7" s="4">
        <v>128</v>
      </c>
      <c r="F7" s="4"/>
      <c r="G7" s="10"/>
      <c r="H7" s="34"/>
      <c r="I7" s="4"/>
      <c r="K7" s="24" t="s">
        <v>111</v>
      </c>
      <c r="L7" s="20">
        <f>P7</f>
        <v>0.71206268984036103</v>
      </c>
      <c r="O7" s="27" t="s">
        <v>108</v>
      </c>
      <c r="P7" s="26">
        <f>P6/P3</f>
        <v>0.71206268984036103</v>
      </c>
      <c r="Q7" s="26">
        <f>Q6/Q3</f>
        <v>0.70310098706884427</v>
      </c>
    </row>
    <row r="8" spans="1:17">
      <c r="A8" s="38"/>
      <c r="B8" s="6" t="s">
        <v>120</v>
      </c>
      <c r="C8" s="4">
        <f>_xlfn.CEILING.MATH(64*L4)</f>
        <v>58</v>
      </c>
      <c r="D8" s="4">
        <v>16</v>
      </c>
      <c r="E8" s="4">
        <v>0</v>
      </c>
      <c r="F8" s="4"/>
      <c r="G8" s="10"/>
      <c r="H8" s="34"/>
      <c r="I8" s="4"/>
    </row>
    <row r="9" spans="1:17">
      <c r="A9" s="39" t="s">
        <v>82</v>
      </c>
      <c r="B9" s="6" t="s">
        <v>121</v>
      </c>
      <c r="C9" s="4">
        <f>_xlfn.CEILING.MATH(64*L4)</f>
        <v>58</v>
      </c>
      <c r="D9" s="4">
        <v>16</v>
      </c>
      <c r="E9" s="32">
        <v>36864</v>
      </c>
      <c r="F9" s="4">
        <f>C8*C9*3*3</f>
        <v>30276</v>
      </c>
      <c r="G9" s="10">
        <f>F9*D9*D9</f>
        <v>7750656</v>
      </c>
      <c r="H9" s="34"/>
      <c r="I9" s="4"/>
      <c r="K9" s="21" t="s">
        <v>110</v>
      </c>
    </row>
    <row r="10" spans="1:17">
      <c r="A10" s="39"/>
      <c r="B10" s="6" t="s">
        <v>122</v>
      </c>
      <c r="C10" s="4">
        <f>_xlfn.CEILING.MATH(64*L4)</f>
        <v>58</v>
      </c>
      <c r="D10" s="4">
        <v>16</v>
      </c>
      <c r="E10" s="4">
        <v>128</v>
      </c>
      <c r="F10" s="4"/>
      <c r="G10" s="10"/>
      <c r="H10" s="34"/>
      <c r="I10" s="4"/>
      <c r="K10" s="21" t="s">
        <v>225</v>
      </c>
    </row>
    <row r="11" spans="1:17">
      <c r="A11" s="39"/>
      <c r="B11" s="6" t="s">
        <v>123</v>
      </c>
      <c r="C11" s="4">
        <f>_xlfn.CEILING.MATH(64*L4)</f>
        <v>58</v>
      </c>
      <c r="D11" s="4">
        <v>16</v>
      </c>
      <c r="E11" s="32">
        <v>36864</v>
      </c>
      <c r="F11" s="4">
        <f>C10*C11*3*3</f>
        <v>30276</v>
      </c>
      <c r="G11" s="10">
        <f>F11*D11*D11</f>
        <v>7750656</v>
      </c>
      <c r="H11" s="34">
        <f>SUM(F9:F11)</f>
        <v>60552</v>
      </c>
      <c r="I11" s="4">
        <f>SUM(G9:G11)</f>
        <v>15501312</v>
      </c>
      <c r="K11" s="21" t="s">
        <v>114</v>
      </c>
    </row>
    <row r="12" spans="1:17">
      <c r="A12" s="39"/>
      <c r="B12" s="6" t="s">
        <v>124</v>
      </c>
      <c r="C12" s="4">
        <f>_xlfn.CEILING.MATH(64*L4)</f>
        <v>58</v>
      </c>
      <c r="D12" s="4">
        <v>16</v>
      </c>
      <c r="E12" s="4">
        <v>128</v>
      </c>
      <c r="F12" s="4"/>
      <c r="G12" s="10"/>
      <c r="H12" s="34"/>
      <c r="I12" s="4"/>
    </row>
    <row r="13" spans="1:17">
      <c r="A13" s="39"/>
      <c r="B13" s="6" t="s">
        <v>125</v>
      </c>
      <c r="C13" s="4">
        <f>_xlfn.CEILING.MATH(64*L4)</f>
        <v>58</v>
      </c>
      <c r="D13" s="4">
        <v>16</v>
      </c>
      <c r="E13" s="4">
        <v>0</v>
      </c>
      <c r="F13" s="4"/>
      <c r="G13" s="10"/>
      <c r="H13" s="34"/>
      <c r="I13" s="4"/>
    </row>
    <row r="14" spans="1:17">
      <c r="A14" s="39" t="s">
        <v>98</v>
      </c>
      <c r="B14" s="6" t="s">
        <v>126</v>
      </c>
      <c r="C14" s="4">
        <f>_xlfn.CEILING.MATH(64*L4)</f>
        <v>58</v>
      </c>
      <c r="D14" s="4">
        <v>16</v>
      </c>
      <c r="E14" s="32">
        <v>36864</v>
      </c>
      <c r="F14" s="4">
        <f>C13*C14*3*3</f>
        <v>30276</v>
      </c>
      <c r="G14" s="10">
        <f>F14*D14*D14</f>
        <v>7750656</v>
      </c>
      <c r="H14" s="34"/>
      <c r="I14" s="4"/>
      <c r="K14" s="23" t="s">
        <v>127</v>
      </c>
    </row>
    <row r="15" spans="1:17">
      <c r="A15" s="39"/>
      <c r="B15" s="6" t="s">
        <v>128</v>
      </c>
      <c r="C15" s="4">
        <f>_xlfn.CEILING.MATH(64*L4)</f>
        <v>58</v>
      </c>
      <c r="D15" s="4">
        <v>16</v>
      </c>
      <c r="E15" s="4">
        <v>128</v>
      </c>
      <c r="F15" s="4"/>
      <c r="G15" s="10"/>
      <c r="H15" s="34"/>
      <c r="I15" s="4"/>
      <c r="L15" t="s">
        <v>227</v>
      </c>
      <c r="M15" t="s">
        <v>228</v>
      </c>
      <c r="N15" t="s">
        <v>229</v>
      </c>
      <c r="O15" t="s">
        <v>230</v>
      </c>
      <c r="P15" t="s">
        <v>231</v>
      </c>
      <c r="Q15" t="s">
        <v>232</v>
      </c>
    </row>
    <row r="16" spans="1:17">
      <c r="A16" s="39"/>
      <c r="B16" s="6" t="s">
        <v>129</v>
      </c>
      <c r="C16" s="4">
        <f>_xlfn.CEILING.MATH(64*L4)</f>
        <v>58</v>
      </c>
      <c r="D16" s="4">
        <v>16</v>
      </c>
      <c r="E16" s="32">
        <v>36864</v>
      </c>
      <c r="F16" s="4">
        <f>C15*C16*3*3</f>
        <v>30276</v>
      </c>
      <c r="G16" s="10">
        <f>F16*D16*D16</f>
        <v>7750656</v>
      </c>
      <c r="H16" s="34">
        <f>SUM(F14:F16)</f>
        <v>60552</v>
      </c>
      <c r="I16" s="4">
        <f>SUM(G14:G16)</f>
        <v>15501312</v>
      </c>
      <c r="K16" s="4" t="s">
        <v>209</v>
      </c>
      <c r="L16" s="17">
        <v>1</v>
      </c>
      <c r="M16" s="17">
        <v>1</v>
      </c>
      <c r="N16" s="17">
        <v>1</v>
      </c>
      <c r="Q16">
        <f>SUM(F6,F28,F50,F82)</f>
        <v>139453</v>
      </c>
    </row>
    <row r="17" spans="1:17">
      <c r="A17" s="39"/>
      <c r="B17" s="6" t="s">
        <v>130</v>
      </c>
      <c r="C17" s="4">
        <f>_xlfn.CEILING.MATH(64*L4)</f>
        <v>58</v>
      </c>
      <c r="D17" s="4">
        <v>16</v>
      </c>
      <c r="E17" s="4">
        <v>128</v>
      </c>
      <c r="F17" s="4"/>
      <c r="G17" s="10"/>
      <c r="H17" s="34"/>
      <c r="I17" s="4"/>
      <c r="K17" s="4"/>
      <c r="L17" s="5">
        <f>IF(L16=0, 0, 1)*$H$11</f>
        <v>60552</v>
      </c>
      <c r="M17" s="5">
        <f>IF(M16=0, 0, 1)*$H$16</f>
        <v>60552</v>
      </c>
      <c r="N17" s="5">
        <f>IF(N16=0, 0, 1)*$H$21</f>
        <v>60552</v>
      </c>
    </row>
    <row r="18" spans="1:17">
      <c r="A18" s="39"/>
      <c r="B18" s="6" t="s">
        <v>131</v>
      </c>
      <c r="C18" s="4">
        <f>_xlfn.CEILING.MATH(64*L4)</f>
        <v>58</v>
      </c>
      <c r="D18" s="4">
        <v>16</v>
      </c>
      <c r="E18" s="4">
        <v>0</v>
      </c>
      <c r="F18" s="4"/>
      <c r="G18" s="10"/>
      <c r="H18" s="34"/>
      <c r="I18" s="4"/>
      <c r="K18" s="4" t="s">
        <v>210</v>
      </c>
      <c r="L18" s="17">
        <v>1</v>
      </c>
      <c r="M18" s="17">
        <v>1</v>
      </c>
      <c r="N18" s="17">
        <v>1</v>
      </c>
      <c r="O18" s="17">
        <v>1</v>
      </c>
      <c r="P18" s="4"/>
      <c r="Q18" s="4"/>
    </row>
    <row r="19" spans="1:17">
      <c r="A19" s="39" t="s">
        <v>213</v>
      </c>
      <c r="B19" s="6" t="s">
        <v>132</v>
      </c>
      <c r="C19" s="4">
        <f>_xlfn.CEILING.MATH(64*L4)</f>
        <v>58</v>
      </c>
      <c r="D19" s="4">
        <v>16</v>
      </c>
      <c r="E19" s="32">
        <v>36864</v>
      </c>
      <c r="F19" s="4">
        <f>C18*C19*3*3</f>
        <v>30276</v>
      </c>
      <c r="G19" s="10">
        <f>F19*D19*D19</f>
        <v>7750656</v>
      </c>
      <c r="H19" s="34"/>
      <c r="I19" s="4"/>
      <c r="K19" s="4"/>
      <c r="L19" s="5">
        <f>IF(L18=0, 0, 1)*$H$26</f>
        <v>179055</v>
      </c>
      <c r="M19" s="5">
        <f>IF(M18=0, 0, 1)*$H$33</f>
        <v>238050</v>
      </c>
      <c r="N19" s="5">
        <f>IF(N18=0, 0, 1)*$H$38</f>
        <v>238050</v>
      </c>
      <c r="O19" s="5">
        <f>IF(O18=0, 0, 1)*$H$43</f>
        <v>238050</v>
      </c>
      <c r="P19" s="4"/>
      <c r="Q19" s="4"/>
    </row>
    <row r="20" spans="1:17">
      <c r="A20" s="39"/>
      <c r="B20" s="6" t="s">
        <v>133</v>
      </c>
      <c r="C20" s="4">
        <f>_xlfn.CEILING.MATH(64*L4)</f>
        <v>58</v>
      </c>
      <c r="D20" s="4">
        <v>16</v>
      </c>
      <c r="E20" s="4">
        <v>128</v>
      </c>
      <c r="F20" s="4"/>
      <c r="G20" s="10"/>
      <c r="H20" s="34"/>
      <c r="I20" s="4"/>
      <c r="K20" s="4" t="s">
        <v>211</v>
      </c>
      <c r="L20" s="17">
        <v>1</v>
      </c>
      <c r="M20" s="17">
        <v>1</v>
      </c>
      <c r="N20" s="17">
        <v>1</v>
      </c>
      <c r="O20" s="17">
        <v>1</v>
      </c>
      <c r="P20" s="17">
        <v>0</v>
      </c>
      <c r="Q20" s="17">
        <v>0</v>
      </c>
    </row>
    <row r="21" spans="1:17">
      <c r="A21" s="39"/>
      <c r="B21" s="6" t="s">
        <v>134</v>
      </c>
      <c r="C21" s="4">
        <f>_xlfn.CEILING.MATH(64*L4)</f>
        <v>58</v>
      </c>
      <c r="D21" s="4">
        <v>16</v>
      </c>
      <c r="E21" s="32">
        <v>36864</v>
      </c>
      <c r="F21" s="4">
        <f>C20*C21*3*3</f>
        <v>30276</v>
      </c>
      <c r="G21" s="10">
        <f>F21*D21*D21</f>
        <v>7750656</v>
      </c>
      <c r="H21" s="34">
        <f>SUM(F19:F21)</f>
        <v>60552</v>
      </c>
      <c r="I21" s="4">
        <f>SUM(G19:G21)</f>
        <v>15501312</v>
      </c>
      <c r="K21" s="4"/>
      <c r="L21" s="5">
        <f>IF(L20=0, 0, 1)*$H$48</f>
        <v>708984</v>
      </c>
      <c r="M21" s="5">
        <f>IF(M20=0, 0, 1)*$H$55</f>
        <v>943938</v>
      </c>
      <c r="N21" s="5">
        <f>IF(N20=0, 0, 1)*$H$60</f>
        <v>943938</v>
      </c>
      <c r="O21" s="5">
        <f>IF(O20=0, 0, 1)*$H$65</f>
        <v>943938</v>
      </c>
      <c r="P21" s="5">
        <f>IF(P20=0, 0, 1)*$H$70</f>
        <v>0</v>
      </c>
      <c r="Q21" s="5">
        <f>IF(Q20=0, 0, 1)*$H$75</f>
        <v>0</v>
      </c>
    </row>
    <row r="22" spans="1:17">
      <c r="A22" s="39"/>
      <c r="B22" s="6" t="s">
        <v>135</v>
      </c>
      <c r="C22" s="4">
        <f>_xlfn.CEILING.MATH(64*L4)</f>
        <v>58</v>
      </c>
      <c r="D22" s="4">
        <v>16</v>
      </c>
      <c r="E22" s="4">
        <v>128</v>
      </c>
      <c r="F22" s="4"/>
      <c r="G22" s="10"/>
      <c r="H22" s="34"/>
      <c r="I22" s="4"/>
      <c r="K22" s="4" t="s">
        <v>212</v>
      </c>
      <c r="L22" s="17">
        <v>1</v>
      </c>
      <c r="M22" s="17">
        <v>1</v>
      </c>
      <c r="N22" s="17">
        <v>1</v>
      </c>
    </row>
    <row r="23" spans="1:17">
      <c r="A23" s="39"/>
      <c r="B23" s="6" t="s">
        <v>137</v>
      </c>
      <c r="C23" s="4">
        <f>_xlfn.CEILING.MATH(64*L4)</f>
        <v>58</v>
      </c>
      <c r="D23" s="4">
        <v>16</v>
      </c>
      <c r="E23" s="4">
        <v>0</v>
      </c>
      <c r="F23" s="4"/>
      <c r="G23" s="10"/>
      <c r="H23" s="34"/>
      <c r="I23" s="4"/>
      <c r="K23" s="4"/>
      <c r="L23" s="5">
        <f>IF(L22=0, 0, 1)*$H$80</f>
        <v>2831814</v>
      </c>
      <c r="M23" s="5">
        <f>IF(M22=0, 0, 1)*$H$87</f>
        <v>3775752</v>
      </c>
      <c r="N23" s="5">
        <f>IF(N22=0, 0, 1)*$H$92</f>
        <v>3775752</v>
      </c>
      <c r="P23" t="s">
        <v>136</v>
      </c>
      <c r="Q23" s="3">
        <f>SUM(L17:N17,L19:O19,L21:Q21,L23:N23)</f>
        <v>14998977</v>
      </c>
    </row>
    <row r="24" spans="1:17">
      <c r="A24" s="39" t="s">
        <v>99</v>
      </c>
      <c r="B24" s="6" t="s">
        <v>23</v>
      </c>
      <c r="C24" s="4">
        <f t="shared" ref="C24:C45" si="0">_xlfn.CEILING.MATH(128*$L$4)</f>
        <v>115</v>
      </c>
      <c r="D24" s="4">
        <v>8</v>
      </c>
      <c r="E24" s="32">
        <v>73728</v>
      </c>
      <c r="F24" s="4">
        <f>C23*C24*3*3</f>
        <v>60030</v>
      </c>
      <c r="G24" s="10">
        <f>F24*D24*D24</f>
        <v>3841920</v>
      </c>
      <c r="H24" s="34"/>
      <c r="I24" s="4"/>
      <c r="P24" t="s">
        <v>138</v>
      </c>
      <c r="Q24" s="30">
        <f>Q23+Q16</f>
        <v>15138430</v>
      </c>
    </row>
    <row r="25" spans="1:17">
      <c r="A25" s="39"/>
      <c r="B25" s="6" t="s">
        <v>24</v>
      </c>
      <c r="C25" s="4">
        <f t="shared" si="0"/>
        <v>115</v>
      </c>
      <c r="D25" s="4">
        <v>8</v>
      </c>
      <c r="E25" s="4">
        <v>256</v>
      </c>
      <c r="F25" s="4"/>
      <c r="G25" s="10"/>
      <c r="H25" s="34"/>
      <c r="I25" s="4"/>
      <c r="P25" t="s">
        <v>139</v>
      </c>
      <c r="Q25" s="31">
        <f>Q24/Q26</f>
        <v>0.71206268984036103</v>
      </c>
    </row>
    <row r="26" spans="1:17">
      <c r="A26" s="39"/>
      <c r="B26" s="6" t="s">
        <v>140</v>
      </c>
      <c r="C26" s="4">
        <f t="shared" si="0"/>
        <v>115</v>
      </c>
      <c r="D26" s="4">
        <v>8</v>
      </c>
      <c r="E26" s="32">
        <v>147456</v>
      </c>
      <c r="F26" s="4">
        <f>C25*C26*3*3</f>
        <v>119025</v>
      </c>
      <c r="G26" s="10">
        <f>F26*D26*D26</f>
        <v>7617600</v>
      </c>
      <c r="H26" s="34">
        <f>SUM(F24:F26)</f>
        <v>179055</v>
      </c>
      <c r="I26" s="4">
        <f>SUM(G24:G26)</f>
        <v>11459520</v>
      </c>
      <c r="Q26">
        <v>21259968</v>
      </c>
    </row>
    <row r="27" spans="1:17">
      <c r="A27" s="39"/>
      <c r="B27" s="6" t="s">
        <v>141</v>
      </c>
      <c r="C27" s="4">
        <f t="shared" si="0"/>
        <v>115</v>
      </c>
      <c r="D27" s="4">
        <v>8</v>
      </c>
      <c r="E27" s="4">
        <v>256</v>
      </c>
      <c r="F27" s="4"/>
      <c r="G27" s="10"/>
      <c r="H27" s="34"/>
      <c r="I27" s="4"/>
    </row>
    <row r="28" spans="1:17">
      <c r="A28" s="39"/>
      <c r="B28" s="29" t="s">
        <v>142</v>
      </c>
      <c r="C28" s="4">
        <f t="shared" si="0"/>
        <v>115</v>
      </c>
      <c r="D28" s="4">
        <v>8</v>
      </c>
      <c r="E28" s="32">
        <v>8192</v>
      </c>
      <c r="F28" s="4">
        <f>C23*C28*1*1</f>
        <v>6670</v>
      </c>
      <c r="G28" s="10">
        <f>F28*D28*D28</f>
        <v>426880</v>
      </c>
      <c r="H28" s="34"/>
      <c r="I28" s="4"/>
    </row>
    <row r="29" spans="1:17">
      <c r="A29" s="39"/>
      <c r="B29" s="6" t="s">
        <v>143</v>
      </c>
      <c r="C29" s="4">
        <f t="shared" si="0"/>
        <v>115</v>
      </c>
      <c r="D29" s="4">
        <v>8</v>
      </c>
      <c r="E29" s="4">
        <v>256</v>
      </c>
      <c r="F29" s="4"/>
      <c r="G29" s="10"/>
      <c r="H29" s="34"/>
      <c r="I29" s="4"/>
    </row>
    <row r="30" spans="1:17">
      <c r="A30" s="39"/>
      <c r="B30" s="6" t="s">
        <v>144</v>
      </c>
      <c r="C30" s="4">
        <f t="shared" si="0"/>
        <v>115</v>
      </c>
      <c r="D30" s="4">
        <v>8</v>
      </c>
      <c r="E30" s="4">
        <v>0</v>
      </c>
      <c r="F30" s="4"/>
      <c r="G30" s="10"/>
      <c r="H30" s="34"/>
      <c r="I30" s="4"/>
      <c r="K30" s="23" t="s">
        <v>117</v>
      </c>
      <c r="L30" t="s">
        <v>227</v>
      </c>
      <c r="M30" t="s">
        <v>228</v>
      </c>
      <c r="N30" t="s">
        <v>229</v>
      </c>
      <c r="O30" t="s">
        <v>230</v>
      </c>
      <c r="P30" t="s">
        <v>231</v>
      </c>
      <c r="Q30" t="s">
        <v>232</v>
      </c>
    </row>
    <row r="31" spans="1:17">
      <c r="A31" s="39" t="s">
        <v>100</v>
      </c>
      <c r="B31" s="6" t="s">
        <v>145</v>
      </c>
      <c r="C31" s="4">
        <f t="shared" si="0"/>
        <v>115</v>
      </c>
      <c r="D31" s="4">
        <v>8</v>
      </c>
      <c r="E31" s="32">
        <v>147456</v>
      </c>
      <c r="F31" s="4">
        <f>C30*C31*3*3</f>
        <v>119025</v>
      </c>
      <c r="G31" s="10">
        <f>F31*D31*D31</f>
        <v>7617600</v>
      </c>
      <c r="H31" s="34"/>
      <c r="I31" s="4"/>
      <c r="K31" s="4" t="s">
        <v>209</v>
      </c>
      <c r="L31" s="4">
        <f>L16</f>
        <v>1</v>
      </c>
      <c r="M31" s="4">
        <f>M16</f>
        <v>1</v>
      </c>
      <c r="N31" s="4">
        <f>N16</f>
        <v>1</v>
      </c>
      <c r="Q31">
        <f>SUM(G6,G28,G50,G82)</f>
        <v>2871352</v>
      </c>
    </row>
    <row r="32" spans="1:17">
      <c r="A32" s="39"/>
      <c r="B32" s="6" t="s">
        <v>146</v>
      </c>
      <c r="C32" s="4">
        <f t="shared" si="0"/>
        <v>115</v>
      </c>
      <c r="D32" s="4">
        <v>8</v>
      </c>
      <c r="E32" s="4">
        <v>256</v>
      </c>
      <c r="F32" s="4"/>
      <c r="G32" s="10"/>
      <c r="H32" s="34"/>
      <c r="I32" s="4"/>
      <c r="K32" s="4"/>
      <c r="L32" s="5">
        <f>IF(L31=0, 0, 1)*$I$11</f>
        <v>15501312</v>
      </c>
      <c r="M32" s="5">
        <f>IF(M31=0, 0, 1)*$I$16</f>
        <v>15501312</v>
      </c>
      <c r="N32" s="5">
        <f>IF(N31=0, 0, 1)*$I$21</f>
        <v>15501312</v>
      </c>
    </row>
    <row r="33" spans="1:17">
      <c r="A33" s="39"/>
      <c r="B33" s="6" t="s">
        <v>33</v>
      </c>
      <c r="C33" s="4">
        <f t="shared" si="0"/>
        <v>115</v>
      </c>
      <c r="D33" s="4">
        <v>8</v>
      </c>
      <c r="E33" s="32">
        <v>147456</v>
      </c>
      <c r="F33" s="4">
        <f>C32*C33*3*3</f>
        <v>119025</v>
      </c>
      <c r="G33" s="10">
        <f>F33*D33*D33</f>
        <v>7617600</v>
      </c>
      <c r="H33" s="34">
        <f>SUM(F31:F33)</f>
        <v>238050</v>
      </c>
      <c r="I33" s="4">
        <f>SUM(G31:G33)</f>
        <v>15235200</v>
      </c>
      <c r="K33" s="4" t="s">
        <v>210</v>
      </c>
      <c r="L33" s="4">
        <f>L18</f>
        <v>1</v>
      </c>
      <c r="M33" s="4">
        <f>M18</f>
        <v>1</v>
      </c>
      <c r="N33" s="4">
        <f>N18</f>
        <v>1</v>
      </c>
      <c r="O33" s="4">
        <f>O18</f>
        <v>1</v>
      </c>
      <c r="P33" s="4"/>
      <c r="Q33" s="4"/>
    </row>
    <row r="34" spans="1:17">
      <c r="A34" s="39"/>
      <c r="B34" s="6" t="s">
        <v>34</v>
      </c>
      <c r="C34" s="4">
        <f t="shared" si="0"/>
        <v>115</v>
      </c>
      <c r="D34" s="4">
        <v>8</v>
      </c>
      <c r="E34" s="4">
        <v>256</v>
      </c>
      <c r="F34" s="4"/>
      <c r="G34" s="10"/>
      <c r="H34" s="34"/>
      <c r="I34" s="4"/>
      <c r="K34" s="4"/>
      <c r="L34" s="5">
        <f>IF(L33=0, 0, 1)*$I$26</f>
        <v>11459520</v>
      </c>
      <c r="M34" s="5">
        <f>IF(M33=0, 0, 1)*$I$33</f>
        <v>15235200</v>
      </c>
      <c r="N34" s="5">
        <f>IF(N33=0, 0, 1)*$I$38</f>
        <v>15235200</v>
      </c>
      <c r="O34" s="5">
        <f>IF(O33=0, 0, 1)*$I$43</f>
        <v>15235200</v>
      </c>
      <c r="P34" s="4"/>
      <c r="Q34" s="4"/>
    </row>
    <row r="35" spans="1:17">
      <c r="A35" s="39"/>
      <c r="B35" s="6" t="s">
        <v>147</v>
      </c>
      <c r="C35" s="4">
        <f t="shared" si="0"/>
        <v>115</v>
      </c>
      <c r="D35" s="4">
        <v>8</v>
      </c>
      <c r="E35" s="4">
        <v>0</v>
      </c>
      <c r="F35" s="4"/>
      <c r="G35" s="10"/>
      <c r="H35" s="34"/>
      <c r="I35" s="4"/>
      <c r="K35" s="4" t="s">
        <v>211</v>
      </c>
      <c r="L35" s="4">
        <f t="shared" ref="L35:Q35" si="1">L20</f>
        <v>1</v>
      </c>
      <c r="M35" s="4">
        <f t="shared" si="1"/>
        <v>1</v>
      </c>
      <c r="N35" s="4">
        <f t="shared" si="1"/>
        <v>1</v>
      </c>
      <c r="O35" s="4">
        <f t="shared" si="1"/>
        <v>1</v>
      </c>
      <c r="P35" s="4">
        <f t="shared" si="1"/>
        <v>0</v>
      </c>
      <c r="Q35" s="4">
        <f t="shared" si="1"/>
        <v>0</v>
      </c>
    </row>
    <row r="36" spans="1:17">
      <c r="A36" s="39" t="s">
        <v>214</v>
      </c>
      <c r="B36" s="6" t="s">
        <v>36</v>
      </c>
      <c r="C36" s="4">
        <f t="shared" si="0"/>
        <v>115</v>
      </c>
      <c r="D36" s="4">
        <v>8</v>
      </c>
      <c r="E36" s="32">
        <v>147456</v>
      </c>
      <c r="F36" s="4">
        <f>C35*C36*3*3</f>
        <v>119025</v>
      </c>
      <c r="G36" s="10">
        <f>F36*D36*D36</f>
        <v>7617600</v>
      </c>
      <c r="H36" s="34"/>
      <c r="I36" s="4"/>
      <c r="K36" s="4"/>
      <c r="L36" s="5">
        <f>IF(L35=0, 0, 1)*$I$48</f>
        <v>11343744</v>
      </c>
      <c r="M36" s="5">
        <f>IF(M35=0, 0, 1)*$I$55</f>
        <v>15103008</v>
      </c>
      <c r="N36" s="5">
        <f>IF(N35=0, 0, 1)*$I$60</f>
        <v>15103008</v>
      </c>
      <c r="O36" s="5">
        <f>IF(O35=0, 0, 1)*$I$65</f>
        <v>15103008</v>
      </c>
      <c r="P36" s="5">
        <f>IF(P35=0, 0, 1)*$I$70</f>
        <v>0</v>
      </c>
      <c r="Q36" s="5">
        <f>IF(Q35=0, 0, 1)*$I$75</f>
        <v>0</v>
      </c>
    </row>
    <row r="37" spans="1:17">
      <c r="A37" s="39"/>
      <c r="B37" s="6" t="s">
        <v>37</v>
      </c>
      <c r="C37" s="4">
        <f t="shared" si="0"/>
        <v>115</v>
      </c>
      <c r="D37" s="4">
        <v>8</v>
      </c>
      <c r="E37" s="4">
        <v>256</v>
      </c>
      <c r="F37" s="4"/>
      <c r="G37" s="10"/>
      <c r="H37" s="34"/>
      <c r="I37" s="4"/>
      <c r="K37" s="4" t="s">
        <v>212</v>
      </c>
      <c r="L37" s="4">
        <f>L22</f>
        <v>1</v>
      </c>
      <c r="M37" s="4">
        <f>M22</f>
        <v>1</v>
      </c>
      <c r="N37" s="4">
        <f>N22</f>
        <v>1</v>
      </c>
    </row>
    <row r="38" spans="1:17">
      <c r="A38" s="39"/>
      <c r="B38" s="6" t="s">
        <v>148</v>
      </c>
      <c r="C38" s="4">
        <f t="shared" si="0"/>
        <v>115</v>
      </c>
      <c r="D38" s="4">
        <v>8</v>
      </c>
      <c r="E38" s="32">
        <v>147456</v>
      </c>
      <c r="F38" s="4">
        <f>C37*C38*3*3</f>
        <v>119025</v>
      </c>
      <c r="G38" s="10">
        <f>F38*D38*D38</f>
        <v>7617600</v>
      </c>
      <c r="H38" s="34">
        <f>SUM(F36:F38)</f>
        <v>238050</v>
      </c>
      <c r="I38" s="4">
        <f>SUM(G36:G38)</f>
        <v>15235200</v>
      </c>
      <c r="K38" s="4"/>
      <c r="L38" s="5">
        <f>IF(L37=0, 0, 1)*$I$80</f>
        <v>11327256</v>
      </c>
      <c r="M38" s="5">
        <f>IF(M37=0, 0, 1)*$I$87</f>
        <v>15103008</v>
      </c>
      <c r="N38" s="5">
        <f>IF(N37=0, 0, 1)*$I$92</f>
        <v>15103008</v>
      </c>
      <c r="P38" t="s">
        <v>149</v>
      </c>
      <c r="Q38" s="3">
        <f>SUM(L32:N32,L34:O34,L36:Q36,L38:N38)</f>
        <v>201855096</v>
      </c>
    </row>
    <row r="39" spans="1:17">
      <c r="A39" s="39"/>
      <c r="B39" s="6" t="s">
        <v>150</v>
      </c>
      <c r="C39" s="4">
        <f t="shared" si="0"/>
        <v>115</v>
      </c>
      <c r="D39" s="4">
        <v>8</v>
      </c>
      <c r="E39" s="4">
        <v>256</v>
      </c>
      <c r="F39" s="4"/>
      <c r="G39" s="10"/>
      <c r="H39" s="34"/>
      <c r="I39" s="4"/>
      <c r="P39" t="s">
        <v>138</v>
      </c>
      <c r="Q39" s="30">
        <f>Q38+Q31</f>
        <v>204726448</v>
      </c>
    </row>
    <row r="40" spans="1:17">
      <c r="A40" s="39"/>
      <c r="B40" s="6" t="s">
        <v>151</v>
      </c>
      <c r="C40" s="4">
        <f t="shared" si="0"/>
        <v>115</v>
      </c>
      <c r="D40" s="4">
        <v>8</v>
      </c>
      <c r="E40" s="4">
        <v>0</v>
      </c>
      <c r="F40" s="4"/>
      <c r="G40" s="10"/>
      <c r="H40" s="34"/>
      <c r="I40" s="4"/>
      <c r="P40" t="s">
        <v>139</v>
      </c>
      <c r="Q40" s="31">
        <f>Q39/Q41</f>
        <v>0.70310098706884427</v>
      </c>
    </row>
    <row r="41" spans="1:17">
      <c r="A41" s="39" t="s">
        <v>215</v>
      </c>
      <c r="B41" s="6" t="s">
        <v>152</v>
      </c>
      <c r="C41" s="4">
        <f t="shared" si="0"/>
        <v>115</v>
      </c>
      <c r="D41" s="4">
        <v>8</v>
      </c>
      <c r="E41" s="32">
        <v>147456</v>
      </c>
      <c r="F41" s="4">
        <f>C40*C41*3*3</f>
        <v>119025</v>
      </c>
      <c r="G41" s="10">
        <f>F41*D41*D41</f>
        <v>7617600</v>
      </c>
      <c r="H41" s="34"/>
      <c r="I41" s="4"/>
      <c r="Q41">
        <v>291176448</v>
      </c>
    </row>
    <row r="42" spans="1:17">
      <c r="A42" s="39"/>
      <c r="B42" s="6" t="s">
        <v>153</v>
      </c>
      <c r="C42" s="4">
        <f t="shared" si="0"/>
        <v>115</v>
      </c>
      <c r="D42" s="4">
        <v>8</v>
      </c>
      <c r="E42" s="4">
        <v>256</v>
      </c>
      <c r="F42" s="4"/>
      <c r="G42" s="10"/>
      <c r="H42" s="34"/>
      <c r="I42" s="4"/>
    </row>
    <row r="43" spans="1:17">
      <c r="A43" s="39"/>
      <c r="B43" s="6" t="s">
        <v>43</v>
      </c>
      <c r="C43" s="4">
        <f t="shared" si="0"/>
        <v>115</v>
      </c>
      <c r="D43" s="4">
        <v>8</v>
      </c>
      <c r="E43" s="32">
        <v>147456</v>
      </c>
      <c r="F43" s="4">
        <f>C42*C43*3*3</f>
        <v>119025</v>
      </c>
      <c r="G43" s="10">
        <f>F43*D43*D43</f>
        <v>7617600</v>
      </c>
      <c r="H43" s="34">
        <f>SUM(F41:F43)</f>
        <v>238050</v>
      </c>
      <c r="I43" s="4">
        <f>SUM(G41:G43)</f>
        <v>15235200</v>
      </c>
    </row>
    <row r="44" spans="1:17">
      <c r="A44" s="39"/>
      <c r="B44" s="6" t="s">
        <v>44</v>
      </c>
      <c r="C44" s="4">
        <f t="shared" si="0"/>
        <v>115</v>
      </c>
      <c r="D44" s="4">
        <v>8</v>
      </c>
      <c r="E44" s="4">
        <v>256</v>
      </c>
      <c r="F44" s="4"/>
      <c r="G44" s="10"/>
      <c r="H44" s="34"/>
      <c r="I44" s="4"/>
      <c r="Q44" s="31">
        <f>Q25</f>
        <v>0.71206268984036103</v>
      </c>
    </row>
    <row r="45" spans="1:17">
      <c r="A45" s="39"/>
      <c r="B45" s="6" t="s">
        <v>154</v>
      </c>
      <c r="C45" s="4">
        <f t="shared" si="0"/>
        <v>115</v>
      </c>
      <c r="D45" s="4">
        <v>8</v>
      </c>
      <c r="E45" s="4">
        <v>0</v>
      </c>
      <c r="F45" s="4"/>
      <c r="G45" s="10"/>
      <c r="H45" s="34"/>
      <c r="I45" s="4"/>
      <c r="Q45" s="30">
        <f>Q24</f>
        <v>15138430</v>
      </c>
    </row>
    <row r="46" spans="1:17">
      <c r="A46" s="39" t="s">
        <v>216</v>
      </c>
      <c r="B46" s="6" t="s">
        <v>155</v>
      </c>
      <c r="C46" s="4">
        <f t="shared" ref="C46:C77" si="2">_xlfn.CEILING.MATH(256*$L$4)</f>
        <v>229</v>
      </c>
      <c r="D46" s="4">
        <v>4</v>
      </c>
      <c r="E46" s="32">
        <v>294912</v>
      </c>
      <c r="F46" s="4">
        <f>C45*C46*3*3</f>
        <v>237015</v>
      </c>
      <c r="G46" s="10">
        <f>F46*D46*D46</f>
        <v>3792240</v>
      </c>
      <c r="H46" s="34"/>
      <c r="I46" s="4"/>
      <c r="Q46" s="31">
        <f>Q40</f>
        <v>0.70310098706884427</v>
      </c>
    </row>
    <row r="47" spans="1:17">
      <c r="A47" s="39"/>
      <c r="B47" s="6" t="s">
        <v>156</v>
      </c>
      <c r="C47" s="4">
        <f t="shared" si="2"/>
        <v>229</v>
      </c>
      <c r="D47" s="4">
        <v>4</v>
      </c>
      <c r="E47" s="4">
        <v>512</v>
      </c>
      <c r="F47" s="4"/>
      <c r="G47" s="10"/>
      <c r="H47" s="34"/>
      <c r="I47" s="4"/>
      <c r="Q47" s="30">
        <f>Q39</f>
        <v>204726448</v>
      </c>
    </row>
    <row r="48" spans="1:17">
      <c r="A48" s="39"/>
      <c r="B48" s="6" t="s">
        <v>157</v>
      </c>
      <c r="C48" s="4">
        <f t="shared" si="2"/>
        <v>229</v>
      </c>
      <c r="D48" s="4">
        <v>4</v>
      </c>
      <c r="E48" s="32">
        <v>589824</v>
      </c>
      <c r="F48" s="4">
        <f>C47*C48*3*3</f>
        <v>471969</v>
      </c>
      <c r="G48" s="10">
        <f>F48*D48*D48</f>
        <v>7551504</v>
      </c>
      <c r="H48" s="34">
        <f>SUM(F46:F48)</f>
        <v>708984</v>
      </c>
      <c r="I48" s="4">
        <f>SUM(G46:G48)</f>
        <v>11343744</v>
      </c>
    </row>
    <row r="49" spans="1:16">
      <c r="A49" s="39"/>
      <c r="B49" s="6" t="s">
        <v>158</v>
      </c>
      <c r="C49" s="4">
        <f t="shared" si="2"/>
        <v>229</v>
      </c>
      <c r="D49" s="4">
        <v>4</v>
      </c>
      <c r="E49" s="4">
        <v>512</v>
      </c>
      <c r="F49" s="4"/>
      <c r="G49" s="10"/>
      <c r="H49" s="34"/>
      <c r="I49" s="4"/>
    </row>
    <row r="50" spans="1:16">
      <c r="A50" s="39"/>
      <c r="B50" s="29" t="s">
        <v>159</v>
      </c>
      <c r="C50" s="4">
        <f t="shared" si="2"/>
        <v>229</v>
      </c>
      <c r="D50" s="4">
        <v>4</v>
      </c>
      <c r="E50" s="32">
        <v>32768</v>
      </c>
      <c r="F50" s="4">
        <f>C45*C50*1*1</f>
        <v>26335</v>
      </c>
      <c r="G50" s="10">
        <f>F50*D50*D50</f>
        <v>421360</v>
      </c>
      <c r="H50" s="34"/>
      <c r="I50" s="4"/>
    </row>
    <row r="51" spans="1:16">
      <c r="A51" s="39"/>
      <c r="B51" s="6" t="s">
        <v>160</v>
      </c>
      <c r="C51" s="4">
        <f t="shared" si="2"/>
        <v>229</v>
      </c>
      <c r="D51" s="4">
        <v>4</v>
      </c>
      <c r="E51" s="4">
        <v>512</v>
      </c>
      <c r="F51" s="4"/>
      <c r="G51" s="10"/>
      <c r="H51" s="34"/>
      <c r="I51" s="4"/>
    </row>
    <row r="52" spans="1:16">
      <c r="A52" s="39"/>
      <c r="B52" s="6" t="s">
        <v>161</v>
      </c>
      <c r="C52" s="4">
        <f t="shared" si="2"/>
        <v>229</v>
      </c>
      <c r="D52" s="4">
        <v>4</v>
      </c>
      <c r="E52" s="4">
        <v>0</v>
      </c>
      <c r="F52" s="4"/>
      <c r="G52" s="10"/>
      <c r="H52" s="34"/>
      <c r="I52" s="4"/>
    </row>
    <row r="53" spans="1:16">
      <c r="A53" s="39" t="s">
        <v>217</v>
      </c>
      <c r="B53" s="6" t="s">
        <v>162</v>
      </c>
      <c r="C53" s="4">
        <f t="shared" si="2"/>
        <v>229</v>
      </c>
      <c r="D53" s="4">
        <v>4</v>
      </c>
      <c r="E53" s="32">
        <v>589824</v>
      </c>
      <c r="F53" s="4">
        <f>C52*C53*3*3</f>
        <v>471969</v>
      </c>
      <c r="G53" s="10">
        <f>F53*D53*D53</f>
        <v>7551504</v>
      </c>
      <c r="H53" s="34"/>
      <c r="I53" s="4"/>
    </row>
    <row r="54" spans="1:16">
      <c r="A54" s="39"/>
      <c r="B54" s="6" t="s">
        <v>163</v>
      </c>
      <c r="C54" s="4">
        <f t="shared" si="2"/>
        <v>229</v>
      </c>
      <c r="D54" s="4">
        <v>4</v>
      </c>
      <c r="E54" s="4">
        <v>512</v>
      </c>
      <c r="F54" s="4"/>
      <c r="G54" s="10"/>
      <c r="H54" s="34"/>
      <c r="I54" s="4"/>
    </row>
    <row r="55" spans="1:16">
      <c r="A55" s="39"/>
      <c r="B55" s="6" t="s">
        <v>164</v>
      </c>
      <c r="C55" s="4">
        <f t="shared" si="2"/>
        <v>229</v>
      </c>
      <c r="D55" s="4">
        <v>4</v>
      </c>
      <c r="E55" s="32">
        <v>589824</v>
      </c>
      <c r="F55" s="4">
        <f>C54*C55*3*3</f>
        <v>471969</v>
      </c>
      <c r="G55" s="10">
        <f>F55*D55*D55</f>
        <v>7551504</v>
      </c>
      <c r="H55" s="34">
        <f>SUM(F53:F55)</f>
        <v>943938</v>
      </c>
      <c r="I55" s="4">
        <f>SUM(G53:G55)</f>
        <v>15103008</v>
      </c>
    </row>
    <row r="56" spans="1:16">
      <c r="A56" s="39"/>
      <c r="B56" s="6" t="s">
        <v>165</v>
      </c>
      <c r="C56" s="4">
        <f t="shared" si="2"/>
        <v>229</v>
      </c>
      <c r="D56" s="4">
        <v>4</v>
      </c>
      <c r="E56" s="4">
        <v>512</v>
      </c>
      <c r="F56" s="4"/>
      <c r="G56" s="10"/>
      <c r="H56" s="34"/>
      <c r="I56" s="4"/>
    </row>
    <row r="57" spans="1:16">
      <c r="A57" s="39"/>
      <c r="B57" s="6" t="s">
        <v>166</v>
      </c>
      <c r="C57" s="4">
        <f t="shared" si="2"/>
        <v>229</v>
      </c>
      <c r="D57" s="4">
        <v>4</v>
      </c>
      <c r="E57" s="4">
        <v>0</v>
      </c>
      <c r="F57" s="4"/>
      <c r="G57" s="10"/>
      <c r="H57" s="34"/>
      <c r="I57" s="4"/>
    </row>
    <row r="58" spans="1:16">
      <c r="A58" s="39" t="s">
        <v>218</v>
      </c>
      <c r="B58" s="6" t="s">
        <v>167</v>
      </c>
      <c r="C58" s="4">
        <f t="shared" si="2"/>
        <v>229</v>
      </c>
      <c r="D58" s="4">
        <v>4</v>
      </c>
      <c r="E58" s="32">
        <v>589824</v>
      </c>
      <c r="F58" s="4">
        <f>C57*C58*3*3</f>
        <v>471969</v>
      </c>
      <c r="G58" s="10">
        <f>F58*D58*D58</f>
        <v>7551504</v>
      </c>
      <c r="H58" s="34"/>
      <c r="I58" s="4"/>
    </row>
    <row r="59" spans="1:16">
      <c r="A59" s="39"/>
      <c r="B59" s="6" t="s">
        <v>168</v>
      </c>
      <c r="C59" s="4">
        <f t="shared" si="2"/>
        <v>229</v>
      </c>
      <c r="D59" s="4">
        <v>4</v>
      </c>
      <c r="E59" s="4">
        <v>512</v>
      </c>
      <c r="F59" s="4"/>
      <c r="G59" s="10"/>
      <c r="H59" s="34"/>
      <c r="I59" s="4"/>
    </row>
    <row r="60" spans="1:16">
      <c r="A60" s="39"/>
      <c r="B60" s="6" t="s">
        <v>169</v>
      </c>
      <c r="C60" s="4">
        <f t="shared" si="2"/>
        <v>229</v>
      </c>
      <c r="D60" s="4">
        <v>4</v>
      </c>
      <c r="E60" s="32">
        <v>589824</v>
      </c>
      <c r="F60" s="4">
        <f>C59*C60*3*3</f>
        <v>471969</v>
      </c>
      <c r="G60" s="10">
        <f>F60*D60*D60</f>
        <v>7551504</v>
      </c>
      <c r="H60" s="34">
        <f>SUM(F58:F60)</f>
        <v>943938</v>
      </c>
      <c r="I60" s="4">
        <f>SUM(G58:G60)</f>
        <v>15103008</v>
      </c>
      <c r="P60">
        <v>1</v>
      </c>
    </row>
    <row r="61" spans="1:16">
      <c r="A61" s="39"/>
      <c r="B61" s="6" t="s">
        <v>170</v>
      </c>
      <c r="C61" s="4">
        <f t="shared" si="2"/>
        <v>229</v>
      </c>
      <c r="D61" s="4">
        <v>4</v>
      </c>
      <c r="E61" s="4">
        <v>512</v>
      </c>
      <c r="F61" s="4"/>
      <c r="G61" s="10"/>
      <c r="H61" s="34"/>
      <c r="I61" s="4"/>
    </row>
    <row r="62" spans="1:16">
      <c r="A62" s="39"/>
      <c r="B62" s="6" t="s">
        <v>171</v>
      </c>
      <c r="C62" s="4">
        <f t="shared" si="2"/>
        <v>229</v>
      </c>
      <c r="D62" s="4">
        <v>4</v>
      </c>
      <c r="E62" s="4">
        <v>0</v>
      </c>
      <c r="F62" s="4"/>
      <c r="G62" s="10"/>
      <c r="H62" s="34"/>
      <c r="I62" s="4"/>
    </row>
    <row r="63" spans="1:16">
      <c r="A63" s="39" t="s">
        <v>219</v>
      </c>
      <c r="B63" s="6" t="s">
        <v>172</v>
      </c>
      <c r="C63" s="4">
        <f t="shared" si="2"/>
        <v>229</v>
      </c>
      <c r="D63" s="4">
        <v>4</v>
      </c>
      <c r="E63" s="32">
        <v>589824</v>
      </c>
      <c r="F63" s="4">
        <f>C62*C63*3*3</f>
        <v>471969</v>
      </c>
      <c r="G63" s="10">
        <f>F63*D63*D63</f>
        <v>7551504</v>
      </c>
      <c r="H63" s="34"/>
      <c r="I63" s="4"/>
    </row>
    <row r="64" spans="1:16">
      <c r="A64" s="39"/>
      <c r="B64" s="6" t="s">
        <v>173</v>
      </c>
      <c r="C64" s="4">
        <f t="shared" si="2"/>
        <v>229</v>
      </c>
      <c r="D64" s="4">
        <v>4</v>
      </c>
      <c r="E64" s="4">
        <v>512</v>
      </c>
      <c r="F64" s="4"/>
      <c r="G64" s="10"/>
      <c r="H64" s="34"/>
      <c r="I64" s="4"/>
    </row>
    <row r="65" spans="1:16">
      <c r="A65" s="39"/>
      <c r="B65" s="6" t="s">
        <v>65</v>
      </c>
      <c r="C65" s="4">
        <f t="shared" si="2"/>
        <v>229</v>
      </c>
      <c r="D65" s="4">
        <v>4</v>
      </c>
      <c r="E65" s="32">
        <v>589824</v>
      </c>
      <c r="F65" s="4">
        <f>C64*C65*3*3</f>
        <v>471969</v>
      </c>
      <c r="G65" s="10">
        <f>F65*D65*D65</f>
        <v>7551504</v>
      </c>
      <c r="H65" s="34">
        <f>SUM(F63:F65)</f>
        <v>943938</v>
      </c>
      <c r="I65" s="4">
        <f>SUM(G63:G65)</f>
        <v>15103008</v>
      </c>
      <c r="P65">
        <v>2</v>
      </c>
    </row>
    <row r="66" spans="1:16">
      <c r="A66" s="39"/>
      <c r="B66" s="6" t="s">
        <v>66</v>
      </c>
      <c r="C66" s="4">
        <f t="shared" si="2"/>
        <v>229</v>
      </c>
      <c r="D66" s="4">
        <v>4</v>
      </c>
      <c r="E66" s="4">
        <v>512</v>
      </c>
      <c r="F66" s="4"/>
      <c r="G66" s="10"/>
      <c r="H66" s="34"/>
      <c r="I66" s="4"/>
    </row>
    <row r="67" spans="1:16">
      <c r="A67" s="39"/>
      <c r="B67" s="6" t="s">
        <v>174</v>
      </c>
      <c r="C67" s="4">
        <f t="shared" si="2"/>
        <v>229</v>
      </c>
      <c r="D67" s="4">
        <v>4</v>
      </c>
      <c r="E67" s="4">
        <v>0</v>
      </c>
      <c r="F67" s="4"/>
      <c r="G67" s="10"/>
      <c r="H67" s="34"/>
      <c r="I67" s="4"/>
    </row>
    <row r="68" spans="1:16">
      <c r="A68" s="39" t="s">
        <v>220</v>
      </c>
      <c r="B68" s="6" t="s">
        <v>68</v>
      </c>
      <c r="C68" s="4">
        <f t="shared" si="2"/>
        <v>229</v>
      </c>
      <c r="D68" s="4">
        <v>4</v>
      </c>
      <c r="E68" s="32">
        <v>589824</v>
      </c>
      <c r="F68" s="4">
        <f>C67*C68*3*3</f>
        <v>471969</v>
      </c>
      <c r="G68" s="10">
        <f>F68*D68*D68</f>
        <v>7551504</v>
      </c>
      <c r="H68" s="34"/>
      <c r="I68" s="4"/>
    </row>
    <row r="69" spans="1:16">
      <c r="A69" s="39"/>
      <c r="B69" s="6" t="s">
        <v>69</v>
      </c>
      <c r="C69" s="4">
        <f t="shared" si="2"/>
        <v>229</v>
      </c>
      <c r="D69" s="4">
        <v>4</v>
      </c>
      <c r="E69" s="4">
        <v>512</v>
      </c>
      <c r="F69" s="4"/>
      <c r="G69" s="10"/>
      <c r="H69" s="34"/>
      <c r="I69" s="4"/>
    </row>
    <row r="70" spans="1:16">
      <c r="A70" s="39"/>
      <c r="B70" s="6" t="s">
        <v>175</v>
      </c>
      <c r="C70" s="4">
        <f t="shared" si="2"/>
        <v>229</v>
      </c>
      <c r="D70" s="4">
        <v>4</v>
      </c>
      <c r="E70" s="32">
        <v>589824</v>
      </c>
      <c r="F70" s="4">
        <f>C69*C70*3*3</f>
        <v>471969</v>
      </c>
      <c r="G70" s="10">
        <f>F70*D70*D70</f>
        <v>7551504</v>
      </c>
      <c r="H70" s="34">
        <f>SUM(F68:F70)</f>
        <v>943938</v>
      </c>
      <c r="I70" s="4">
        <f>SUM(G68:G70)</f>
        <v>15103008</v>
      </c>
      <c r="P70">
        <v>3</v>
      </c>
    </row>
    <row r="71" spans="1:16">
      <c r="A71" s="39"/>
      <c r="B71" s="6" t="s">
        <v>176</v>
      </c>
      <c r="C71" s="4">
        <f t="shared" si="2"/>
        <v>229</v>
      </c>
      <c r="D71" s="4">
        <v>4</v>
      </c>
      <c r="E71" s="4">
        <v>512</v>
      </c>
      <c r="F71" s="4"/>
      <c r="G71" s="10"/>
      <c r="H71" s="34"/>
      <c r="I71" s="4"/>
    </row>
    <row r="72" spans="1:16">
      <c r="A72" s="39"/>
      <c r="B72" s="6" t="s">
        <v>177</v>
      </c>
      <c r="C72" s="4">
        <f t="shared" si="2"/>
        <v>229</v>
      </c>
      <c r="D72" s="4">
        <v>4</v>
      </c>
      <c r="E72" s="4">
        <v>0</v>
      </c>
      <c r="F72" s="4"/>
      <c r="G72" s="10"/>
      <c r="H72" s="34"/>
      <c r="I72" s="4"/>
    </row>
    <row r="73" spans="1:16">
      <c r="A73" s="39" t="s">
        <v>221</v>
      </c>
      <c r="B73" s="6" t="s">
        <v>178</v>
      </c>
      <c r="C73" s="4">
        <f t="shared" si="2"/>
        <v>229</v>
      </c>
      <c r="D73" s="4">
        <v>4</v>
      </c>
      <c r="E73" s="32">
        <v>589824</v>
      </c>
      <c r="F73" s="4">
        <f>C72*C73*3*3</f>
        <v>471969</v>
      </c>
      <c r="G73" s="10">
        <f>F73*D73*D73</f>
        <v>7551504</v>
      </c>
      <c r="H73" s="34"/>
      <c r="I73" s="4"/>
    </row>
    <row r="74" spans="1:16">
      <c r="A74" s="39"/>
      <c r="B74" s="6" t="s">
        <v>179</v>
      </c>
      <c r="C74" s="4">
        <f t="shared" si="2"/>
        <v>229</v>
      </c>
      <c r="D74" s="4">
        <v>4</v>
      </c>
      <c r="E74" s="4">
        <v>512</v>
      </c>
      <c r="F74" s="4"/>
      <c r="G74" s="10"/>
      <c r="H74" s="34"/>
      <c r="I74" s="4"/>
    </row>
    <row r="75" spans="1:16">
      <c r="A75" s="39"/>
      <c r="B75" s="6" t="s">
        <v>180</v>
      </c>
      <c r="C75" s="4">
        <f t="shared" si="2"/>
        <v>229</v>
      </c>
      <c r="D75" s="4">
        <v>4</v>
      </c>
      <c r="E75" s="32">
        <v>589824</v>
      </c>
      <c r="F75" s="4">
        <f>C74*C75*3*3</f>
        <v>471969</v>
      </c>
      <c r="G75" s="10">
        <f>F75*D75*D75</f>
        <v>7551504</v>
      </c>
      <c r="H75" s="34">
        <f>SUM(F73:F75)</f>
        <v>943938</v>
      </c>
      <c r="I75" s="4">
        <f>SUM(G73:G75)</f>
        <v>15103008</v>
      </c>
      <c r="P75">
        <v>4</v>
      </c>
    </row>
    <row r="76" spans="1:16">
      <c r="A76" s="39"/>
      <c r="B76" s="6" t="s">
        <v>181</v>
      </c>
      <c r="C76" s="4">
        <f t="shared" si="2"/>
        <v>229</v>
      </c>
      <c r="D76" s="4">
        <v>4</v>
      </c>
      <c r="E76" s="4">
        <v>512</v>
      </c>
      <c r="F76" s="4"/>
      <c r="G76" s="10"/>
      <c r="H76" s="34"/>
      <c r="I76" s="4"/>
    </row>
    <row r="77" spans="1:16">
      <c r="A77" s="39"/>
      <c r="B77" s="6" t="s">
        <v>182</v>
      </c>
      <c r="C77" s="4">
        <f t="shared" si="2"/>
        <v>229</v>
      </c>
      <c r="D77" s="4">
        <v>4</v>
      </c>
      <c r="E77" s="4">
        <v>0</v>
      </c>
      <c r="F77" s="4"/>
      <c r="G77" s="10"/>
      <c r="H77" s="34"/>
      <c r="I77" s="4"/>
    </row>
    <row r="78" spans="1:16">
      <c r="A78" s="39" t="s">
        <v>222</v>
      </c>
      <c r="B78" s="6" t="s">
        <v>183</v>
      </c>
      <c r="C78" s="4">
        <f t="shared" ref="C78:C94" si="3">_xlfn.CEILING.MATH(512*$L$4)</f>
        <v>458</v>
      </c>
      <c r="D78" s="4">
        <v>2</v>
      </c>
      <c r="E78" s="32">
        <v>1179648</v>
      </c>
      <c r="F78" s="4">
        <f>C77*C78*3*3</f>
        <v>943938</v>
      </c>
      <c r="G78" s="10">
        <f>F78*D78*D78</f>
        <v>3775752</v>
      </c>
      <c r="H78" s="34"/>
      <c r="I78" s="4"/>
    </row>
    <row r="79" spans="1:16">
      <c r="A79" s="39"/>
      <c r="B79" s="6" t="s">
        <v>184</v>
      </c>
      <c r="C79" s="4">
        <f t="shared" si="3"/>
        <v>458</v>
      </c>
      <c r="D79" s="4">
        <v>2</v>
      </c>
      <c r="E79" s="32">
        <v>1024</v>
      </c>
      <c r="F79" s="4"/>
      <c r="G79" s="10"/>
      <c r="H79" s="34"/>
      <c r="I79" s="4"/>
    </row>
    <row r="80" spans="1:16">
      <c r="A80" s="39"/>
      <c r="B80" s="6" t="s">
        <v>185</v>
      </c>
      <c r="C80" s="4">
        <f t="shared" si="3"/>
        <v>458</v>
      </c>
      <c r="D80" s="4">
        <v>2</v>
      </c>
      <c r="E80" s="32">
        <v>2359296</v>
      </c>
      <c r="F80" s="4">
        <f>C79*C80*3*3</f>
        <v>1887876</v>
      </c>
      <c r="G80" s="10">
        <f>F80*D80*D80</f>
        <v>7551504</v>
      </c>
      <c r="H80" s="34">
        <f>SUM(F78:F80)</f>
        <v>2831814</v>
      </c>
      <c r="I80" s="4">
        <f>SUM(G78:G80)</f>
        <v>11327256</v>
      </c>
    </row>
    <row r="81" spans="1:9">
      <c r="A81" s="39"/>
      <c r="B81" s="6" t="s">
        <v>186</v>
      </c>
      <c r="C81" s="4">
        <f t="shared" si="3"/>
        <v>458</v>
      </c>
      <c r="D81" s="4">
        <v>2</v>
      </c>
      <c r="E81" s="32">
        <v>1024</v>
      </c>
      <c r="F81" s="4"/>
      <c r="G81" s="10"/>
      <c r="H81" s="34"/>
      <c r="I81" s="4"/>
    </row>
    <row r="82" spans="1:9">
      <c r="A82" s="39"/>
      <c r="B82" s="29" t="s">
        <v>187</v>
      </c>
      <c r="C82" s="4">
        <f t="shared" si="3"/>
        <v>458</v>
      </c>
      <c r="D82" s="4">
        <v>2</v>
      </c>
      <c r="E82" s="32">
        <v>131072</v>
      </c>
      <c r="F82" s="4">
        <f>C77*C82*1*1</f>
        <v>104882</v>
      </c>
      <c r="G82" s="10">
        <f>F82*D82*D82</f>
        <v>419528</v>
      </c>
      <c r="H82" s="34"/>
      <c r="I82" s="4"/>
    </row>
    <row r="83" spans="1:9">
      <c r="A83" s="39"/>
      <c r="B83" s="6" t="s">
        <v>188</v>
      </c>
      <c r="C83" s="4">
        <f t="shared" si="3"/>
        <v>458</v>
      </c>
      <c r="D83" s="4">
        <v>2</v>
      </c>
      <c r="E83" s="32">
        <v>1024</v>
      </c>
      <c r="F83" s="4"/>
      <c r="G83" s="10"/>
      <c r="H83" s="34"/>
      <c r="I83" s="4"/>
    </row>
    <row r="84" spans="1:9">
      <c r="A84" s="39"/>
      <c r="B84" s="6" t="s">
        <v>189</v>
      </c>
      <c r="C84" s="4">
        <f t="shared" si="3"/>
        <v>458</v>
      </c>
      <c r="D84" s="4">
        <v>2</v>
      </c>
      <c r="E84" s="4">
        <v>0</v>
      </c>
      <c r="F84" s="4"/>
      <c r="G84" s="10"/>
      <c r="H84" s="34"/>
      <c r="I84" s="4"/>
    </row>
    <row r="85" spans="1:9">
      <c r="A85" s="39" t="s">
        <v>223</v>
      </c>
      <c r="B85" s="6" t="s">
        <v>190</v>
      </c>
      <c r="C85" s="4">
        <f t="shared" si="3"/>
        <v>458</v>
      </c>
      <c r="D85" s="4">
        <v>2</v>
      </c>
      <c r="E85" s="32">
        <v>2359296</v>
      </c>
      <c r="F85" s="4">
        <f>C84*C85*3*3</f>
        <v>1887876</v>
      </c>
      <c r="G85" s="10">
        <f>F85*D85*D85</f>
        <v>7551504</v>
      </c>
      <c r="H85" s="34"/>
      <c r="I85" s="4"/>
    </row>
    <row r="86" spans="1:9">
      <c r="A86" s="39"/>
      <c r="B86" s="6" t="s">
        <v>191</v>
      </c>
      <c r="C86" s="4">
        <f t="shared" si="3"/>
        <v>458</v>
      </c>
      <c r="D86" s="4">
        <v>2</v>
      </c>
      <c r="E86" s="32">
        <v>1024</v>
      </c>
      <c r="F86" s="4"/>
      <c r="G86" s="10"/>
      <c r="H86" s="34"/>
      <c r="I86" s="4"/>
    </row>
    <row r="87" spans="1:9">
      <c r="A87" s="39"/>
      <c r="B87" s="6" t="s">
        <v>192</v>
      </c>
      <c r="C87" s="4">
        <f t="shared" si="3"/>
        <v>458</v>
      </c>
      <c r="D87" s="4">
        <v>2</v>
      </c>
      <c r="E87" s="32">
        <v>2359296</v>
      </c>
      <c r="F87" s="4">
        <f>C86*C87*3*3</f>
        <v>1887876</v>
      </c>
      <c r="G87" s="10">
        <f>F87*D87*D87</f>
        <v>7551504</v>
      </c>
      <c r="H87" s="34">
        <f>SUM(F85:F87)</f>
        <v>3775752</v>
      </c>
      <c r="I87" s="4">
        <f>SUM(G85:G87)</f>
        <v>15103008</v>
      </c>
    </row>
    <row r="88" spans="1:9">
      <c r="A88" s="39"/>
      <c r="B88" s="6" t="s">
        <v>193</v>
      </c>
      <c r="C88" s="4">
        <f t="shared" si="3"/>
        <v>458</v>
      </c>
      <c r="D88" s="4">
        <v>2</v>
      </c>
      <c r="E88" s="32">
        <v>1024</v>
      </c>
      <c r="F88" s="4"/>
      <c r="G88" s="10"/>
      <c r="H88" s="34"/>
      <c r="I88" s="4"/>
    </row>
    <row r="89" spans="1:9">
      <c r="A89" s="39"/>
      <c r="B89" s="6" t="s">
        <v>194</v>
      </c>
      <c r="C89" s="4">
        <f t="shared" si="3"/>
        <v>458</v>
      </c>
      <c r="D89" s="4">
        <v>2</v>
      </c>
      <c r="E89" s="4">
        <v>0</v>
      </c>
      <c r="F89" s="4"/>
      <c r="G89" s="10"/>
      <c r="H89" s="34"/>
      <c r="I89" s="4"/>
    </row>
    <row r="90" spans="1:9">
      <c r="A90" s="39" t="s">
        <v>224</v>
      </c>
      <c r="B90" s="6" t="s">
        <v>195</v>
      </c>
      <c r="C90" s="4">
        <f t="shared" si="3"/>
        <v>458</v>
      </c>
      <c r="D90" s="4">
        <v>2</v>
      </c>
      <c r="E90" s="32">
        <v>2359296</v>
      </c>
      <c r="F90" s="4">
        <f>C89*C90*3*3</f>
        <v>1887876</v>
      </c>
      <c r="G90" s="10">
        <f>F90*D90*D90</f>
        <v>7551504</v>
      </c>
      <c r="H90" s="34"/>
      <c r="I90" s="4"/>
    </row>
    <row r="91" spans="1:9">
      <c r="A91" s="39"/>
      <c r="B91" s="6" t="s">
        <v>196</v>
      </c>
      <c r="C91" s="4">
        <f t="shared" si="3"/>
        <v>458</v>
      </c>
      <c r="D91" s="4">
        <v>2</v>
      </c>
      <c r="E91" s="32">
        <v>1024</v>
      </c>
      <c r="F91" s="4"/>
      <c r="G91" s="10"/>
      <c r="H91" s="34"/>
      <c r="I91" s="4"/>
    </row>
    <row r="92" spans="1:9">
      <c r="A92" s="39"/>
      <c r="B92" s="6" t="s">
        <v>197</v>
      </c>
      <c r="C92" s="4">
        <f t="shared" si="3"/>
        <v>458</v>
      </c>
      <c r="D92" s="4">
        <v>2</v>
      </c>
      <c r="E92" s="32">
        <v>2359296</v>
      </c>
      <c r="F92" s="4">
        <f>C91*C92*3*3</f>
        <v>1887876</v>
      </c>
      <c r="G92" s="10">
        <f>F92*D92*D92</f>
        <v>7551504</v>
      </c>
      <c r="H92" s="34">
        <f>SUM(F90:F92)</f>
        <v>3775752</v>
      </c>
      <c r="I92" s="4">
        <f>SUM(G90:G92)</f>
        <v>15103008</v>
      </c>
    </row>
    <row r="93" spans="1:9">
      <c r="A93" s="39"/>
      <c r="B93" s="6" t="s">
        <v>198</v>
      </c>
      <c r="C93" s="4">
        <f t="shared" si="3"/>
        <v>458</v>
      </c>
      <c r="D93" s="4">
        <v>2</v>
      </c>
      <c r="E93" s="32">
        <v>1024</v>
      </c>
      <c r="F93" s="4"/>
      <c r="G93" s="10"/>
      <c r="H93" s="34"/>
      <c r="I93" s="4"/>
    </row>
    <row r="94" spans="1:9">
      <c r="A94" s="39"/>
      <c r="B94" s="6" t="s">
        <v>199</v>
      </c>
      <c r="C94" s="4">
        <f t="shared" si="3"/>
        <v>458</v>
      </c>
      <c r="D94" s="4">
        <v>2</v>
      </c>
      <c r="E94" s="4">
        <v>0</v>
      </c>
      <c r="F94" s="4"/>
      <c r="G94" s="10"/>
      <c r="H94" s="34"/>
      <c r="I94" s="4"/>
    </row>
    <row r="95" spans="1:9" ht="19" thickBot="1">
      <c r="A95" s="12" t="s">
        <v>91</v>
      </c>
      <c r="B95" s="13" t="s">
        <v>200</v>
      </c>
      <c r="C95" s="14">
        <v>10</v>
      </c>
      <c r="D95" s="14"/>
      <c r="E95" s="35">
        <v>5130</v>
      </c>
      <c r="F95" s="14"/>
      <c r="G95" s="15"/>
      <c r="H95" s="34"/>
      <c r="I95" s="4"/>
    </row>
    <row r="96" spans="1:9">
      <c r="B96" s="2"/>
      <c r="F96">
        <f>SUM(F6:F92)</f>
        <v>17026306</v>
      </c>
      <c r="G96">
        <f>SUM(G6:G92)</f>
        <v>234932464</v>
      </c>
    </row>
    <row r="97" spans="2:6">
      <c r="B97" s="2" t="s">
        <v>201</v>
      </c>
      <c r="E97" t="s">
        <v>202</v>
      </c>
      <c r="F97">
        <f>F96/F98*100</f>
        <v>80.086225905890345</v>
      </c>
    </row>
    <row r="98" spans="2:6">
      <c r="B98" s="2" t="s">
        <v>203</v>
      </c>
      <c r="E98" t="s">
        <v>204</v>
      </c>
      <c r="F98">
        <v>21259968</v>
      </c>
    </row>
    <row r="99" spans="2:6">
      <c r="B99" s="2" t="s">
        <v>77</v>
      </c>
    </row>
    <row r="100" spans="2:6">
      <c r="B100" s="2"/>
    </row>
    <row r="101" spans="2:6">
      <c r="B101" s="2" t="s">
        <v>78</v>
      </c>
    </row>
    <row r="102" spans="2:6">
      <c r="B102" s="2" t="s">
        <v>205</v>
      </c>
    </row>
    <row r="103" spans="2:6">
      <c r="B103" s="2" t="s">
        <v>206</v>
      </c>
    </row>
    <row r="104" spans="2:6">
      <c r="B104" s="2" t="s">
        <v>207</v>
      </c>
    </row>
    <row r="105" spans="2:6">
      <c r="B105" s="2"/>
    </row>
  </sheetData>
  <mergeCells count="25">
    <mergeCell ref="H3:H5"/>
    <mergeCell ref="I3:I5"/>
    <mergeCell ref="A90:A94"/>
    <mergeCell ref="B3:B4"/>
    <mergeCell ref="A3:A5"/>
    <mergeCell ref="C3:D3"/>
    <mergeCell ref="E3:E5"/>
    <mergeCell ref="F3:F5"/>
    <mergeCell ref="A58:A62"/>
    <mergeCell ref="A63:A67"/>
    <mergeCell ref="A68:A72"/>
    <mergeCell ref="A73:A77"/>
    <mergeCell ref="A78:A84"/>
    <mergeCell ref="A85:A89"/>
    <mergeCell ref="A24:A30"/>
    <mergeCell ref="A36:A40"/>
    <mergeCell ref="A41:A45"/>
    <mergeCell ref="A46:A52"/>
    <mergeCell ref="A53:A57"/>
    <mergeCell ref="G3:G5"/>
    <mergeCell ref="A6:A8"/>
    <mergeCell ref="A9:A13"/>
    <mergeCell ref="A14:A18"/>
    <mergeCell ref="A19:A23"/>
    <mergeCell ref="A31:A35"/>
  </mergeCells>
  <phoneticPr fontId="6" type="noConversion"/>
  <conditionalFormatting sqref="B6:B95">
    <cfRule type="containsText" dxfId="0" priority="1" operator="containsText" text="Basic">
      <formula>NOT(ISERROR(SEARCH("Basic",B6)))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ResNet18</vt:lpstr>
      <vt:lpstr>ResNet34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강홍구</dc:creator>
  <cp:lastModifiedBy>강홍구</cp:lastModifiedBy>
  <dcterms:created xsi:type="dcterms:W3CDTF">2024-12-04T12:55:58Z</dcterms:created>
  <dcterms:modified xsi:type="dcterms:W3CDTF">2024-12-05T16:22:11Z</dcterms:modified>
</cp:coreProperties>
</file>