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<sst xmlns="http://schemas.openxmlformats.org/spreadsheetml/2006/main" count="182" uniqueCount="138">
  <si>
    <t>DANH SÁCH CÁC TỜ TRÌNH ĐƠN VỊ</t>
  </si>
  <si>
    <t>STT</t>
  </si>
  <si>
    <t>Tên đơn vị</t>
  </si>
  <si>
    <t>Tờ trình</t>
  </si>
  <si>
    <t>Nội dung đề nghị</t>
  </si>
  <si>
    <t>Số tiền (đồng)</t>
  </si>
  <si>
    <t>Phiếu xử lý UB</t>
  </si>
  <si>
    <t>Số</t>
  </si>
  <si>
    <t>Thời gian tờ trình</t>
  </si>
  <si>
    <t>Văn phòng HĐND&amp;UBND</t>
  </si>
  <si>
    <t>Lắp đặt kinh phí để lắp đặt Thiết bị bảo mật và phần mềm diệt virus cho hệ thống máy chủ của huyện</t>
  </si>
  <si>
    <t>x</t>
  </si>
  <si>
    <t>Lắp đặt bảng Led sân khấu Hội trường UBND huyện Mang Yang</t>
  </si>
  <si>
    <t>x (20/11/2020)</t>
  </si>
  <si>
    <t>Ban dân vận</t>
  </si>
  <si>
    <t>Tổ chức hội nghị tổng kết công tác dân vận LLVT đứng chân trên địa bàn năm 2020</t>
  </si>
  <si>
    <t>Trung tâm y tế</t>
  </si>
  <si>
    <t>Kinh phí phòng, chống dịch sốt xuất huyết</t>
  </si>
  <si>
    <t>UBND xã Đăk Djrăng</t>
  </si>
  <si>
    <t>Cấp thùng chứa rác sinh hoạt trên địa bàn xã</t>
  </si>
  <si>
    <t>K thể hiện</t>
  </si>
  <si>
    <t>Trung tâm BDCT</t>
  </si>
  <si>
    <t>Hội nghị tổng kết báo cáo viên, giảng viên kiêm chức, cộng tác viên dư luận xã hội nhiệm kỳ 2015-2020</t>
  </si>
  <si>
    <t>Công an huyện</t>
  </si>
  <si>
    <t>Phục vụ công tác tuyển chọn công dân tham gia nghĩa vụ CAND năm 2021</t>
  </si>
  <si>
    <t>x (22/10/2020)</t>
  </si>
  <si>
    <t>Kinh phí phục vụ công tác tổ chức vận động, đấu tranh xóa bỏ tà đạo "Hà mòn" trên địa bàn huyện</t>
  </si>
  <si>
    <t>Hội nạn nhân chất độc da cam</t>
  </si>
  <si>
    <t>Tổ chức tọa đàm nhân kỷ niệm 60 năm thảm họa da cam Việt Nam 10/8/1961 -10/8/2021</t>
  </si>
  <si>
    <t xml:space="preserve">Về việc cấp biển báo giao nhau với đường ưu tiên và biển báo trọng tải các trục đường trên địa bàn xã </t>
  </si>
  <si>
    <t>Trường PTDT bán trú THCS Lơ Pang</t>
  </si>
  <si>
    <t>Cấp thêm kinh phí hoạt động và bổ sung biên chế giáo viên đứng lớp</t>
  </si>
  <si>
    <t>Ban chỉ huy quân sự</t>
  </si>
  <si>
    <t>Kinh phí đảm bảo cho LLDQ làm nhiệm vụ bảo vệ lễ kỷ niệm 70 năm thành lập Đảng bộ và 20 năm thành lập huyện</t>
  </si>
  <si>
    <t>Sếp k cho</t>
  </si>
  <si>
    <t>Làm cầu vinh quang tổ chức lễ giao nhận quân</t>
  </si>
  <si>
    <t>Đảm bảo vật chất phòng chống cháy nổ, cứu sập; phòng chống thiên tai, tìm kiếm cứu nạn năm 2020</t>
  </si>
  <si>
    <t>Hạt kiểm lâm huyện</t>
  </si>
  <si>
    <t>Kinh phí thuê đơn vị tư vấn xây dựng, in ấn bản đồ giao rừng, cho thuê rừng năm 2021 trên địa bàn huyện</t>
  </si>
  <si>
    <t>UBND xã Đak Ta Ley</t>
  </si>
  <si>
    <t>Triển khai công tác tiếp tế cho ng dân bị cách ly</t>
  </si>
  <si>
    <t>Thực hiện các nhiệm vụ phòng chống các loại dịch bệnh, trực đảm bảo an ninh chính trị trên địa bàn xã</t>
  </si>
  <si>
    <t>Ban tổ chức Huyện ủy</t>
  </si>
  <si>
    <t>Phục vụ công tác tổ chức xây dựng Đảng</t>
  </si>
  <si>
    <t>Kiểm tra lại kinh phí này đã cấp trong dự toán ĐH Đảng bộ huyện</t>
  </si>
  <si>
    <t>Đội Công trình - ĐT- TM</t>
  </si>
  <si>
    <t>Xin chủ trương đầu tư dự án: Bồn hoa trang trí đường Trần Phú</t>
  </si>
  <si>
    <t>Lắp đặt Camera phục vụ công tác giám sát, đảm bảo ANTT, TTATGT các khu vực công cộng trên địa bàn huyện</t>
  </si>
  <si>
    <t>Viện kiểm soát nhân dân</t>
  </si>
  <si>
    <t>Xin hỗ trợ ngân sách  địa phương</t>
  </si>
  <si>
    <t>UBND xã Đăk Yă</t>
  </si>
  <si>
    <t>Điều chỉnh quy hoạch XD NTM xã Đăk Yă, giai đoạn 2020- 2030</t>
  </si>
  <si>
    <t>UBND xã Lơ Pang</t>
  </si>
  <si>
    <t>Điều chỉnh quy hoạch XD NTM  giai đoạn 2017-2027</t>
  </si>
  <si>
    <t>Ngân hàng CSXH huyện</t>
  </si>
  <si>
    <t xml:space="preserve">Xây dựng kế hoạch chuyển nguồn vốn ngân sách địa phương ủy thác cho Ngân hàng chính sách xã hội </t>
  </si>
  <si>
    <t>TỔNG CỘNG</t>
  </si>
  <si>
    <t>THEO DÕI ĐỢT 2</t>
  </si>
  <si>
    <t>kinh phí thuê máy múc và cắt cỏ các tuyến đường nội thị thị trấn</t>
  </si>
  <si>
    <t>UBND xã Đăk Trôi</t>
  </si>
  <si>
    <t>Kinh phí chi trả cho đơn vị tư vấn điều chỉnh quy hoạch xây dựng NTM giai đoạn 2020-2025</t>
  </si>
  <si>
    <t>phòng TCKH tham mưu</t>
  </si>
  <si>
    <t xml:space="preserve">Hội nông dân </t>
  </si>
  <si>
    <t>Kinh phí tham gia liên hoan "tiếng hát đồng quê" cấp tỉnh lần thứ V, và phiên chợ nông sản lần thứ I, năm 2020</t>
  </si>
  <si>
    <t>UBND xã Đak Djrăng</t>
  </si>
  <si>
    <t>Kinh phí triển khai công tác phòng, chống bệnh bạch hầu xảy ra trên địa bàn xã</t>
  </si>
  <si>
    <t>UBND xã Đak Jơ Ta</t>
  </si>
  <si>
    <t xml:space="preserve">Kinh phí sản xuất nông nghiệp để khôi phục sản xuất vùng bị thiệt hại do cơn bão số 12 trên địa bàn xã </t>
  </si>
  <si>
    <t>kinh phí phục vụ công tác tổ chức Hội nghị sơ kết 05 năm công tác quản lý giáo dục đối tượng FULRO - "Tin lành Degar", tà đạo Hà mòn tại cộng đồng</t>
  </si>
  <si>
    <t>Phòng TCKH đề xuất sớm để tổ chức Hội nghị</t>
  </si>
  <si>
    <t>UBND xã Kon Thụp</t>
  </si>
  <si>
    <t>Kinh phí để thực hiện sửa chữa, duy trì hoạt động hệ thống điện chiếu sáng, dọc tuyến đường tỉnh lộ 666 trên địa bàn xã</t>
  </si>
  <si>
    <t>Báo cáo UBND huyện 02/12/2020</t>
  </si>
  <si>
    <t>Kinh phí đảm bảo tổ chức tập huấn luật dân quân tự vệ và luật lực lượng dự bị động viên</t>
  </si>
  <si>
    <t>Đề xuất thứ 2 (30/11/2020)</t>
  </si>
  <si>
    <t>Kinh phí phục vụ đoàn kiểm tra công tác GDQP&amp;AN năm 2020</t>
  </si>
  <si>
    <t>Thanh tra huyện</t>
  </si>
  <si>
    <t>Kinh phí để trả hỗ trợ cho công tác thanh tra</t>
  </si>
  <si>
    <t>Hạng mục đền bù</t>
  </si>
  <si>
    <t>Cp tổ công tác</t>
  </si>
  <si>
    <t>Đợt 1</t>
  </si>
  <si>
    <t>dak ta ley</t>
  </si>
  <si>
    <t>Đợt 2</t>
  </si>
  <si>
    <t>dak ya, h'ra</t>
  </si>
  <si>
    <t>Đợt 3</t>
  </si>
  <si>
    <t>Đợt 4</t>
  </si>
  <si>
    <t>h'ra</t>
  </si>
  <si>
    <t>Đợt 5</t>
  </si>
  <si>
    <t>dak ya</t>
  </si>
  <si>
    <t>Đợt 6</t>
  </si>
  <si>
    <t>H'ra và dak ta ley</t>
  </si>
  <si>
    <t>Đợt 7</t>
  </si>
  <si>
    <t>dak djrang</t>
  </si>
  <si>
    <t>Đợt 8</t>
  </si>
  <si>
    <t>kon dong</t>
  </si>
  <si>
    <t>Đợt 9</t>
  </si>
  <si>
    <t>Đợt 10</t>
  </si>
  <si>
    <t>vpp</t>
  </si>
  <si>
    <t>trà nước</t>
  </si>
  <si>
    <t>Đợt 11</t>
  </si>
  <si>
    <t>dak ta ley, kon dong</t>
  </si>
  <si>
    <t>Đợt 12</t>
  </si>
  <si>
    <t>Đợt 13</t>
  </si>
  <si>
    <t>Đợt 14</t>
  </si>
  <si>
    <t>H'ra</t>
  </si>
  <si>
    <t>Đợt 15</t>
  </si>
  <si>
    <t>Đợt 16</t>
  </si>
  <si>
    <t>Đợt 17</t>
  </si>
  <si>
    <t>Đợt 18</t>
  </si>
  <si>
    <t>Đợt 19</t>
  </si>
  <si>
    <t>Đợt 20</t>
  </si>
  <si>
    <t>Đợt 21</t>
  </si>
  <si>
    <t>tt kon dong, dak djrang</t>
  </si>
  <si>
    <t>Đợt 21 bs</t>
  </si>
  <si>
    <t>TỔNG</t>
  </si>
  <si>
    <t>`</t>
  </si>
  <si>
    <t>Đợt 14, 18</t>
  </si>
  <si>
    <t>15, 17</t>
  </si>
  <si>
    <t>12, 16</t>
  </si>
  <si>
    <t>19, 20, 21, 21 bs</t>
  </si>
  <si>
    <t>tháng</t>
  </si>
  <si>
    <t>Kho bạc</t>
  </si>
  <si>
    <t>A thành</t>
  </si>
  <si>
    <t>Tổng A Thành</t>
  </si>
  <si>
    <t>duong noi thi</t>
  </si>
  <si>
    <t>THEO DÕI TỜ TRÌNH LIÊN QUAN ĐẾN DỊCH</t>
  </si>
  <si>
    <t>ĐƠN VỊ</t>
  </si>
  <si>
    <t>NỘI DUNG</t>
  </si>
  <si>
    <t>SỐ TIỀN</t>
  </si>
  <si>
    <t>BAN ĐẦU</t>
  </si>
  <si>
    <t>GIẢI TRÌNH</t>
  </si>
  <si>
    <t>UBND TT KON DONG</t>
  </si>
  <si>
    <t>Tiêm phòng vacxin tụ huyết trùng trâu, bò dịch tả lợn; tiêu độc khử trùng;phun thuốc phòng chống dịch sốt xuất huyết; phun thuốc phòng, chống dịch Bạch hầu</t>
  </si>
  <si>
    <t>Kinh phí phòng chống dịch bệnh covid 19. chi trả tiền công cho cán bộ tiêm văc xin tụ huyết trùng trâu bò kép và phòng chống dịch sốt xuất huyết trên địa bàn xã</t>
  </si>
  <si>
    <t>Tiêm phòng vacxin tụ huyết trùng trâu, bò dịch tả lợn, phun thuốc, trang bị phòng dịch covid 19 đợt 2; tiêm vắc xin phòng chống bạch hầu; phòng chống thiên tai, bão lũ</t>
  </si>
  <si>
    <t>Phòng chống dịch bệnh bạch hầu</t>
  </si>
  <si>
    <t>UBND xã Ayun</t>
  </si>
  <si>
    <t>Phòng chóng dịch  tụ huyết trùng vắc xin trâu bò, dịch tả lợn; phun thuốc phòng dịch Covid, bệnh bạch hầu, thiên tai bão lũ</t>
  </si>
</sst>
</file>

<file path=xl/styles.xml><?xml version="1.0" encoding="utf-8"?>
<styleSheet xmlns="http://schemas.openxmlformats.org/spreadsheetml/2006/main">
  <numFmts count="5">
    <numFmt numFmtId="176" formatCode="_-* #,##0\ &quot;₫&quot;_-;\-* #,##0\ &quot;₫&quot;_-;_-* &quot;-&quot;\ &quot;₫&quot;_-;_-@_-"/>
    <numFmt numFmtId="177" formatCode="_ * #,##0.00_ ;_ * \-#,##0.00_ ;_ * &quot;-&quot;??_ ;_ @_ "/>
    <numFmt numFmtId="178" formatCode="_-* #,##0.00\ &quot;₫&quot;_-;\-* #,##0.00\ &quot;₫&quot;_-;_-* &quot;-&quot;??\ &quot;₫&quot;_-;_-@_-"/>
    <numFmt numFmtId="179" formatCode="_ * #,##0_ ;_ * \-#,##0_ ;_ * &quot;-&quot;_ ;_ @_ "/>
    <numFmt numFmtId="180" formatCode="dd/mm"/>
  </numFmts>
  <fonts count="29">
    <font>
      <sz val="12"/>
      <color theme="1"/>
      <name val="Times New Roman"/>
      <charset val="134"/>
    </font>
    <font>
      <b/>
      <sz val="12"/>
      <color theme="1"/>
      <name val="Times New Roman"/>
      <charset val="134"/>
    </font>
    <font>
      <sz val="12"/>
      <color rgb="FFFF0000"/>
      <name val="Times New Roman"/>
      <charset val="134"/>
    </font>
    <font>
      <sz val="12"/>
      <color theme="1"/>
      <name val="Times New Roman"/>
      <charset val="134"/>
    </font>
    <font>
      <sz val="14"/>
      <color theme="1"/>
      <name val="Times New Roman"/>
      <charset val="134"/>
    </font>
    <font>
      <sz val="13"/>
      <color theme="1"/>
      <name val="Times New Roman"/>
      <charset val="134"/>
    </font>
    <font>
      <sz val="13"/>
      <color theme="1"/>
      <name val="Times New Roman"/>
      <charset val="134"/>
    </font>
    <font>
      <b/>
      <sz val="13"/>
      <color theme="1"/>
      <name val="Times New Roman"/>
      <charset val="134"/>
    </font>
    <font>
      <b/>
      <sz val="13"/>
      <color theme="1"/>
      <name val="Times New Roman"/>
      <charset val="134"/>
    </font>
    <font>
      <sz val="11"/>
      <color theme="1"/>
      <name val="Calibri"/>
      <charset val="0"/>
      <scheme val="minor"/>
    </font>
    <font>
      <sz val="11"/>
      <color rgb="FF9C0006"/>
      <name val="Calibri"/>
      <charset val="0"/>
      <scheme val="minor"/>
    </font>
    <font>
      <b/>
      <sz val="11"/>
      <color rgb="FFFA7D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sz val="11"/>
      <color rgb="FF3F3F76"/>
      <name val="Calibri"/>
      <charset val="0"/>
      <scheme val="minor"/>
    </font>
    <font>
      <u/>
      <sz val="11"/>
      <color rgb="FF800080"/>
      <name val="Calibri"/>
      <charset val="0"/>
      <scheme val="minor"/>
    </font>
  </fonts>
  <fills count="35">
    <fill>
      <patternFill patternType="none"/>
    </fill>
    <fill>
      <patternFill patternType="gray125"/>
    </fill>
    <fill>
      <patternFill patternType="solid">
        <fgColor theme="3" tint="0.399975585192419"/>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5"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6" borderId="0" applyNumberFormat="0" applyBorder="0" applyAlignment="0" applyProtection="0">
      <alignment vertical="center"/>
    </xf>
    <xf numFmtId="177" fontId="12" fillId="0" borderId="0" applyFont="0" applyFill="0" applyBorder="0" applyAlignment="0" applyProtection="0">
      <alignment vertical="center"/>
    </xf>
    <xf numFmtId="179" fontId="12" fillId="0" borderId="0" applyFont="0" applyFill="0" applyBorder="0" applyAlignment="0" applyProtection="0">
      <alignment vertical="center"/>
    </xf>
    <xf numFmtId="176" fontId="12" fillId="0" borderId="0" applyFont="0" applyFill="0" applyBorder="0" applyAlignment="0" applyProtection="0">
      <alignment vertical="center"/>
    </xf>
    <xf numFmtId="178"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12" borderId="9" applyNumberFormat="0" applyAlignment="0" applyProtection="0">
      <alignment vertical="center"/>
    </xf>
    <xf numFmtId="0" fontId="13" fillId="0" borderId="8" applyNumberFormat="0" applyFill="0" applyAlignment="0" applyProtection="0">
      <alignment vertical="center"/>
    </xf>
    <xf numFmtId="0" fontId="12" fillId="25" borderId="12" applyNumberFormat="0" applyFont="0" applyAlignment="0" applyProtection="0">
      <alignment vertical="center"/>
    </xf>
    <xf numFmtId="0" fontId="25" fillId="0" borderId="0" applyNumberFormat="0" applyFill="0" applyBorder="0" applyAlignment="0" applyProtection="0">
      <alignment vertical="center"/>
    </xf>
    <xf numFmtId="0" fontId="14" fillId="29" borderId="0" applyNumberFormat="0" applyBorder="0" applyAlignment="0" applyProtection="0">
      <alignment vertical="center"/>
    </xf>
    <xf numFmtId="0" fontId="28" fillId="0" borderId="0" applyNumberFormat="0" applyFill="0" applyBorder="0" applyAlignment="0" applyProtection="0">
      <alignment vertical="center"/>
    </xf>
    <xf numFmtId="0" fontId="9" fillId="11" borderId="0" applyNumberFormat="0" applyBorder="0" applyAlignment="0" applyProtection="0">
      <alignment vertical="center"/>
    </xf>
    <xf numFmtId="0" fontId="19" fillId="0" borderId="0" applyNumberFormat="0" applyFill="0" applyBorder="0" applyAlignment="0" applyProtection="0">
      <alignment vertical="center"/>
    </xf>
    <xf numFmtId="0" fontId="9" fillId="34"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8"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27" fillId="33" borderId="7" applyNumberFormat="0" applyAlignment="0" applyProtection="0">
      <alignment vertical="center"/>
    </xf>
    <xf numFmtId="0" fontId="14" fillId="10" borderId="0" applyNumberFormat="0" applyBorder="0" applyAlignment="0" applyProtection="0">
      <alignment vertical="center"/>
    </xf>
    <xf numFmtId="0" fontId="17" fillId="15" borderId="0" applyNumberFormat="0" applyBorder="0" applyAlignment="0" applyProtection="0">
      <alignment vertical="center"/>
    </xf>
    <xf numFmtId="0" fontId="23" fillId="8" borderId="13" applyNumberFormat="0" applyAlignment="0" applyProtection="0">
      <alignment vertical="center"/>
    </xf>
    <xf numFmtId="0" fontId="9" fillId="28" borderId="0" applyNumberFormat="0" applyBorder="0" applyAlignment="0" applyProtection="0">
      <alignment vertical="center"/>
    </xf>
    <xf numFmtId="0" fontId="11" fillId="8" borderId="7" applyNumberFormat="0" applyAlignment="0" applyProtection="0">
      <alignment vertical="center"/>
    </xf>
    <xf numFmtId="0" fontId="21" fillId="0" borderId="11" applyNumberFormat="0" applyFill="0" applyAlignment="0" applyProtection="0">
      <alignment vertical="center"/>
    </xf>
    <xf numFmtId="0" fontId="26" fillId="0" borderId="14" applyNumberFormat="0" applyFill="0" applyAlignment="0" applyProtection="0">
      <alignment vertical="center"/>
    </xf>
    <xf numFmtId="0" fontId="10" fillId="7" borderId="0" applyNumberFormat="0" applyBorder="0" applyAlignment="0" applyProtection="0">
      <alignment vertical="center"/>
    </xf>
    <xf numFmtId="0" fontId="20" fillId="24" borderId="0" applyNumberFormat="0" applyBorder="0" applyAlignment="0" applyProtection="0">
      <alignment vertical="center"/>
    </xf>
    <xf numFmtId="0" fontId="14" fillId="20" borderId="0" applyNumberFormat="0" applyBorder="0" applyAlignment="0" applyProtection="0">
      <alignment vertical="center"/>
    </xf>
    <xf numFmtId="0" fontId="9" fillId="23" borderId="0" applyNumberFormat="0" applyBorder="0" applyAlignment="0" applyProtection="0">
      <alignment vertical="center"/>
    </xf>
    <xf numFmtId="0" fontId="14" fillId="19" borderId="0" applyNumberFormat="0" applyBorder="0" applyAlignment="0" applyProtection="0">
      <alignment vertical="center"/>
    </xf>
    <xf numFmtId="0" fontId="14" fillId="22"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14" fillId="26" borderId="0" applyNumberFormat="0" applyBorder="0" applyAlignment="0" applyProtection="0">
      <alignment vertical="center"/>
    </xf>
    <xf numFmtId="0" fontId="14" fillId="18" borderId="0" applyNumberFormat="0" applyBorder="0" applyAlignment="0" applyProtection="0">
      <alignment vertical="center"/>
    </xf>
    <xf numFmtId="0" fontId="9" fillId="9" borderId="0" applyNumberFormat="0" applyBorder="0" applyAlignment="0" applyProtection="0">
      <alignment vertical="center"/>
    </xf>
    <xf numFmtId="0" fontId="14" fillId="32" borderId="0" applyNumberFormat="0" applyBorder="0" applyAlignment="0" applyProtection="0">
      <alignment vertical="center"/>
    </xf>
    <xf numFmtId="0" fontId="9" fillId="5" borderId="0" applyNumberFormat="0" applyBorder="0" applyAlignment="0" applyProtection="0">
      <alignment vertical="center"/>
    </xf>
    <xf numFmtId="0" fontId="9" fillId="14" borderId="0" applyNumberFormat="0" applyBorder="0" applyAlignment="0" applyProtection="0">
      <alignment vertical="center"/>
    </xf>
    <xf numFmtId="0" fontId="14" fillId="30" borderId="0" applyNumberFormat="0" applyBorder="0" applyAlignment="0" applyProtection="0">
      <alignment vertical="center"/>
    </xf>
    <xf numFmtId="0" fontId="9" fillId="4" borderId="0" applyNumberFormat="0" applyBorder="0" applyAlignment="0" applyProtection="0">
      <alignment vertical="center"/>
    </xf>
    <xf numFmtId="0" fontId="14" fillId="13" borderId="0" applyNumberFormat="0" applyBorder="0" applyAlignment="0" applyProtection="0">
      <alignment vertical="center"/>
    </xf>
    <xf numFmtId="0" fontId="14" fillId="31" borderId="0" applyNumberFormat="0" applyBorder="0" applyAlignment="0" applyProtection="0">
      <alignment vertical="center"/>
    </xf>
    <xf numFmtId="0" fontId="9" fillId="17" borderId="0" applyNumberFormat="0" applyBorder="0" applyAlignment="0" applyProtection="0">
      <alignment vertical="center"/>
    </xf>
    <xf numFmtId="0" fontId="14" fillId="21" borderId="0" applyNumberFormat="0" applyBorder="0" applyAlignment="0" applyProtection="0">
      <alignment vertical="center"/>
    </xf>
  </cellStyleXfs>
  <cellXfs count="51">
    <xf numFmtId="0" fontId="0" fillId="0" borderId="0" xfId="0"/>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3" fontId="0" fillId="0" borderId="1" xfId="0" applyNumberFormat="1" applyBorder="1" applyAlignment="1">
      <alignment vertical="center"/>
    </xf>
    <xf numFmtId="0" fontId="0" fillId="0" borderId="0" xfId="0" applyAlignment="1">
      <alignment horizontal="center"/>
    </xf>
    <xf numFmtId="3" fontId="0" fillId="0" borderId="0" xfId="0" applyNumberFormat="1"/>
    <xf numFmtId="3" fontId="1" fillId="0" borderId="0" xfId="0" applyNumberFormat="1" applyFont="1"/>
    <xf numFmtId="3" fontId="2" fillId="0" borderId="0" xfId="0" applyNumberFormat="1" applyFont="1"/>
    <xf numFmtId="3" fontId="3" fillId="0" borderId="0" xfId="0" applyNumberFormat="1" applyFont="1"/>
    <xf numFmtId="3" fontId="4" fillId="0" borderId="0" xfId="0" applyNumberFormat="1" applyFont="1"/>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3" fontId="0" fillId="0" borderId="0" xfId="0" applyNumberFormat="1" applyAlignment="1">
      <alignment horizontal="center"/>
    </xf>
    <xf numFmtId="3" fontId="0" fillId="2" borderId="0" xfId="0" applyNumberFormat="1" applyFill="1"/>
    <xf numFmtId="3" fontId="0" fillId="3" borderId="0" xfId="0" applyNumberFormat="1" applyFill="1"/>
    <xf numFmtId="0" fontId="0" fillId="0" borderId="0" xfId="0" applyAlignment="1">
      <alignment horizontal="right"/>
    </xf>
    <xf numFmtId="0" fontId="1" fillId="0" borderId="0" xfId="0" applyFont="1"/>
    <xf numFmtId="3" fontId="5" fillId="0" borderId="0" xfId="0" applyNumberFormat="1" applyFont="1" applyAlignment="1">
      <alignment horizontal="righ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xf numFmtId="0" fontId="6" fillId="0" borderId="0" xfId="0" applyFont="1" applyAlignment="1">
      <alignment horizontal="right"/>
    </xf>
    <xf numFmtId="0" fontId="6" fillId="0" borderId="0" xfId="0" applyFont="1" applyAlignment="1">
      <alignment horizontal="center"/>
    </xf>
    <xf numFmtId="0" fontId="7" fillId="0" borderId="0" xfId="0" applyFont="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vertical="center"/>
    </xf>
    <xf numFmtId="180" fontId="6" fillId="0" borderId="1" xfId="0" applyNumberFormat="1" applyFont="1" applyBorder="1" applyAlignment="1">
      <alignment vertical="center"/>
    </xf>
    <xf numFmtId="0" fontId="6" fillId="0" borderId="1" xfId="0" applyFont="1" applyBorder="1" applyAlignment="1">
      <alignment vertical="center" wrapText="1"/>
    </xf>
    <xf numFmtId="3" fontId="6" fillId="0" borderId="1" xfId="0" applyNumberFormat="1" applyFont="1" applyBorder="1" applyAlignment="1">
      <alignment horizontal="right" vertical="center"/>
    </xf>
    <xf numFmtId="0" fontId="6" fillId="0" borderId="1" xfId="0" applyFont="1" applyBorder="1" applyAlignment="1">
      <alignment horizontal="center" vertical="center"/>
    </xf>
    <xf numFmtId="180" fontId="6" fillId="0" borderId="1" xfId="0" applyNumberFormat="1"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vertical="center"/>
    </xf>
    <xf numFmtId="3" fontId="7" fillId="0" borderId="1" xfId="0" applyNumberFormat="1" applyFont="1" applyBorder="1" applyAlignment="1">
      <alignment horizontal="right" vertical="center"/>
    </xf>
    <xf numFmtId="0" fontId="8" fillId="3" borderId="3" xfId="0" applyFont="1" applyFill="1" applyBorder="1" applyAlignment="1">
      <alignment horizontal="left"/>
    </xf>
    <xf numFmtId="0" fontId="8" fillId="3" borderId="6" xfId="0" applyFont="1" applyFill="1" applyBorder="1" applyAlignment="1">
      <alignment horizontal="left"/>
    </xf>
    <xf numFmtId="0" fontId="8" fillId="3" borderId="4" xfId="0" applyFont="1" applyFill="1" applyBorder="1" applyAlignment="1">
      <alignment horizontal="left"/>
    </xf>
    <xf numFmtId="0" fontId="6" fillId="0" borderId="1" xfId="0" applyFont="1" applyBorder="1"/>
    <xf numFmtId="0" fontId="6" fillId="0" borderId="1" xfId="0" applyFont="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42"/>
  <sheetViews>
    <sheetView tabSelected="1" topLeftCell="A34" workbookViewId="0">
      <selection activeCell="D51" sqref="D51"/>
    </sheetView>
  </sheetViews>
  <sheetFormatPr defaultColWidth="9" defaultRowHeight="16.8" outlineLevelCol="7"/>
  <cols>
    <col min="1" max="1" width="4.125" style="25" customWidth="1"/>
    <col min="2" max="2" width="27.375" style="25" customWidth="1"/>
    <col min="3" max="3" width="11.75" style="25" customWidth="1"/>
    <col min="4" max="4" width="10.625" style="25" customWidth="1"/>
    <col min="5" max="5" width="45.375" style="25" customWidth="1"/>
    <col min="6" max="6" width="15.5" style="26" customWidth="1"/>
    <col min="7" max="7" width="25.125" style="27" customWidth="1"/>
    <col min="8" max="16384" width="9" style="25"/>
  </cols>
  <sheetData>
    <row r="2" spans="1:7">
      <c r="A2" s="28" t="s">
        <v>0</v>
      </c>
      <c r="B2" s="28"/>
      <c r="C2" s="28"/>
      <c r="D2" s="28"/>
      <c r="E2" s="28"/>
      <c r="F2" s="28"/>
      <c r="G2" s="28"/>
    </row>
    <row r="3" spans="1:6">
      <c r="A3" s="27"/>
      <c r="B3" s="27"/>
      <c r="C3" s="27"/>
      <c r="D3" s="27"/>
      <c r="E3" s="27"/>
      <c r="F3" s="27"/>
    </row>
    <row r="4" spans="1:7">
      <c r="A4" s="29" t="s">
        <v>1</v>
      </c>
      <c r="B4" s="29" t="s">
        <v>2</v>
      </c>
      <c r="C4" s="30" t="s">
        <v>3</v>
      </c>
      <c r="D4" s="31"/>
      <c r="E4" s="29" t="s">
        <v>4</v>
      </c>
      <c r="F4" s="29" t="s">
        <v>5</v>
      </c>
      <c r="G4" s="29" t="s">
        <v>6</v>
      </c>
    </row>
    <row r="5" s="23" customFormat="1" ht="45" customHeight="1" spans="1:7">
      <c r="A5" s="32"/>
      <c r="B5" s="32"/>
      <c r="C5" s="33" t="s">
        <v>7</v>
      </c>
      <c r="D5" s="34" t="s">
        <v>8</v>
      </c>
      <c r="E5" s="32"/>
      <c r="F5" s="32"/>
      <c r="G5" s="32"/>
    </row>
    <row r="6" s="23" customFormat="1" ht="50.4" spans="1:7">
      <c r="A6" s="35">
        <v>1</v>
      </c>
      <c r="B6" s="35" t="s">
        <v>9</v>
      </c>
      <c r="C6" s="35"/>
      <c r="D6" s="36">
        <v>44117</v>
      </c>
      <c r="E6" s="37" t="s">
        <v>10</v>
      </c>
      <c r="F6" s="38">
        <v>114674000</v>
      </c>
      <c r="G6" s="39" t="s">
        <v>11</v>
      </c>
    </row>
    <row r="7" s="23" customFormat="1" ht="33.6" spans="1:7">
      <c r="A7" s="35">
        <v>2</v>
      </c>
      <c r="B7" s="35" t="s">
        <v>9</v>
      </c>
      <c r="C7" s="35"/>
      <c r="D7" s="36">
        <v>44082</v>
      </c>
      <c r="E7" s="37" t="s">
        <v>12</v>
      </c>
      <c r="F7" s="38">
        <v>142296000</v>
      </c>
      <c r="G7" s="39" t="s">
        <v>13</v>
      </c>
    </row>
    <row r="8" s="23" customFormat="1" ht="33.6" spans="1:7">
      <c r="A8" s="35">
        <v>3</v>
      </c>
      <c r="B8" s="35" t="s">
        <v>14</v>
      </c>
      <c r="C8" s="35"/>
      <c r="D8" s="36">
        <v>44118</v>
      </c>
      <c r="E8" s="37" t="s">
        <v>15</v>
      </c>
      <c r="F8" s="38">
        <v>15720000</v>
      </c>
      <c r="G8" s="39" t="s">
        <v>11</v>
      </c>
    </row>
    <row r="9" s="23" customFormat="1" spans="1:7">
      <c r="A9" s="35">
        <v>4</v>
      </c>
      <c r="B9" s="35" t="s">
        <v>16</v>
      </c>
      <c r="C9" s="35"/>
      <c r="D9" s="36">
        <v>44075</v>
      </c>
      <c r="E9" s="37" t="s">
        <v>17</v>
      </c>
      <c r="F9" s="38">
        <v>62910000</v>
      </c>
      <c r="G9" s="39"/>
    </row>
    <row r="10" s="23" customFormat="1" spans="1:7">
      <c r="A10" s="35">
        <v>5</v>
      </c>
      <c r="B10" s="35" t="s">
        <v>18</v>
      </c>
      <c r="C10" s="35"/>
      <c r="D10" s="36">
        <v>44112</v>
      </c>
      <c r="E10" s="37" t="s">
        <v>19</v>
      </c>
      <c r="F10" s="38" t="s">
        <v>20</v>
      </c>
      <c r="G10" s="39"/>
    </row>
    <row r="11" s="23" customFormat="1" ht="50.4" spans="1:7">
      <c r="A11" s="35">
        <v>6</v>
      </c>
      <c r="B11" s="35" t="s">
        <v>21</v>
      </c>
      <c r="C11" s="35"/>
      <c r="D11" s="36">
        <v>44116</v>
      </c>
      <c r="E11" s="37" t="s">
        <v>22</v>
      </c>
      <c r="F11" s="38">
        <v>21880000</v>
      </c>
      <c r="G11" s="39" t="s">
        <v>11</v>
      </c>
    </row>
    <row r="12" s="23" customFormat="1" ht="33.6" spans="1:7">
      <c r="A12" s="35">
        <v>7</v>
      </c>
      <c r="B12" s="35" t="s">
        <v>23</v>
      </c>
      <c r="C12" s="35"/>
      <c r="D12" s="36">
        <v>44116</v>
      </c>
      <c r="E12" s="37" t="s">
        <v>24</v>
      </c>
      <c r="F12" s="38">
        <v>45000000</v>
      </c>
      <c r="G12" s="39" t="s">
        <v>25</v>
      </c>
    </row>
    <row r="13" s="23" customFormat="1" ht="33.6" spans="1:7">
      <c r="A13" s="35">
        <v>8</v>
      </c>
      <c r="B13" s="35" t="s">
        <v>23</v>
      </c>
      <c r="C13" s="35"/>
      <c r="D13" s="36">
        <v>44110</v>
      </c>
      <c r="E13" s="37" t="s">
        <v>26</v>
      </c>
      <c r="F13" s="38">
        <v>70000000</v>
      </c>
      <c r="G13" s="39" t="s">
        <v>25</v>
      </c>
    </row>
    <row r="14" s="23" customFormat="1" ht="33.6" spans="1:7">
      <c r="A14" s="35">
        <v>9</v>
      </c>
      <c r="B14" s="35" t="s">
        <v>27</v>
      </c>
      <c r="C14" s="35"/>
      <c r="D14" s="36">
        <v>44119</v>
      </c>
      <c r="E14" s="37" t="s">
        <v>28</v>
      </c>
      <c r="F14" s="38" t="s">
        <v>20</v>
      </c>
      <c r="G14" s="39" t="s">
        <v>11</v>
      </c>
    </row>
    <row r="15" s="23" customFormat="1" ht="50.4" spans="1:7">
      <c r="A15" s="35">
        <v>10</v>
      </c>
      <c r="B15" s="35" t="s">
        <v>18</v>
      </c>
      <c r="C15" s="35"/>
      <c r="D15" s="36">
        <v>44120</v>
      </c>
      <c r="E15" s="37" t="s">
        <v>29</v>
      </c>
      <c r="F15" s="38" t="s">
        <v>20</v>
      </c>
      <c r="G15" s="39"/>
    </row>
    <row r="16" s="23" customFormat="1" ht="33.6" spans="1:7">
      <c r="A16" s="35">
        <v>11</v>
      </c>
      <c r="B16" s="37" t="s">
        <v>30</v>
      </c>
      <c r="C16" s="37"/>
      <c r="D16" s="40">
        <v>44048</v>
      </c>
      <c r="E16" s="37" t="s">
        <v>31</v>
      </c>
      <c r="F16" s="38">
        <v>391950000</v>
      </c>
      <c r="G16" s="39"/>
    </row>
    <row r="17" s="23" customFormat="1" ht="50.4" spans="1:7">
      <c r="A17" s="35">
        <v>12</v>
      </c>
      <c r="B17" s="35" t="s">
        <v>32</v>
      </c>
      <c r="C17" s="35"/>
      <c r="D17" s="36">
        <v>44104</v>
      </c>
      <c r="E17" s="37" t="s">
        <v>33</v>
      </c>
      <c r="F17" s="38">
        <v>61172000</v>
      </c>
      <c r="G17" s="39" t="s">
        <v>34</v>
      </c>
    </row>
    <row r="18" s="23" customFormat="1" spans="1:7">
      <c r="A18" s="35">
        <v>13</v>
      </c>
      <c r="B18" s="35" t="s">
        <v>32</v>
      </c>
      <c r="C18" s="35"/>
      <c r="D18" s="36">
        <v>44094</v>
      </c>
      <c r="E18" s="37" t="s">
        <v>35</v>
      </c>
      <c r="F18" s="38">
        <v>45000000</v>
      </c>
      <c r="G18" s="39"/>
    </row>
    <row r="19" s="23" customFormat="1" ht="33.6" spans="1:7">
      <c r="A19" s="35">
        <v>14</v>
      </c>
      <c r="B19" s="35" t="s">
        <v>32</v>
      </c>
      <c r="C19" s="35"/>
      <c r="D19" s="36">
        <v>44084</v>
      </c>
      <c r="E19" s="37" t="s">
        <v>36</v>
      </c>
      <c r="F19" s="38" t="s">
        <v>20</v>
      </c>
      <c r="G19" s="39"/>
    </row>
    <row r="20" s="23" customFormat="1" ht="50.4" spans="1:7">
      <c r="A20" s="35">
        <v>15</v>
      </c>
      <c r="B20" s="35" t="s">
        <v>37</v>
      </c>
      <c r="C20" s="35"/>
      <c r="D20" s="36">
        <v>44096</v>
      </c>
      <c r="E20" s="37" t="s">
        <v>38</v>
      </c>
      <c r="F20" s="38">
        <v>20000000</v>
      </c>
      <c r="G20" s="39"/>
    </row>
    <row r="21" s="23" customFormat="1" spans="1:7">
      <c r="A21" s="35">
        <v>16</v>
      </c>
      <c r="B21" s="35" t="s">
        <v>39</v>
      </c>
      <c r="C21" s="35"/>
      <c r="D21" s="36">
        <v>44106</v>
      </c>
      <c r="E21" s="37" t="s">
        <v>40</v>
      </c>
      <c r="F21" s="38">
        <v>165412000</v>
      </c>
      <c r="G21" s="39"/>
    </row>
    <row r="22" s="23" customFormat="1" ht="50.4" spans="1:7">
      <c r="A22" s="35">
        <v>17</v>
      </c>
      <c r="B22" s="35" t="s">
        <v>39</v>
      </c>
      <c r="C22" s="35"/>
      <c r="D22" s="36">
        <v>44102</v>
      </c>
      <c r="E22" s="37" t="s">
        <v>41</v>
      </c>
      <c r="F22" s="38">
        <v>50000000</v>
      </c>
      <c r="G22" s="39"/>
    </row>
    <row r="23" s="23" customFormat="1" ht="50.4" spans="1:7">
      <c r="A23" s="35">
        <v>18</v>
      </c>
      <c r="B23" s="35" t="s">
        <v>42</v>
      </c>
      <c r="C23" s="35"/>
      <c r="D23" s="36">
        <v>43910</v>
      </c>
      <c r="E23" s="37" t="s">
        <v>43</v>
      </c>
      <c r="F23" s="38">
        <v>23000000</v>
      </c>
      <c r="G23" s="41" t="s">
        <v>44</v>
      </c>
    </row>
    <row r="24" s="23" customFormat="1" ht="33.6" spans="1:7">
      <c r="A24" s="35">
        <v>19</v>
      </c>
      <c r="B24" s="35" t="s">
        <v>45</v>
      </c>
      <c r="C24" s="35"/>
      <c r="D24" s="36">
        <v>44089</v>
      </c>
      <c r="E24" s="37" t="s">
        <v>46</v>
      </c>
      <c r="F24" s="38">
        <v>1370000000</v>
      </c>
      <c r="G24" s="39"/>
    </row>
    <row r="25" s="23" customFormat="1" ht="50.4" spans="1:7">
      <c r="A25" s="35">
        <v>20</v>
      </c>
      <c r="B25" s="35" t="s">
        <v>23</v>
      </c>
      <c r="C25" s="35"/>
      <c r="D25" s="36">
        <v>43936</v>
      </c>
      <c r="E25" s="37" t="s">
        <v>47</v>
      </c>
      <c r="F25" s="38">
        <v>2206885000</v>
      </c>
      <c r="G25" s="39" t="s">
        <v>11</v>
      </c>
    </row>
    <row r="26" s="23" customFormat="1" spans="1:7">
      <c r="A26" s="35">
        <v>21</v>
      </c>
      <c r="B26" s="35" t="s">
        <v>48</v>
      </c>
      <c r="C26" s="35"/>
      <c r="D26" s="36">
        <v>44081</v>
      </c>
      <c r="E26" s="37" t="s">
        <v>49</v>
      </c>
      <c r="F26" s="38">
        <v>24000000</v>
      </c>
      <c r="G26" s="39"/>
    </row>
    <row r="27" s="23" customFormat="1" ht="33.6" spans="1:7">
      <c r="A27" s="35">
        <v>22</v>
      </c>
      <c r="B27" s="35" t="s">
        <v>50</v>
      </c>
      <c r="C27" s="35"/>
      <c r="D27" s="36">
        <v>44098</v>
      </c>
      <c r="E27" s="37" t="s">
        <v>51</v>
      </c>
      <c r="F27" s="38">
        <v>25000000</v>
      </c>
      <c r="G27" s="39"/>
    </row>
    <row r="28" s="23" customFormat="1" ht="33.6" spans="1:7">
      <c r="A28" s="35">
        <v>23</v>
      </c>
      <c r="B28" s="35" t="s">
        <v>52</v>
      </c>
      <c r="C28" s="35"/>
      <c r="D28" s="36">
        <v>44102</v>
      </c>
      <c r="E28" s="37" t="s">
        <v>53</v>
      </c>
      <c r="F28" s="38">
        <v>50000000</v>
      </c>
      <c r="G28" s="39"/>
    </row>
    <row r="29" s="23" customFormat="1" ht="50.4" spans="1:7">
      <c r="A29" s="35">
        <v>24</v>
      </c>
      <c r="B29" s="35" t="s">
        <v>54</v>
      </c>
      <c r="C29" s="35"/>
      <c r="D29" s="36">
        <v>44111</v>
      </c>
      <c r="E29" s="37" t="s">
        <v>55</v>
      </c>
      <c r="F29" s="38">
        <v>1500000000</v>
      </c>
      <c r="G29" s="39"/>
    </row>
    <row r="30" s="24" customFormat="1" ht="23.25" customHeight="1" spans="1:7">
      <c r="A30" s="42"/>
      <c r="B30" s="42" t="s">
        <v>56</v>
      </c>
      <c r="C30" s="42"/>
      <c r="D30" s="36"/>
      <c r="E30" s="42"/>
      <c r="F30" s="43">
        <f>SUM(F6:F29)</f>
        <v>6404899000</v>
      </c>
      <c r="G30" s="33"/>
    </row>
    <row r="31" ht="19.5" customHeight="1" spans="1:7">
      <c r="A31" s="44" t="s">
        <v>57</v>
      </c>
      <c r="B31" s="45"/>
      <c r="C31" s="45"/>
      <c r="D31" s="45"/>
      <c r="E31" s="45"/>
      <c r="F31" s="45"/>
      <c r="G31" s="46"/>
    </row>
    <row r="32" ht="33.6" spans="1:7">
      <c r="A32" s="47">
        <v>1</v>
      </c>
      <c r="B32" s="47" t="s">
        <v>45</v>
      </c>
      <c r="C32" s="47">
        <v>126</v>
      </c>
      <c r="D32" s="36">
        <v>44162</v>
      </c>
      <c r="E32" s="48" t="s">
        <v>58</v>
      </c>
      <c r="F32" s="38">
        <v>37000000</v>
      </c>
      <c r="G32" s="49"/>
    </row>
    <row r="33" ht="33.6" spans="1:7">
      <c r="A33" s="47">
        <v>2</v>
      </c>
      <c r="B33" s="47" t="s">
        <v>59</v>
      </c>
      <c r="C33" s="47">
        <v>176</v>
      </c>
      <c r="D33" s="36">
        <v>44160</v>
      </c>
      <c r="E33" s="48" t="s">
        <v>60</v>
      </c>
      <c r="F33" s="38">
        <v>50000000</v>
      </c>
      <c r="G33" s="49" t="s">
        <v>61</v>
      </c>
    </row>
    <row r="34" ht="50.4" spans="1:7">
      <c r="A34" s="47">
        <v>3</v>
      </c>
      <c r="B34" s="47" t="s">
        <v>62</v>
      </c>
      <c r="C34" s="47">
        <v>43</v>
      </c>
      <c r="D34" s="36">
        <v>44161</v>
      </c>
      <c r="E34" s="48" t="s">
        <v>63</v>
      </c>
      <c r="F34" s="38">
        <v>47000000</v>
      </c>
      <c r="G34" s="49"/>
    </row>
    <row r="35" ht="48" customHeight="1" spans="1:8">
      <c r="A35" s="47">
        <v>4</v>
      </c>
      <c r="B35" s="47" t="s">
        <v>64</v>
      </c>
      <c r="C35" s="47">
        <v>342</v>
      </c>
      <c r="D35" s="36">
        <v>44158</v>
      </c>
      <c r="E35" s="48" t="s">
        <v>65</v>
      </c>
      <c r="F35" s="38">
        <v>57724000</v>
      </c>
      <c r="G35" s="49"/>
      <c r="H35" s="25" t="s">
        <v>11</v>
      </c>
    </row>
    <row r="36" ht="52" customHeight="1" spans="1:7">
      <c r="A36" s="47">
        <v>5</v>
      </c>
      <c r="B36" s="47" t="s">
        <v>66</v>
      </c>
      <c r="C36" s="47">
        <v>31</v>
      </c>
      <c r="D36" s="36">
        <v>44155</v>
      </c>
      <c r="E36" s="48" t="s">
        <v>67</v>
      </c>
      <c r="F36" s="38">
        <v>800000</v>
      </c>
      <c r="G36" s="49"/>
    </row>
    <row r="37" ht="67.2" spans="1:7">
      <c r="A37" s="47">
        <v>6</v>
      </c>
      <c r="B37" s="47" t="s">
        <v>23</v>
      </c>
      <c r="C37" s="47">
        <v>776</v>
      </c>
      <c r="D37" s="36">
        <v>44159</v>
      </c>
      <c r="E37" s="48" t="s">
        <v>68</v>
      </c>
      <c r="F37" s="38">
        <v>12800000</v>
      </c>
      <c r="G37" s="50" t="s">
        <v>69</v>
      </c>
    </row>
    <row r="38" ht="50.4" spans="1:7">
      <c r="A38" s="47">
        <v>7</v>
      </c>
      <c r="B38" s="47" t="s">
        <v>70</v>
      </c>
      <c r="C38" s="47">
        <v>418</v>
      </c>
      <c r="D38" s="36">
        <v>44147</v>
      </c>
      <c r="E38" s="48" t="s">
        <v>71</v>
      </c>
      <c r="F38" s="38">
        <v>216000000</v>
      </c>
      <c r="G38" s="50" t="s">
        <v>72</v>
      </c>
    </row>
    <row r="39" ht="33.6" spans="1:7">
      <c r="A39" s="47">
        <v>8</v>
      </c>
      <c r="B39" s="47" t="s">
        <v>32</v>
      </c>
      <c r="C39" s="47">
        <v>145</v>
      </c>
      <c r="D39" s="36">
        <v>44160</v>
      </c>
      <c r="E39" s="48" t="s">
        <v>73</v>
      </c>
      <c r="F39" s="38">
        <v>28760000</v>
      </c>
      <c r="G39" s="50" t="s">
        <v>74</v>
      </c>
    </row>
    <row r="40" ht="33.6" spans="1:7">
      <c r="A40" s="47">
        <v>9</v>
      </c>
      <c r="B40" s="47" t="s">
        <v>32</v>
      </c>
      <c r="C40" s="47">
        <v>139</v>
      </c>
      <c r="D40" s="36">
        <v>44152</v>
      </c>
      <c r="E40" s="48" t="s">
        <v>75</v>
      </c>
      <c r="F40" s="38">
        <v>12000000</v>
      </c>
      <c r="G40" s="50" t="s">
        <v>74</v>
      </c>
    </row>
    <row r="41" ht="25.5" customHeight="1" spans="1:7">
      <c r="A41" s="47">
        <v>10</v>
      </c>
      <c r="B41" s="47" t="s">
        <v>76</v>
      </c>
      <c r="C41" s="47">
        <v>46</v>
      </c>
      <c r="D41" s="36">
        <v>44144</v>
      </c>
      <c r="E41" s="48" t="s">
        <v>77</v>
      </c>
      <c r="F41" s="38">
        <v>74250000</v>
      </c>
      <c r="G41" s="50" t="s">
        <v>74</v>
      </c>
    </row>
    <row r="42" ht="50.4" spans="1:7">
      <c r="A42" s="47">
        <v>11</v>
      </c>
      <c r="B42" s="47" t="s">
        <v>70</v>
      </c>
      <c r="C42" s="47">
        <v>402</v>
      </c>
      <c r="D42" s="36">
        <v>44137</v>
      </c>
      <c r="E42" s="48" t="s">
        <v>67</v>
      </c>
      <c r="F42" s="38">
        <f>327700000+7000000</f>
        <v>334700000</v>
      </c>
      <c r="G42" s="49"/>
    </row>
  </sheetData>
  <mergeCells count="9">
    <mergeCell ref="A2:G2"/>
    <mergeCell ref="A3:F3"/>
    <mergeCell ref="C4:D4"/>
    <mergeCell ref="A31:G31"/>
    <mergeCell ref="A4:A5"/>
    <mergeCell ref="B4:B5"/>
    <mergeCell ref="E4:E5"/>
    <mergeCell ref="F4:F5"/>
    <mergeCell ref="G4:G5"/>
  </mergeCells>
  <pageMargins left="0.708661417322835" right="0.54" top="0.5" bottom="0.49" header="0.31496062992126" footer="0.31496062992126"/>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L142"/>
  <sheetViews>
    <sheetView topLeftCell="A21" workbookViewId="0">
      <selection activeCell="J35" sqref="J35"/>
    </sheetView>
  </sheetViews>
  <sheetFormatPr defaultColWidth="9" defaultRowHeight="15.6"/>
  <cols>
    <col min="1" max="1" width="9.875" customWidth="1"/>
    <col min="2" max="2" width="9" style="7"/>
    <col min="3" max="3" width="17" customWidth="1"/>
    <col min="4" max="4" width="12.375" customWidth="1"/>
    <col min="5" max="5" width="13.75" customWidth="1"/>
    <col min="6" max="6" width="13.625" customWidth="1"/>
    <col min="7" max="7" width="13.375" customWidth="1"/>
    <col min="8" max="8" width="10.625" customWidth="1"/>
    <col min="9" max="9" width="11.875" customWidth="1"/>
    <col min="11" max="11" width="14.125" customWidth="1"/>
    <col min="12" max="12" width="11.25" customWidth="1"/>
  </cols>
  <sheetData>
    <row r="6" s="13" customFormat="1" spans="2:4">
      <c r="B6" s="14"/>
      <c r="C6" s="15" t="s">
        <v>78</v>
      </c>
      <c r="D6" s="16" t="s">
        <v>79</v>
      </c>
    </row>
    <row r="7" spans="2:12">
      <c r="B7" s="17" t="s">
        <v>80</v>
      </c>
      <c r="C7" s="8">
        <v>3052800</v>
      </c>
      <c r="D7" s="8">
        <v>172800</v>
      </c>
      <c r="E7" s="8">
        <f>C7*0.06</f>
        <v>183168</v>
      </c>
      <c r="F7" t="s">
        <v>81</v>
      </c>
      <c r="K7" s="8">
        <v>3052800</v>
      </c>
      <c r="L7" s="8">
        <v>172800</v>
      </c>
    </row>
    <row r="8" spans="2:12">
      <c r="B8" s="17" t="s">
        <v>82</v>
      </c>
      <c r="C8" s="8">
        <v>16714000</v>
      </c>
      <c r="D8" s="8">
        <v>946000</v>
      </c>
      <c r="E8" s="8">
        <f t="shared" ref="E8:E30" si="0">C8*0.06</f>
        <v>1002840</v>
      </c>
      <c r="F8" t="s">
        <v>83</v>
      </c>
      <c r="K8" s="8">
        <v>16714000</v>
      </c>
      <c r="L8" s="8">
        <v>946000</v>
      </c>
    </row>
    <row r="9" spans="2:12">
      <c r="B9" s="17" t="s">
        <v>84</v>
      </c>
      <c r="C9" s="8">
        <v>73618151</v>
      </c>
      <c r="D9" s="8">
        <v>4167065</v>
      </c>
      <c r="E9" s="8">
        <f t="shared" si="0"/>
        <v>4417089.06</v>
      </c>
      <c r="F9" t="s">
        <v>81</v>
      </c>
      <c r="K9" s="8">
        <v>73618151</v>
      </c>
      <c r="L9" s="8">
        <v>4167065</v>
      </c>
    </row>
    <row r="10" spans="2:12">
      <c r="B10" s="17" t="s">
        <v>85</v>
      </c>
      <c r="C10" s="8">
        <v>9084286</v>
      </c>
      <c r="D10" s="8">
        <v>514205</v>
      </c>
      <c r="E10" s="8">
        <f t="shared" si="0"/>
        <v>545057.16</v>
      </c>
      <c r="F10" t="s">
        <v>86</v>
      </c>
      <c r="K10" s="8">
        <v>9084286</v>
      </c>
      <c r="L10" s="8">
        <v>514205</v>
      </c>
    </row>
    <row r="11" spans="2:12">
      <c r="B11" s="17" t="s">
        <v>87</v>
      </c>
      <c r="C11" s="8">
        <v>77258068</v>
      </c>
      <c r="D11" s="8">
        <v>4373098</v>
      </c>
      <c r="E11" s="8">
        <f t="shared" si="0"/>
        <v>4635484.08</v>
      </c>
      <c r="F11" t="s">
        <v>88</v>
      </c>
      <c r="K11" s="8">
        <v>77258068</v>
      </c>
      <c r="L11" s="8">
        <v>4373098</v>
      </c>
    </row>
    <row r="12" spans="2:12">
      <c r="B12" s="17" t="s">
        <v>89</v>
      </c>
      <c r="C12" s="8">
        <v>104832917</v>
      </c>
      <c r="D12" s="8">
        <v>5933939</v>
      </c>
      <c r="E12" s="8">
        <f t="shared" si="0"/>
        <v>6289975.02</v>
      </c>
      <c r="F12" t="s">
        <v>90</v>
      </c>
      <c r="K12" s="8">
        <v>104832917</v>
      </c>
      <c r="L12" s="8">
        <v>5933939</v>
      </c>
    </row>
    <row r="13" spans="2:12">
      <c r="B13" s="17" t="s">
        <v>91</v>
      </c>
      <c r="C13" s="8">
        <v>90348920</v>
      </c>
      <c r="D13" s="8">
        <v>5114090</v>
      </c>
      <c r="E13" s="8">
        <f t="shared" si="0"/>
        <v>5420935.2</v>
      </c>
      <c r="F13" t="s">
        <v>92</v>
      </c>
      <c r="K13" s="8">
        <v>90348920</v>
      </c>
      <c r="L13" s="8">
        <v>5114090</v>
      </c>
    </row>
    <row r="14" spans="2:12">
      <c r="B14" s="17" t="s">
        <v>93</v>
      </c>
      <c r="C14" s="8">
        <v>198593859</v>
      </c>
      <c r="D14" s="8">
        <v>11241162</v>
      </c>
      <c r="E14" s="8">
        <f t="shared" si="0"/>
        <v>11915631.54</v>
      </c>
      <c r="F14" t="s">
        <v>94</v>
      </c>
      <c r="G14" s="8">
        <f>C14*0.019</f>
        <v>3773283.321</v>
      </c>
      <c r="K14" s="8">
        <v>198593859</v>
      </c>
      <c r="L14" s="8">
        <v>11241162</v>
      </c>
    </row>
    <row r="15" spans="2:12">
      <c r="B15" s="17" t="s">
        <v>95</v>
      </c>
      <c r="C15" s="8">
        <v>23971847</v>
      </c>
      <c r="D15" s="8">
        <v>1356897</v>
      </c>
      <c r="E15" s="8">
        <f t="shared" si="0"/>
        <v>1438310.82</v>
      </c>
      <c r="F15" t="s">
        <v>86</v>
      </c>
      <c r="K15" s="8">
        <v>23971847</v>
      </c>
      <c r="L15" s="8">
        <v>1356897</v>
      </c>
    </row>
    <row r="16" spans="2:12">
      <c r="B16" s="17" t="s">
        <v>96</v>
      </c>
      <c r="C16" s="8">
        <v>5093565</v>
      </c>
      <c r="D16" s="8">
        <v>288315</v>
      </c>
      <c r="E16" s="8">
        <f t="shared" si="0"/>
        <v>305613.9</v>
      </c>
      <c r="F16" t="s">
        <v>81</v>
      </c>
      <c r="H16" s="1" t="s">
        <v>97</v>
      </c>
      <c r="I16" s="21" t="s">
        <v>98</v>
      </c>
      <c r="K16" s="8">
        <v>5093565</v>
      </c>
      <c r="L16" s="8">
        <v>288315</v>
      </c>
    </row>
    <row r="17" spans="2:12">
      <c r="B17" s="17"/>
      <c r="C17" s="9">
        <f>SUM(C7:C16)</f>
        <v>602568413</v>
      </c>
      <c r="D17" s="9">
        <f>SUM(D7:D16)</f>
        <v>34107571</v>
      </c>
      <c r="E17" s="8"/>
      <c r="H17" s="8">
        <v>1950000</v>
      </c>
      <c r="I17" s="8"/>
      <c r="K17" s="8">
        <v>517875026</v>
      </c>
      <c r="L17" s="8">
        <v>29313681</v>
      </c>
    </row>
    <row r="18" spans="2:12">
      <c r="B18" s="17" t="s">
        <v>99</v>
      </c>
      <c r="C18" s="8">
        <v>517875026</v>
      </c>
      <c r="D18" s="8">
        <v>29313681</v>
      </c>
      <c r="E18" s="8">
        <f t="shared" si="0"/>
        <v>31072501.56</v>
      </c>
      <c r="F18" t="s">
        <v>100</v>
      </c>
      <c r="H18" s="8">
        <v>2560041</v>
      </c>
      <c r="I18" s="8">
        <v>2450000</v>
      </c>
      <c r="K18" s="8">
        <v>532309948</v>
      </c>
      <c r="L18" s="8">
        <v>30130752</v>
      </c>
    </row>
    <row r="19" spans="2:12">
      <c r="B19" s="17" t="s">
        <v>101</v>
      </c>
      <c r="C19" s="8">
        <v>532309948</v>
      </c>
      <c r="D19" s="8">
        <v>30130752</v>
      </c>
      <c r="E19" s="8">
        <f t="shared" si="0"/>
        <v>31938596.88</v>
      </c>
      <c r="F19" t="s">
        <v>92</v>
      </c>
      <c r="H19" s="8">
        <v>5770855</v>
      </c>
      <c r="I19" s="8">
        <v>2900000</v>
      </c>
      <c r="K19" s="8">
        <v>2930932773</v>
      </c>
      <c r="L19" s="8">
        <v>159675440</v>
      </c>
    </row>
    <row r="20" spans="2:12">
      <c r="B20" s="17" t="s">
        <v>102</v>
      </c>
      <c r="C20" s="8">
        <v>2930932773</v>
      </c>
      <c r="D20" s="8">
        <v>159675440</v>
      </c>
      <c r="E20" s="8">
        <f t="shared" si="0"/>
        <v>175855966.38</v>
      </c>
      <c r="F20" t="s">
        <v>81</v>
      </c>
      <c r="H20" s="8">
        <v>2160000</v>
      </c>
      <c r="I20" s="8">
        <v>200000</v>
      </c>
      <c r="K20" s="8"/>
      <c r="L20" s="8"/>
    </row>
    <row r="21" spans="2:12">
      <c r="B21" s="17"/>
      <c r="C21" s="8"/>
      <c r="D21" s="8">
        <v>110000000</v>
      </c>
      <c r="E21" s="8">
        <f t="shared" si="0"/>
        <v>0</v>
      </c>
      <c r="H21" s="8"/>
      <c r="I21" s="8"/>
      <c r="K21" s="8">
        <v>414603333</v>
      </c>
      <c r="L21" s="8">
        <v>23468113</v>
      </c>
    </row>
    <row r="22" spans="2:12">
      <c r="B22" s="17" t="s">
        <v>103</v>
      </c>
      <c r="C22" s="8">
        <v>414603333</v>
      </c>
      <c r="D22" s="8">
        <v>23468113</v>
      </c>
      <c r="E22" s="8">
        <f t="shared" si="0"/>
        <v>24876199.98</v>
      </c>
      <c r="F22" t="s">
        <v>104</v>
      </c>
      <c r="H22" s="8">
        <v>715000</v>
      </c>
      <c r="I22" s="8">
        <v>700000</v>
      </c>
      <c r="K22" s="8">
        <v>249824738</v>
      </c>
      <c r="L22" s="8">
        <v>14141023</v>
      </c>
    </row>
    <row r="23" spans="2:12">
      <c r="B23" s="17" t="s">
        <v>105</v>
      </c>
      <c r="C23" s="8">
        <v>249824738</v>
      </c>
      <c r="D23" s="8">
        <v>14141023</v>
      </c>
      <c r="E23" s="8">
        <f t="shared" si="0"/>
        <v>14989484.28</v>
      </c>
      <c r="F23" t="s">
        <v>88</v>
      </c>
      <c r="H23" s="8">
        <v>200000</v>
      </c>
      <c r="I23" s="8">
        <v>9850000</v>
      </c>
      <c r="K23" s="8">
        <v>259817235</v>
      </c>
      <c r="L23" s="8">
        <v>14706636</v>
      </c>
    </row>
    <row r="24" spans="2:12">
      <c r="B24" s="17" t="s">
        <v>106</v>
      </c>
      <c r="C24" s="8">
        <v>259817235</v>
      </c>
      <c r="D24" s="8">
        <v>14706636</v>
      </c>
      <c r="E24" s="8">
        <f t="shared" si="0"/>
        <v>15589034.1</v>
      </c>
      <c r="F24" t="s">
        <v>92</v>
      </c>
      <c r="H24" s="8">
        <v>500000</v>
      </c>
      <c r="I24" s="8">
        <v>3750000</v>
      </c>
      <c r="K24" s="8">
        <v>93539064</v>
      </c>
      <c r="L24" s="8">
        <v>5294664</v>
      </c>
    </row>
    <row r="25" spans="2:12">
      <c r="B25" s="17" t="s">
        <v>107</v>
      </c>
      <c r="C25" s="8">
        <v>93539064</v>
      </c>
      <c r="D25" s="8">
        <v>5294664</v>
      </c>
      <c r="E25" s="8">
        <f t="shared" si="0"/>
        <v>5612343.84</v>
      </c>
      <c r="F25" t="s">
        <v>88</v>
      </c>
      <c r="H25" s="8">
        <v>1681723</v>
      </c>
      <c r="I25" s="8">
        <v>19850000</v>
      </c>
      <c r="K25" s="8">
        <v>286380661</v>
      </c>
      <c r="L25" s="8">
        <v>16210226</v>
      </c>
    </row>
    <row r="26" spans="2:12">
      <c r="B26" s="17" t="s">
        <v>108</v>
      </c>
      <c r="C26" s="8">
        <v>286380661</v>
      </c>
      <c r="D26" s="8">
        <v>16210226</v>
      </c>
      <c r="E26" s="8">
        <f t="shared" si="0"/>
        <v>17182839.66</v>
      </c>
      <c r="F26" t="s">
        <v>104</v>
      </c>
      <c r="H26" s="8">
        <v>11916000</v>
      </c>
      <c r="I26" s="9">
        <f>SUM(I18:I25)</f>
        <v>39700000</v>
      </c>
      <c r="K26" s="8">
        <v>72887739</v>
      </c>
      <c r="L26" s="8">
        <v>4125721</v>
      </c>
    </row>
    <row r="27" spans="2:12">
      <c r="B27" s="17" t="s">
        <v>109</v>
      </c>
      <c r="C27" s="8">
        <v>72887739</v>
      </c>
      <c r="D27" s="8">
        <v>4125721</v>
      </c>
      <c r="E27" s="8">
        <f t="shared" si="0"/>
        <v>4373264.34</v>
      </c>
      <c r="F27" t="s">
        <v>94</v>
      </c>
      <c r="G27" s="8">
        <f>C27*0.019</f>
        <v>1384867.041</v>
      </c>
      <c r="H27" s="8">
        <v>9712068</v>
      </c>
      <c r="I27" s="8"/>
      <c r="K27" s="8">
        <v>579737651</v>
      </c>
      <c r="L27" s="8">
        <v>32815339</v>
      </c>
    </row>
    <row r="28" spans="2:12">
      <c r="B28" s="17" t="s">
        <v>110</v>
      </c>
      <c r="C28" s="8">
        <v>579737651</v>
      </c>
      <c r="D28" s="8">
        <v>32815339</v>
      </c>
      <c r="E28" s="8">
        <f t="shared" si="0"/>
        <v>34784259.06</v>
      </c>
      <c r="F28" t="s">
        <v>94</v>
      </c>
      <c r="G28" s="8">
        <f t="shared" ref="G28:G30" si="1">C28*0.019</f>
        <v>11015015.369</v>
      </c>
      <c r="H28" s="8">
        <v>5978771</v>
      </c>
      <c r="I28" s="8"/>
      <c r="K28" s="8">
        <v>4042737631</v>
      </c>
      <c r="L28" s="8">
        <v>228834206</v>
      </c>
    </row>
    <row r="29" spans="2:12">
      <c r="B29" s="17" t="s">
        <v>111</v>
      </c>
      <c r="C29" s="8">
        <v>4042737631</v>
      </c>
      <c r="D29" s="8">
        <v>228834206</v>
      </c>
      <c r="E29" s="8">
        <f t="shared" si="0"/>
        <v>242564257.86</v>
      </c>
      <c r="F29" t="s">
        <v>112</v>
      </c>
      <c r="G29" s="8"/>
      <c r="H29" s="8">
        <v>2850000</v>
      </c>
      <c r="I29" s="8"/>
      <c r="K29" s="8">
        <v>254513127</v>
      </c>
      <c r="L29" s="8">
        <v>14406403</v>
      </c>
    </row>
    <row r="30" spans="2:12">
      <c r="B30" s="17" t="s">
        <v>113</v>
      </c>
      <c r="C30" s="8">
        <v>254513127</v>
      </c>
      <c r="D30" s="8">
        <v>14406403</v>
      </c>
      <c r="E30" s="8">
        <f t="shared" si="0"/>
        <v>15270787.62</v>
      </c>
      <c r="F30" t="s">
        <v>94</v>
      </c>
      <c r="G30" s="8">
        <f t="shared" si="1"/>
        <v>4835749.413</v>
      </c>
      <c r="H30" s="8">
        <v>28538000</v>
      </c>
      <c r="I30" s="8"/>
      <c r="K30" s="8">
        <f>SUM(K7:K29)</f>
        <v>10837727339</v>
      </c>
      <c r="L30" s="8">
        <f>SUM(L7:L29)</f>
        <v>607229775</v>
      </c>
    </row>
    <row r="31" spans="3:9">
      <c r="C31" s="9">
        <f>SUM(C18:C30)</f>
        <v>10235158926</v>
      </c>
      <c r="D31" s="9">
        <f>SUM(D18:D30)</f>
        <v>683122204</v>
      </c>
      <c r="H31" s="8">
        <v>13930000</v>
      </c>
      <c r="I31" s="8"/>
    </row>
    <row r="32" spans="2:11">
      <c r="B32" s="17" t="s">
        <v>114</v>
      </c>
      <c r="C32" s="8">
        <f>C17+C31</f>
        <v>10837727339</v>
      </c>
      <c r="D32" s="18">
        <f t="shared" ref="D32" si="2">D17+D31</f>
        <v>717229775</v>
      </c>
      <c r="E32" s="8">
        <f>SUM(E7:E30)</f>
        <v>650263640.34</v>
      </c>
      <c r="H32" s="9">
        <f>SUM(H17:H31)</f>
        <v>88462458</v>
      </c>
      <c r="I32" t="s">
        <v>115</v>
      </c>
      <c r="K32" s="8">
        <f>K30-L30</f>
        <v>10230497564</v>
      </c>
    </row>
    <row r="33" spans="4:11">
      <c r="D33" s="19">
        <f>D32-D21</f>
        <v>607229775</v>
      </c>
      <c r="K33" s="19">
        <f>K32*0.06</f>
        <v>613829853.84</v>
      </c>
    </row>
    <row r="34" spans="11:11">
      <c r="K34" s="8"/>
    </row>
    <row r="35" spans="11:11">
      <c r="K35" s="10">
        <f>D32-K33</f>
        <v>103399921.16</v>
      </c>
    </row>
    <row r="36" spans="2:5">
      <c r="B36" s="7" t="s">
        <v>116</v>
      </c>
      <c r="D36" s="8">
        <f>D22+D26</f>
        <v>39678339</v>
      </c>
      <c r="E36" s="8">
        <v>5430000</v>
      </c>
    </row>
    <row r="37" spans="2:5">
      <c r="B37" s="7" t="s">
        <v>117</v>
      </c>
      <c r="D37" s="8">
        <f>D23+D25</f>
        <v>19435687</v>
      </c>
      <c r="E37" s="8">
        <v>27847484</v>
      </c>
    </row>
    <row r="38" spans="2:9">
      <c r="B38" s="7">
        <v>11</v>
      </c>
      <c r="D38" s="8">
        <f>D18</f>
        <v>29313681</v>
      </c>
      <c r="E38" s="8">
        <v>30758617</v>
      </c>
      <c r="G38" s="8">
        <f>D14+D27+D28+D30</f>
        <v>62588625</v>
      </c>
      <c r="H38" s="8">
        <f>G14+G27+G28+G30</f>
        <v>21008915.144</v>
      </c>
      <c r="I38" s="8">
        <f>G38-H38</f>
        <v>41579709.856</v>
      </c>
    </row>
    <row r="39" spans="2:5">
      <c r="B39" s="7">
        <v>13</v>
      </c>
      <c r="C39" s="8"/>
      <c r="D39" s="10">
        <v>159675440</v>
      </c>
      <c r="E39" s="8">
        <v>18320498</v>
      </c>
    </row>
    <row r="40" spans="2:5">
      <c r="B40" s="7" t="s">
        <v>118</v>
      </c>
      <c r="D40" s="8">
        <f>D19+D24</f>
        <v>44837388</v>
      </c>
      <c r="E40" s="8">
        <v>191112716</v>
      </c>
    </row>
    <row r="41" spans="2:5">
      <c r="B41" s="7" t="s">
        <v>119</v>
      </c>
      <c r="D41" s="8">
        <f>D27+D28+D29+D30</f>
        <v>280181669</v>
      </c>
      <c r="E41" s="8">
        <v>119197281</v>
      </c>
    </row>
    <row r="42" spans="5:5">
      <c r="E42" s="9">
        <f>SUM(E36:E41)</f>
        <v>392666596</v>
      </c>
    </row>
    <row r="43" spans="3:5">
      <c r="C43" s="9">
        <f>C31+C17</f>
        <v>10837727339</v>
      </c>
      <c r="D43" s="9">
        <f>D31+D17</f>
        <v>717229775</v>
      </c>
      <c r="E43" s="8">
        <f>D43-H32-I26</f>
        <v>589067317</v>
      </c>
    </row>
    <row r="44" spans="3:3">
      <c r="C44" s="9">
        <f>C43*0.06</f>
        <v>650263640.34</v>
      </c>
    </row>
    <row r="45" spans="3:3">
      <c r="C45" s="9">
        <f>C43*0.02</f>
        <v>216754546.78</v>
      </c>
    </row>
    <row r="54" spans="2:3">
      <c r="B54" s="7" t="s">
        <v>120</v>
      </c>
      <c r="C54" s="20" t="s">
        <v>121</v>
      </c>
    </row>
    <row r="55" spans="1:6">
      <c r="A55" s="8">
        <f>970000+1320000+850000+606000+1000000+3313760</f>
        <v>8059760</v>
      </c>
      <c r="B55" s="7">
        <v>1</v>
      </c>
      <c r="C55" s="8">
        <v>130361829</v>
      </c>
      <c r="F55" s="8">
        <f>A55+C55</f>
        <v>138421589</v>
      </c>
    </row>
    <row r="56" spans="1:6">
      <c r="A56" s="8">
        <f>3313760+500000+165000</f>
        <v>3978760</v>
      </c>
      <c r="B56" s="7">
        <v>2</v>
      </c>
      <c r="C56" s="8">
        <v>93416339</v>
      </c>
      <c r="F56" s="8">
        <f t="shared" ref="F56:F64" si="3">A56+C56</f>
        <v>97395099</v>
      </c>
    </row>
    <row r="57" spans="1:6">
      <c r="A57" s="8">
        <v>3013513</v>
      </c>
      <c r="C57" s="8"/>
      <c r="F57" s="8">
        <f t="shared" si="3"/>
        <v>3013513</v>
      </c>
    </row>
    <row r="58" spans="1:6">
      <c r="A58" s="8">
        <f>1000000+3160000+1000000</f>
        <v>5160000</v>
      </c>
      <c r="B58" s="7">
        <v>4</v>
      </c>
      <c r="C58" s="8">
        <v>251637968</v>
      </c>
      <c r="F58" s="8">
        <f t="shared" si="3"/>
        <v>256797968</v>
      </c>
    </row>
    <row r="59" spans="1:6">
      <c r="A59" s="8">
        <f>10347000+330000</f>
        <v>10677000</v>
      </c>
      <c r="B59" s="7">
        <v>5</v>
      </c>
      <c r="C59" s="10">
        <v>113205417</v>
      </c>
      <c r="F59" s="8">
        <f t="shared" si="3"/>
        <v>123882417</v>
      </c>
    </row>
    <row r="60" spans="1:6">
      <c r="A60" s="8">
        <v>330000</v>
      </c>
      <c r="B60" s="7">
        <v>6</v>
      </c>
      <c r="C60" s="10">
        <v>98214397</v>
      </c>
      <c r="F60" s="8">
        <f t="shared" si="3"/>
        <v>98544397</v>
      </c>
    </row>
    <row r="61" spans="1:6">
      <c r="A61" s="8">
        <v>793000</v>
      </c>
      <c r="B61" s="7">
        <v>7</v>
      </c>
      <c r="C61" s="10">
        <v>135697988</v>
      </c>
      <c r="F61" s="8">
        <f t="shared" si="3"/>
        <v>136490988</v>
      </c>
    </row>
    <row r="62" spans="1:6">
      <c r="A62" s="8"/>
      <c r="B62" s="7">
        <v>8</v>
      </c>
      <c r="C62" s="8">
        <v>165716943</v>
      </c>
      <c r="F62" s="8">
        <f t="shared" si="3"/>
        <v>165716943</v>
      </c>
    </row>
    <row r="63" spans="1:6">
      <c r="A63" s="8">
        <v>3000000</v>
      </c>
      <c r="B63" s="7">
        <v>9</v>
      </c>
      <c r="C63" s="8">
        <f>100194029+1766468</f>
        <v>101960497</v>
      </c>
      <c r="F63" s="10">
        <f t="shared" si="3"/>
        <v>104960497</v>
      </c>
    </row>
    <row r="64" spans="1:6">
      <c r="A64" s="8">
        <f>2947000+1500000</f>
        <v>4447000</v>
      </c>
      <c r="B64" s="7">
        <v>10</v>
      </c>
      <c r="C64" s="8">
        <v>174660065</v>
      </c>
      <c r="D64" s="8"/>
      <c r="E64" s="8"/>
      <c r="F64" s="8">
        <f t="shared" si="3"/>
        <v>179107065</v>
      </c>
    </row>
    <row r="65" spans="1:6">
      <c r="A65" s="8"/>
      <c r="C65" s="8">
        <v>2278000</v>
      </c>
      <c r="D65" s="8"/>
      <c r="E65" s="8"/>
      <c r="F65" s="8"/>
    </row>
    <row r="66" spans="1:6">
      <c r="A66" s="8" t="s">
        <v>122</v>
      </c>
      <c r="C66" s="9">
        <f>SUM(C55:C65)</f>
        <v>1267149443</v>
      </c>
      <c r="D66" s="9"/>
      <c r="E66" s="8"/>
      <c r="F66" s="8"/>
    </row>
    <row r="67" spans="1:3">
      <c r="A67" s="8"/>
      <c r="B67" s="7">
        <v>11</v>
      </c>
      <c r="C67" s="8">
        <v>123782790</v>
      </c>
    </row>
    <row r="68" spans="1:3">
      <c r="A68" s="8"/>
      <c r="B68" s="7">
        <v>12</v>
      </c>
      <c r="C68" s="8">
        <v>392828017</v>
      </c>
    </row>
    <row r="69" spans="1:5">
      <c r="A69" s="8"/>
      <c r="C69" s="8">
        <f>SUM(C66:C68)</f>
        <v>1783760250</v>
      </c>
      <c r="D69" s="8">
        <v>1786959720</v>
      </c>
      <c r="E69" s="8"/>
    </row>
    <row r="70" spans="3:3">
      <c r="C70" s="8">
        <f>D69-C69</f>
        <v>3199470</v>
      </c>
    </row>
    <row r="71" spans="3:3">
      <c r="C71" s="8"/>
    </row>
    <row r="72" spans="3:3">
      <c r="C72" s="8"/>
    </row>
    <row r="73" spans="4:5">
      <c r="D73" s="8">
        <f>D66+39459033</f>
        <v>39459033</v>
      </c>
      <c r="E73" s="8"/>
    </row>
    <row r="74" spans="4:5">
      <c r="D74" s="8">
        <f>1306608476-39459033</f>
        <v>1267149443</v>
      </c>
      <c r="E74" s="8">
        <f>C69+39459033</f>
        <v>1823219283</v>
      </c>
    </row>
    <row r="76" spans="4:4">
      <c r="D76" s="8">
        <f>1823218753-1306608476</f>
        <v>516610277</v>
      </c>
    </row>
    <row r="77" spans="3:3">
      <c r="C77" s="8">
        <f>D66+C67+C68</f>
        <v>516610807</v>
      </c>
    </row>
    <row r="78" spans="4:5">
      <c r="D78" s="8">
        <f>C67+C68</f>
        <v>516610807</v>
      </c>
      <c r="E78" s="8">
        <f>D66+39459033+C67+C68</f>
        <v>556069840</v>
      </c>
    </row>
    <row r="79" spans="4:4">
      <c r="D79" s="8">
        <f>D78-D76</f>
        <v>530</v>
      </c>
    </row>
    <row r="80" spans="5:5">
      <c r="E80" s="8">
        <f>1306608476+C67+C68</f>
        <v>1823219283</v>
      </c>
    </row>
    <row r="81" spans="5:5">
      <c r="E81" s="8">
        <f>C66+39459033</f>
        <v>1306608476</v>
      </c>
    </row>
    <row r="84" spans="3:3">
      <c r="C84" s="8">
        <v>33203583</v>
      </c>
    </row>
    <row r="85" spans="3:3">
      <c r="C85" s="8">
        <v>32339000</v>
      </c>
    </row>
    <row r="86" spans="3:3">
      <c r="C86" s="8">
        <v>186095385</v>
      </c>
    </row>
    <row r="87" spans="3:3">
      <c r="C87" s="8">
        <v>3160000</v>
      </c>
    </row>
    <row r="88" spans="3:3">
      <c r="C88" s="8">
        <v>2000000</v>
      </c>
    </row>
    <row r="89" spans="3:3">
      <c r="C89" s="8"/>
    </row>
    <row r="95" ht="16.8" spans="3:3">
      <c r="C95" s="22"/>
    </row>
    <row r="96" ht="16.8" spans="3:3">
      <c r="C96" s="22"/>
    </row>
    <row r="97" spans="2:3">
      <c r="B97" s="7" t="s">
        <v>120</v>
      </c>
      <c r="C97" s="20" t="s">
        <v>121</v>
      </c>
    </row>
    <row r="98" spans="2:3">
      <c r="B98" s="7">
        <v>1</v>
      </c>
      <c r="C98" s="8">
        <v>130361829</v>
      </c>
    </row>
    <row r="99" spans="2:3">
      <c r="B99" s="7">
        <v>2</v>
      </c>
      <c r="C99" s="8">
        <v>93416339</v>
      </c>
    </row>
    <row r="100" spans="3:3">
      <c r="C100" s="8"/>
    </row>
    <row r="101" spans="2:3">
      <c r="B101" s="7">
        <v>4</v>
      </c>
      <c r="C101" s="8">
        <v>251637968</v>
      </c>
    </row>
    <row r="102" spans="2:3">
      <c r="B102" s="7">
        <v>5</v>
      </c>
      <c r="C102" s="10">
        <v>113205417</v>
      </c>
    </row>
    <row r="103" spans="2:3">
      <c r="B103" s="7">
        <v>6</v>
      </c>
      <c r="C103" s="10">
        <v>98214397</v>
      </c>
    </row>
    <row r="104" spans="2:3">
      <c r="B104" s="7">
        <v>7</v>
      </c>
      <c r="C104" s="10">
        <v>135697988</v>
      </c>
    </row>
    <row r="105" spans="2:3">
      <c r="B105" s="7">
        <v>8</v>
      </c>
      <c r="C105" s="8">
        <v>165716943</v>
      </c>
    </row>
    <row r="106" spans="2:3">
      <c r="B106" s="7">
        <v>9</v>
      </c>
      <c r="C106" s="8">
        <f>100194029+1766468</f>
        <v>101960497</v>
      </c>
    </row>
    <row r="107" spans="2:3">
      <c r="B107" s="7">
        <v>10</v>
      </c>
      <c r="C107" s="8">
        <v>174660065</v>
      </c>
    </row>
    <row r="108" spans="3:3">
      <c r="C108" s="8">
        <v>2278000</v>
      </c>
    </row>
    <row r="109" spans="1:3">
      <c r="A109" s="7" t="s">
        <v>123</v>
      </c>
      <c r="C109" s="9">
        <f>SUM(C98:C108)</f>
        <v>1267149443</v>
      </c>
    </row>
    <row r="110" spans="2:3">
      <c r="B110" s="7">
        <v>11</v>
      </c>
      <c r="C110" s="8">
        <v>123782790</v>
      </c>
    </row>
    <row r="111" spans="2:3">
      <c r="B111" s="7">
        <v>12</v>
      </c>
      <c r="C111" s="8">
        <v>392828017</v>
      </c>
    </row>
    <row r="112" spans="3:4">
      <c r="C112" s="9">
        <f>SUM(C109:C111)</f>
        <v>1783760250</v>
      </c>
      <c r="D112" s="9">
        <v>1786959720</v>
      </c>
    </row>
    <row r="113" spans="3:3">
      <c r="C113" s="8">
        <f>D112-C112</f>
        <v>3199470</v>
      </c>
    </row>
    <row r="122" spans="3:3">
      <c r="C122">
        <f>1765678+1764509-125278</f>
        <v>3404909</v>
      </c>
    </row>
    <row r="125" spans="3:3">
      <c r="C125">
        <f>16852+1500+1500+2600+5052+1800+4400-16852</f>
        <v>16852</v>
      </c>
    </row>
    <row r="126" spans="3:3">
      <c r="C126">
        <f>C125*24.4</f>
        <v>411188.8</v>
      </c>
    </row>
    <row r="131" spans="3:3">
      <c r="C131">
        <f>474925000+25000000+9000000</f>
        <v>508925000</v>
      </c>
    </row>
    <row r="133" spans="3:3">
      <c r="C133" t="str">
        <f>VND(C131)</f>
        <v>Năm trăm lẻ tám triệu chín trăm hai mươi lăm ngàn đồng chẵn.</v>
      </c>
    </row>
    <row r="142" spans="3:3">
      <c r="C142" s="8"/>
    </row>
  </sheetData>
  <mergeCells count="1">
    <mergeCell ref="A109:B10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K23"/>
  <sheetViews>
    <sheetView topLeftCell="A13" workbookViewId="0">
      <selection activeCell="I3" sqref="I3"/>
    </sheetView>
  </sheetViews>
  <sheetFormatPr defaultColWidth="9" defaultRowHeight="15.6"/>
  <cols>
    <col min="4" max="4" width="12.375" customWidth="1"/>
    <col min="7" max="7" width="15.5" customWidth="1"/>
    <col min="8" max="8" width="16.25" customWidth="1"/>
    <col min="9" max="9" width="14.875" customWidth="1"/>
    <col min="10" max="10" width="12.25" customWidth="1"/>
    <col min="11" max="11" width="13.375" customWidth="1"/>
  </cols>
  <sheetData>
    <row r="5" spans="7:7">
      <c r="G5" s="7" t="s">
        <v>124</v>
      </c>
    </row>
    <row r="6" spans="6:11">
      <c r="F6">
        <v>4</v>
      </c>
      <c r="G6" s="8">
        <v>25360385</v>
      </c>
      <c r="H6" s="8">
        <v>1293379644</v>
      </c>
      <c r="I6" s="8">
        <v>1268019000</v>
      </c>
      <c r="J6" s="8">
        <v>25360000</v>
      </c>
      <c r="K6" s="8">
        <f>I6+J6</f>
        <v>1293379000</v>
      </c>
    </row>
    <row r="7" spans="4:11">
      <c r="D7" s="8">
        <v>3018871000</v>
      </c>
      <c r="F7" s="7">
        <v>5</v>
      </c>
      <c r="G7" s="8">
        <v>11581933</v>
      </c>
      <c r="H7" s="8">
        <v>590678593</v>
      </c>
      <c r="I7" s="8">
        <v>579096000</v>
      </c>
      <c r="J7" s="8">
        <v>11582000</v>
      </c>
      <c r="K7" s="8">
        <f>I7+J7</f>
        <v>590678000</v>
      </c>
    </row>
    <row r="8" spans="4:11">
      <c r="D8" s="8">
        <f>D7*0.019</f>
        <v>57358549</v>
      </c>
      <c r="F8" s="7">
        <v>6</v>
      </c>
      <c r="G8" s="8">
        <v>1130488</v>
      </c>
      <c r="H8" s="8">
        <v>57654908</v>
      </c>
      <c r="I8" s="8">
        <v>56524000</v>
      </c>
      <c r="J8" s="8">
        <v>1130000</v>
      </c>
      <c r="K8" s="8">
        <f>I8+J8</f>
        <v>57654000</v>
      </c>
    </row>
    <row r="9" spans="4:11">
      <c r="D9" s="8"/>
      <c r="F9" s="7">
        <v>7</v>
      </c>
      <c r="G9" s="8">
        <v>21120791</v>
      </c>
      <c r="H9" s="8">
        <v>1077160329</v>
      </c>
      <c r="I9" s="10">
        <f>565040000+491000000</f>
        <v>1056040000</v>
      </c>
      <c r="J9" s="8">
        <v>21120000</v>
      </c>
      <c r="K9" s="10">
        <f>I9+J9</f>
        <v>1077160000</v>
      </c>
    </row>
    <row r="10" spans="4:11">
      <c r="D10" s="8"/>
      <c r="F10" s="7"/>
      <c r="G10" s="9">
        <f>SUM(G6:G9)</f>
        <v>59193597</v>
      </c>
      <c r="H10" s="9">
        <f t="shared" ref="H10:K10" si="0">SUM(H6:H9)</f>
        <v>3018873474</v>
      </c>
      <c r="I10" s="9">
        <f t="shared" si="0"/>
        <v>2959679000</v>
      </c>
      <c r="J10" s="9">
        <f t="shared" si="0"/>
        <v>59192000</v>
      </c>
      <c r="K10" s="9">
        <f t="shared" si="0"/>
        <v>3018871000</v>
      </c>
    </row>
    <row r="11" spans="4:10">
      <c r="D11" s="8">
        <f>G10-D8</f>
        <v>1835048</v>
      </c>
      <c r="G11" s="8"/>
      <c r="H11" s="8">
        <f>H10-J10</f>
        <v>2959681474</v>
      </c>
      <c r="J11" s="8"/>
    </row>
    <row r="12" spans="7:8">
      <c r="G12" s="8"/>
      <c r="H12" s="8"/>
    </row>
    <row r="13" spans="9:9">
      <c r="I13">
        <f>593+908+329+644</f>
        <v>2474</v>
      </c>
    </row>
    <row r="14" spans="4:4">
      <c r="D14" s="10">
        <f>J10-D8</f>
        <v>1833451</v>
      </c>
    </row>
    <row r="15" spans="4:4">
      <c r="D15" s="8">
        <f>D7-D14</f>
        <v>3017037549</v>
      </c>
    </row>
    <row r="16" spans="11:11">
      <c r="K16" s="8">
        <f>J10-K18</f>
        <v>2958099</v>
      </c>
    </row>
    <row r="18" spans="11:11">
      <c r="K18" s="8">
        <f>I10*0.019</f>
        <v>56233901</v>
      </c>
    </row>
    <row r="20" ht="18" spans="7:9">
      <c r="G20" s="11">
        <v>8960000000</v>
      </c>
      <c r="H20" s="12">
        <v>3690000000</v>
      </c>
      <c r="I20" s="8">
        <f>G20-H20</f>
        <v>5270000000</v>
      </c>
    </row>
    <row r="21" ht="18" spans="7:9">
      <c r="G21" s="11">
        <v>21700000000</v>
      </c>
      <c r="H21" s="12">
        <v>14400000000</v>
      </c>
      <c r="I21" s="8">
        <f t="shared" ref="I21:I23" si="1">G21-H21</f>
        <v>7300000000</v>
      </c>
    </row>
    <row r="22" ht="18" spans="7:9">
      <c r="G22" s="11">
        <v>54250000000</v>
      </c>
      <c r="H22" s="12">
        <v>35000000000</v>
      </c>
      <c r="I22" s="8">
        <f t="shared" si="1"/>
        <v>19250000000</v>
      </c>
    </row>
    <row r="23" spans="7:9">
      <c r="G23" s="9">
        <f>SUM(G20:G22)</f>
        <v>84910000000</v>
      </c>
      <c r="H23" s="9">
        <f>SUM(H20:H22)</f>
        <v>53090000000</v>
      </c>
      <c r="I23" s="9">
        <f t="shared" si="1"/>
        <v>31820000000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2"/>
  <sheetViews>
    <sheetView topLeftCell="A16" workbookViewId="0">
      <selection activeCell="I8" sqref="I8"/>
    </sheetView>
  </sheetViews>
  <sheetFormatPr defaultColWidth="9" defaultRowHeight="15.6" outlineLevelCol="4"/>
  <cols>
    <col min="1" max="1" width="4.25" customWidth="1"/>
    <col min="2" max="2" width="22.375" customWidth="1"/>
    <col min="3" max="3" width="32.25" customWidth="1"/>
    <col min="4" max="4" width="15.875" customWidth="1"/>
    <col min="5" max="5" width="13.5" customWidth="1"/>
  </cols>
  <sheetData>
    <row r="2" spans="1:5">
      <c r="A2" s="1" t="s">
        <v>125</v>
      </c>
      <c r="B2" s="1"/>
      <c r="C2" s="1"/>
      <c r="D2" s="1"/>
      <c r="E2" s="1"/>
    </row>
    <row r="5" spans="1:5">
      <c r="A5" s="2" t="s">
        <v>1</v>
      </c>
      <c r="B5" s="2" t="s">
        <v>126</v>
      </c>
      <c r="C5" s="2" t="s">
        <v>127</v>
      </c>
      <c r="D5" s="2" t="s">
        <v>128</v>
      </c>
      <c r="E5" s="2"/>
    </row>
    <row r="6" spans="1:5">
      <c r="A6" s="2"/>
      <c r="B6" s="2"/>
      <c r="C6" s="2"/>
      <c r="D6" s="3" t="s">
        <v>129</v>
      </c>
      <c r="E6" s="3" t="s">
        <v>130</v>
      </c>
    </row>
    <row r="7" ht="62.4" spans="1:5">
      <c r="A7" s="4">
        <v>1</v>
      </c>
      <c r="B7" s="4" t="s">
        <v>131</v>
      </c>
      <c r="C7" s="5" t="s">
        <v>132</v>
      </c>
      <c r="D7" s="6">
        <v>100000000</v>
      </c>
      <c r="E7" s="6">
        <v>11200000</v>
      </c>
    </row>
    <row r="8" ht="78" spans="1:5">
      <c r="A8" s="4">
        <v>2</v>
      </c>
      <c r="B8" s="4" t="s">
        <v>50</v>
      </c>
      <c r="C8" s="5" t="s">
        <v>133</v>
      </c>
      <c r="D8" s="6">
        <v>45000000</v>
      </c>
      <c r="E8" s="6">
        <v>45000000</v>
      </c>
    </row>
    <row r="9" ht="78" spans="1:5">
      <c r="A9" s="4">
        <v>3</v>
      </c>
      <c r="B9" s="4" t="s">
        <v>70</v>
      </c>
      <c r="C9" s="5" t="s">
        <v>134</v>
      </c>
      <c r="D9" s="6">
        <v>63000000</v>
      </c>
      <c r="E9" s="6">
        <v>63000000</v>
      </c>
    </row>
    <row r="10" ht="78" spans="1:5">
      <c r="A10" s="4">
        <v>4</v>
      </c>
      <c r="B10" s="4" t="s">
        <v>64</v>
      </c>
      <c r="C10" s="5" t="s">
        <v>134</v>
      </c>
      <c r="D10" s="6">
        <v>55000000</v>
      </c>
      <c r="E10" s="6">
        <v>39930000</v>
      </c>
    </row>
    <row r="11" ht="38.25" customHeight="1" spans="1:5">
      <c r="A11" s="4">
        <v>5</v>
      </c>
      <c r="B11" s="4" t="s">
        <v>52</v>
      </c>
      <c r="C11" s="4" t="s">
        <v>135</v>
      </c>
      <c r="D11" s="6">
        <v>10060000</v>
      </c>
      <c r="E11" s="6"/>
    </row>
    <row r="12" ht="62.4" spans="1:5">
      <c r="A12" s="4">
        <v>6</v>
      </c>
      <c r="B12" s="4" t="s">
        <v>136</v>
      </c>
      <c r="C12" s="5" t="s">
        <v>137</v>
      </c>
      <c r="D12" s="6">
        <v>56895000</v>
      </c>
      <c r="E12" s="6"/>
    </row>
  </sheetData>
  <mergeCells count="5">
    <mergeCell ref="A2:E2"/>
    <mergeCell ref="D5:E5"/>
    <mergeCell ref="A5:A6"/>
    <mergeCell ref="B5:B6"/>
    <mergeCell ref="C5:C6"/>
  </mergeCells>
  <pageMargins left="0.49" right="0.38"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TGDD</cp:lastModifiedBy>
  <dcterms:created xsi:type="dcterms:W3CDTF">2020-10-14T07:26:00Z</dcterms:created>
  <cp:lastPrinted>2020-11-18T07:11:00Z</cp:lastPrinted>
  <dcterms:modified xsi:type="dcterms:W3CDTF">2020-11-29T13:23:55Z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