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A.Liu\Desktop\"/>
    </mc:Choice>
  </mc:AlternateContent>
  <xr:revisionPtr revIDLastSave="0" documentId="8_{21446FBB-FBFB-4EBE-932B-5981D20C1ADB}" xr6:coauthVersionLast="36" xr6:coauthVersionMax="36" xr10:uidLastSave="{00000000-0000-0000-0000-000000000000}"/>
  <bookViews>
    <workbookView xWindow="0" yWindow="0" windowWidth="28800" windowHeight="12180" xr2:uid="{0659F86F-2B6B-4ADA-9D0D-77D0972834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S26" i="1"/>
  <c r="S30" i="1"/>
  <c r="T30" i="1" s="1"/>
  <c r="S39" i="1"/>
  <c r="R38" i="1"/>
  <c r="Q38" i="1"/>
  <c r="P38" i="1"/>
  <c r="M41" i="1" s="1"/>
  <c r="O38" i="1"/>
  <c r="F32" i="1" s="1"/>
  <c r="N38" i="1"/>
  <c r="E32" i="1" s="1"/>
  <c r="M38" i="1"/>
  <c r="R37" i="1"/>
  <c r="Q37" i="1"/>
  <c r="P37" i="1"/>
  <c r="O37" i="1"/>
  <c r="N37" i="1"/>
  <c r="M37" i="1"/>
  <c r="G30" i="1"/>
  <c r="F30" i="1"/>
  <c r="E30" i="1"/>
  <c r="R29" i="1"/>
  <c r="Q29" i="1"/>
  <c r="P29" i="1"/>
  <c r="O29" i="1"/>
  <c r="N29" i="1"/>
  <c r="N39" i="1" s="1"/>
  <c r="G29" i="1"/>
  <c r="G31" i="1" s="1"/>
  <c r="F29" i="1"/>
  <c r="F31" i="1" s="1"/>
  <c r="E29" i="1"/>
  <c r="E31" i="1" s="1"/>
  <c r="D29" i="1"/>
  <c r="D32" i="1" s="1"/>
  <c r="S28" i="1"/>
  <c r="T28" i="1" s="1"/>
  <c r="G28" i="1"/>
  <c r="F28" i="1"/>
  <c r="E28" i="1"/>
  <c r="D28" i="1"/>
  <c r="R27" i="1"/>
  <c r="R39" i="1" s="1"/>
  <c r="Q27" i="1"/>
  <c r="Q39" i="1" s="1"/>
  <c r="P27" i="1"/>
  <c r="P39" i="1" s="1"/>
  <c r="O27" i="1"/>
  <c r="O39" i="1" s="1"/>
  <c r="N27" i="1"/>
  <c r="T6" i="1"/>
  <c r="S6" i="1"/>
  <c r="E6" i="1"/>
  <c r="F6" i="1"/>
  <c r="G6" i="1"/>
  <c r="D6" i="1"/>
  <c r="N16" i="1"/>
  <c r="O16" i="1"/>
  <c r="P16" i="1"/>
  <c r="M19" i="1" s="1"/>
  <c r="Q16" i="1"/>
  <c r="R16" i="1"/>
  <c r="S16" i="1"/>
  <c r="M16" i="1"/>
  <c r="N15" i="1"/>
  <c r="O15" i="1"/>
  <c r="P15" i="1"/>
  <c r="Q15" i="1"/>
  <c r="R15" i="1"/>
  <c r="S15" i="1"/>
  <c r="M15" i="1"/>
  <c r="O7" i="1"/>
  <c r="P7" i="1"/>
  <c r="Q7" i="1"/>
  <c r="R7" i="1"/>
  <c r="S17" i="1"/>
  <c r="N7" i="1"/>
  <c r="N17" i="1" s="1"/>
  <c r="O5" i="1"/>
  <c r="O17" i="1" s="1"/>
  <c r="P5" i="1"/>
  <c r="P17" i="1" s="1"/>
  <c r="Q5" i="1"/>
  <c r="Q17" i="1" s="1"/>
  <c r="R5" i="1"/>
  <c r="R17" i="1" s="1"/>
  <c r="T5" i="1"/>
  <c r="N5" i="1"/>
  <c r="E7" i="1"/>
  <c r="E10" i="1" s="1"/>
  <c r="F7" i="1"/>
  <c r="F10" i="1" s="1"/>
  <c r="G7" i="1"/>
  <c r="G10" i="1" s="1"/>
  <c r="D11" i="1" s="1"/>
  <c r="D7" i="1"/>
  <c r="D10" i="1" s="1"/>
  <c r="S38" i="1" l="1"/>
  <c r="G32" i="1"/>
  <c r="S37" i="1"/>
  <c r="D31" i="1"/>
  <c r="M40" i="1"/>
  <c r="D12" i="1"/>
  <c r="H10" i="1"/>
  <c r="I10" i="1" s="1"/>
  <c r="H7" i="1"/>
  <c r="E8" i="1"/>
  <c r="F8" i="1"/>
  <c r="G8" i="1"/>
  <c r="M18" i="1"/>
  <c r="D9" i="1"/>
  <c r="E9" i="1"/>
  <c r="F9" i="1"/>
  <c r="G9" i="1"/>
  <c r="D34" i="1" l="1"/>
  <c r="D33" i="1"/>
  <c r="H32" i="1" s="1"/>
  <c r="H5" i="1"/>
  <c r="H4" i="1" s="1"/>
  <c r="H8" i="1"/>
  <c r="H29" i="1" l="1"/>
  <c r="I32" i="1"/>
  <c r="T15" i="1"/>
  <c r="T17" i="1"/>
  <c r="T16" i="1"/>
  <c r="I7" i="1"/>
  <c r="I8" i="1" s="1"/>
  <c r="H30" i="1" l="1"/>
  <c r="H27" i="1"/>
  <c r="H26" i="1" s="1"/>
  <c r="I5" i="1"/>
  <c r="I4" i="1" s="1"/>
  <c r="T37" i="1"/>
  <c r="T39" i="1"/>
  <c r="T38" i="1"/>
  <c r="I29" i="1" s="1"/>
  <c r="I30" i="1" s="1"/>
  <c r="I27" i="1" l="1"/>
  <c r="I26" i="1" s="1"/>
</calcChain>
</file>

<file path=xl/sharedStrings.xml><?xml version="1.0" encoding="utf-8"?>
<sst xmlns="http://schemas.openxmlformats.org/spreadsheetml/2006/main" count="70" uniqueCount="58">
  <si>
    <t>2019F</t>
  </si>
  <si>
    <t>2019F</t>
    <phoneticPr fontId="18" type="noConversion"/>
  </si>
  <si>
    <t>2020F</t>
  </si>
  <si>
    <t>2020F</t>
    <phoneticPr fontId="18" type="noConversion"/>
  </si>
  <si>
    <t>合併營收</t>
  </si>
  <si>
    <t>合併營收</t>
    <phoneticPr fontId="18" type="noConversion"/>
  </si>
  <si>
    <t>茶太營收</t>
  </si>
  <si>
    <t>茶太營收</t>
    <phoneticPr fontId="18" type="noConversion"/>
  </si>
  <si>
    <t>東南亞營收(IR - 60%)</t>
  </si>
  <si>
    <t>東南亞營收(IR - 60%)</t>
    <phoneticPr fontId="18" type="noConversion"/>
  </si>
  <si>
    <t>東南亞展店計畫</t>
  </si>
  <si>
    <t>東南亞展店計畫</t>
    <phoneticPr fontId="18" type="noConversion"/>
  </si>
  <si>
    <t>印尼</t>
  </si>
  <si>
    <t>印尼</t>
    <phoneticPr fontId="18" type="noConversion"/>
  </si>
  <si>
    <t>馬來西亞</t>
  </si>
  <si>
    <t>馬來西亞</t>
    <phoneticPr fontId="18" type="noConversion"/>
  </si>
  <si>
    <t>菲律賓</t>
  </si>
  <si>
    <t>菲律賓</t>
    <phoneticPr fontId="18" type="noConversion"/>
  </si>
  <si>
    <t>YOY(%)</t>
  </si>
  <si>
    <t>YOY(%)</t>
    <phoneticPr fontId="18" type="noConversion"/>
  </si>
  <si>
    <t>其餘假設持平</t>
  </si>
  <si>
    <t>其餘假設持平</t>
    <phoneticPr fontId="18" type="noConversion"/>
  </si>
  <si>
    <t>2019Q1</t>
  </si>
  <si>
    <t>2019Q1</t>
    <phoneticPr fontId="18" type="noConversion"/>
  </si>
  <si>
    <t>2019Q2</t>
  </si>
  <si>
    <t>2019Q2</t>
    <phoneticPr fontId="18" type="noConversion"/>
  </si>
  <si>
    <t>總展店數</t>
  </si>
  <si>
    <t>總展店數</t>
    <phoneticPr fontId="18" type="noConversion"/>
  </si>
  <si>
    <t>3Y CAGR</t>
  </si>
  <si>
    <t>3Y CAGR</t>
    <phoneticPr fontId="18" type="noConversion"/>
  </si>
  <si>
    <t>總店數(含馬)</t>
  </si>
  <si>
    <t>總店數(含馬)</t>
    <phoneticPr fontId="18" type="noConversion"/>
  </si>
  <si>
    <t>總店數(不含馬)</t>
  </si>
  <si>
    <t>總店數(不含馬)</t>
    <phoneticPr fontId="18" type="noConversion"/>
  </si>
  <si>
    <t>4Y CAGR</t>
  </si>
  <si>
    <t>4Y CAGR</t>
    <phoneticPr fontId="18" type="noConversion"/>
  </si>
  <si>
    <t>平均單店營收(含馬)</t>
  </si>
  <si>
    <t>平均單店營收(含馬)</t>
    <phoneticPr fontId="18" type="noConversion"/>
  </si>
  <si>
    <t>平均單店營收(不含馬)</t>
  </si>
  <si>
    <t>平均單店營收(不含馬)</t>
    <phoneticPr fontId="18" type="noConversion"/>
  </si>
  <si>
    <t>柬埔寨</t>
  </si>
  <si>
    <t>柬埔寨</t>
    <phoneticPr fontId="18" type="noConversion"/>
  </si>
  <si>
    <t>緬甸</t>
  </si>
  <si>
    <t>緬甸</t>
    <phoneticPr fontId="18" type="noConversion"/>
  </si>
  <si>
    <t>越南</t>
  </si>
  <si>
    <t>越南</t>
    <phoneticPr fontId="18" type="noConversion"/>
  </si>
  <si>
    <t>新加坡</t>
  </si>
  <si>
    <t>新加坡</t>
    <phoneticPr fontId="18" type="noConversion"/>
  </si>
  <si>
    <t>持續展店每年單店營收年複合成長率約：(-6)~(-7)%</t>
  </si>
  <si>
    <t>持續展店每年單店營收年複合成長率約：(-6)~(-7)%</t>
    <phoneticPr fontId="18" type="noConversion"/>
  </si>
  <si>
    <t>東南亞展店年複合成長率約：22~24%</t>
  </si>
  <si>
    <t>東南亞展店年複合成長率約：22~24%</t>
    <phoneticPr fontId="18" type="noConversion"/>
  </si>
  <si>
    <t>+/-(以年比較)</t>
  </si>
  <si>
    <t>+/-(以年比較)</t>
    <phoneticPr fontId="18" type="noConversion"/>
  </si>
  <si>
    <t>茶太營收占比</t>
  </si>
  <si>
    <t>茶太營收占比</t>
    <phoneticPr fontId="18" type="noConversion"/>
  </si>
  <si>
    <t>無下修</t>
    <phoneticPr fontId="18" type="noConversion"/>
  </si>
  <si>
    <t>菲馬下修50%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</si>
</sst>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#,##0.0_);[Red]\(#,##0.0\)"/>
    <numFmt numFmtId="182" formatCode="0.0%"/>
    <numFmt numFmtId="183" formatCode="0.0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0" borderId="17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33" borderId="0" xfId="0" applyFont="1" applyFill="1" applyBorder="1" applyAlignment="1">
      <alignment horizontal="left" vertical="center"/>
    </xf>
    <xf numFmtId="182" fontId="19" fillId="0" borderId="0" xfId="1" applyNumberFormat="1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180" fontId="19" fillId="0" borderId="0" xfId="0" applyNumberFormat="1" applyFont="1" applyFill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183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9" fontId="19" fillId="0" borderId="0" xfId="0" applyNumberFormat="1" applyFont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20" fillId="33" borderId="0" xfId="0" applyFont="1" applyFill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2" fillId="33" borderId="0" xfId="0" applyFont="1" applyFill="1" applyBorder="1" applyAlignment="1">
      <alignment horizontal="left" vertical="center"/>
    </xf>
  </cellXfs>
  <cellStyles count="43">
    <cellStyle name="20% - 輔色1" xfId="19" builtinId="30" customBuiltin="1"/>
    <cellStyle name="20% - 輔色2" xfId="22" builtinId="34" customBuiltin="1"/>
    <cellStyle name="20% - 輔色3" xfId="25" builtinId="38" customBuiltin="1"/>
    <cellStyle name="20% - 輔色4" xfId="28" builtinId="42" customBuiltin="1"/>
    <cellStyle name="20% - 輔色5" xfId="31" builtinId="46" customBuiltin="1"/>
    <cellStyle name="20% - 輔色6" xfId="34" builtinId="50" customBuiltin="1"/>
    <cellStyle name="40% - 輔色1" xfId="20" builtinId="31" customBuiltin="1"/>
    <cellStyle name="40% - 輔色2" xfId="23" builtinId="35" customBuiltin="1"/>
    <cellStyle name="40% - 輔色3" xfId="26" builtinId="39" customBuiltin="1"/>
    <cellStyle name="40% - 輔色4" xfId="29" builtinId="43" customBuiltin="1"/>
    <cellStyle name="40% - 輔色5" xfId="32" builtinId="47" customBuiltin="1"/>
    <cellStyle name="40% - 輔色6" xfId="35" builtinId="51" customBuiltin="1"/>
    <cellStyle name="60% - 輔色1 2" xfId="37" xr:uid="{00000000-0005-0000-0000-00002F000000}"/>
    <cellStyle name="60% - 輔色2 2" xfId="38" xr:uid="{00000000-0005-0000-0000-000030000000}"/>
    <cellStyle name="60% - 輔色3 2" xfId="39" xr:uid="{00000000-0005-0000-0000-000031000000}"/>
    <cellStyle name="60% - 輔色4 2" xfId="40" xr:uid="{00000000-0005-0000-0000-000032000000}"/>
    <cellStyle name="60% - 輔色5 2" xfId="41" xr:uid="{00000000-0005-0000-0000-000033000000}"/>
    <cellStyle name="60% - 輔色6 2" xfId="42" xr:uid="{00000000-0005-0000-0000-000034000000}"/>
    <cellStyle name="一般" xfId="0" builtinId="0"/>
    <cellStyle name="中等 2" xfId="36" xr:uid="{00000000-0005-0000-0000-000035000000}"/>
    <cellStyle name="合計" xfId="17" builtinId="25" customBuiltin="1"/>
    <cellStyle name="好" xfId="7" builtinId="26" customBuiltin="1"/>
    <cellStyle name="百分比" xfId="1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1" builtinId="33" customBuiltin="1"/>
    <cellStyle name="輔色3" xfId="24" builtinId="37" customBuiltin="1"/>
    <cellStyle name="輔色4" xfId="27" builtinId="41" customBuiltin="1"/>
    <cellStyle name="輔色5" xfId="30" builtinId="45" customBuiltin="1"/>
    <cellStyle name="輔色6" xfId="33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8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7CB9-84A3-4109-9F4F-CC4E4E68FC55}">
  <dimension ref="B2:T42"/>
  <sheetViews>
    <sheetView tabSelected="1" topLeftCell="A4" workbookViewId="0">
      <selection activeCell="U23" sqref="U23"/>
    </sheetView>
  </sheetViews>
  <sheetFormatPr defaultRowHeight="15.75" x14ac:dyDescent="0.25"/>
  <cols>
    <col min="1" max="1" width="9" style="18"/>
    <col min="2" max="2" width="14.125" style="18" bestFit="1" customWidth="1"/>
    <col min="3" max="3" width="21.875" style="18" bestFit="1" customWidth="1"/>
    <col min="4" max="11" width="9" style="18"/>
    <col min="12" max="12" width="16.375" style="18" bestFit="1" customWidth="1"/>
    <col min="13" max="13" width="9" style="18"/>
    <col min="14" max="14" width="9.75" style="18" customWidth="1"/>
    <col min="15" max="16384" width="9" style="18"/>
  </cols>
  <sheetData>
    <row r="2" spans="2:20" ht="16.5" thickBot="1" x14ac:dyDescent="0.3">
      <c r="B2" s="18" t="s">
        <v>56</v>
      </c>
    </row>
    <row r="3" spans="2:20" ht="16.5" thickBot="1" x14ac:dyDescent="0.3">
      <c r="D3" s="18">
        <v>2015</v>
      </c>
      <c r="E3" s="18">
        <v>2016</v>
      </c>
      <c r="F3" s="18">
        <v>2017</v>
      </c>
      <c r="G3" s="18">
        <v>2018</v>
      </c>
      <c r="H3" s="18" t="s">
        <v>1</v>
      </c>
      <c r="I3" s="18" t="s">
        <v>3</v>
      </c>
      <c r="L3" s="23" t="s">
        <v>11</v>
      </c>
      <c r="M3" s="18">
        <v>2015</v>
      </c>
      <c r="N3" s="18">
        <v>2016</v>
      </c>
      <c r="O3" s="18">
        <v>2017</v>
      </c>
      <c r="P3" s="18">
        <v>2018</v>
      </c>
      <c r="Q3" s="27" t="s">
        <v>23</v>
      </c>
      <c r="R3" s="12" t="s">
        <v>25</v>
      </c>
      <c r="S3" s="18" t="s">
        <v>1</v>
      </c>
      <c r="T3" s="18" t="s">
        <v>3</v>
      </c>
    </row>
    <row r="4" spans="2:20" x14ac:dyDescent="0.25">
      <c r="C4" s="18" t="s">
        <v>5</v>
      </c>
      <c r="D4" s="10">
        <v>1651.3</v>
      </c>
      <c r="E4" s="10">
        <v>2094.5</v>
      </c>
      <c r="F4" s="10">
        <v>2497.9</v>
      </c>
      <c r="G4" s="10">
        <v>3856</v>
      </c>
      <c r="H4" s="18">
        <f>H5/H6</f>
        <v>4960.1386634557102</v>
      </c>
      <c r="I4" s="18">
        <f>I5/I6</f>
        <v>6080.8908605635925</v>
      </c>
      <c r="L4" s="18" t="s">
        <v>13</v>
      </c>
      <c r="M4" s="18">
        <v>132</v>
      </c>
      <c r="N4" s="18">
        <v>160</v>
      </c>
      <c r="O4" s="18">
        <v>204</v>
      </c>
      <c r="P4" s="18">
        <v>243</v>
      </c>
      <c r="Q4" s="2">
        <v>257</v>
      </c>
      <c r="R4" s="1">
        <v>275</v>
      </c>
      <c r="S4" s="18">
        <v>300</v>
      </c>
      <c r="T4" s="18">
        <v>400</v>
      </c>
    </row>
    <row r="5" spans="2:20" x14ac:dyDescent="0.25">
      <c r="C5" s="18" t="s">
        <v>7</v>
      </c>
      <c r="D5" s="18">
        <v>895.4</v>
      </c>
      <c r="E5" s="18">
        <v>995.8</v>
      </c>
      <c r="F5" s="18">
        <v>1206.3</v>
      </c>
      <c r="G5" s="18">
        <v>1322.9</v>
      </c>
      <c r="H5" s="18">
        <f>H7/60%</f>
        <v>1686.4471455749417</v>
      </c>
      <c r="I5" s="18">
        <f>I7/60%</f>
        <v>2067.5028925916217</v>
      </c>
      <c r="L5" s="20" t="s">
        <v>53</v>
      </c>
      <c r="N5" s="18">
        <f>N4-M4</f>
        <v>28</v>
      </c>
      <c r="O5" s="18">
        <f t="shared" ref="O5:T5" si="0">O4-N4</f>
        <v>44</v>
      </c>
      <c r="P5" s="18">
        <f t="shared" si="0"/>
        <v>39</v>
      </c>
      <c r="Q5" s="2">
        <f t="shared" si="0"/>
        <v>14</v>
      </c>
      <c r="R5" s="1">
        <f t="shared" si="0"/>
        <v>18</v>
      </c>
      <c r="S5" s="18">
        <v>57</v>
      </c>
      <c r="T5" s="18">
        <f t="shared" si="0"/>
        <v>100</v>
      </c>
    </row>
    <row r="6" spans="2:20" ht="16.5" thickBot="1" x14ac:dyDescent="0.3">
      <c r="C6" s="18" t="s">
        <v>55</v>
      </c>
      <c r="D6" s="6">
        <f>D5/D4</f>
        <v>0.54223944770786658</v>
      </c>
      <c r="E6" s="6">
        <f t="shared" ref="E6:G6" si="1">E5/E4</f>
        <v>0.47543566483647648</v>
      </c>
      <c r="F6" s="6">
        <f t="shared" si="1"/>
        <v>0.48292565755234396</v>
      </c>
      <c r="G6" s="6">
        <f t="shared" si="1"/>
        <v>0.34307572614107884</v>
      </c>
      <c r="H6" s="21">
        <v>0.34</v>
      </c>
      <c r="I6" s="21">
        <v>0.34</v>
      </c>
      <c r="L6" s="18" t="s">
        <v>17</v>
      </c>
      <c r="M6" s="18">
        <v>44</v>
      </c>
      <c r="N6" s="18">
        <v>49</v>
      </c>
      <c r="O6" s="18">
        <v>60</v>
      </c>
      <c r="P6" s="18">
        <v>78</v>
      </c>
      <c r="Q6" s="2">
        <v>84</v>
      </c>
      <c r="R6" s="1">
        <v>90</v>
      </c>
      <c r="S6" s="18">
        <f>P6+S7</f>
        <v>140</v>
      </c>
      <c r="T6" s="18">
        <f>S6+T7</f>
        <v>180</v>
      </c>
    </row>
    <row r="7" spans="2:20" ht="16.5" thickBot="1" x14ac:dyDescent="0.3">
      <c r="C7" s="23" t="s">
        <v>9</v>
      </c>
      <c r="D7" s="17">
        <f>D5*60%</f>
        <v>537.24</v>
      </c>
      <c r="E7" s="17">
        <f>E5*60%</f>
        <v>597.4799999999999</v>
      </c>
      <c r="F7" s="17">
        <f>F5*60%</f>
        <v>723.78</v>
      </c>
      <c r="G7" s="17">
        <f>G5*60%</f>
        <v>793.74</v>
      </c>
      <c r="H7" s="19">
        <f>H10*S16</f>
        <v>1011.868287344965</v>
      </c>
      <c r="I7" s="19">
        <f>I10*T16</f>
        <v>1240.501735554973</v>
      </c>
      <c r="L7" s="20" t="s">
        <v>53</v>
      </c>
      <c r="N7" s="18">
        <f>N6-M6</f>
        <v>5</v>
      </c>
      <c r="O7" s="18">
        <f t="shared" ref="O7:T7" si="2">O6-N6</f>
        <v>11</v>
      </c>
      <c r="P7" s="18">
        <f t="shared" si="2"/>
        <v>18</v>
      </c>
      <c r="Q7" s="2">
        <f t="shared" si="2"/>
        <v>6</v>
      </c>
      <c r="R7" s="1">
        <f t="shared" si="2"/>
        <v>6</v>
      </c>
      <c r="S7" s="19">
        <v>62</v>
      </c>
      <c r="T7" s="19">
        <v>40</v>
      </c>
    </row>
    <row r="8" spans="2:20" x14ac:dyDescent="0.25">
      <c r="C8" s="18" t="s">
        <v>19</v>
      </c>
      <c r="E8" s="5">
        <f>E7/D7-1</f>
        <v>0.11212865758320278</v>
      </c>
      <c r="F8" s="5">
        <f t="shared" ref="F8:G8" si="3">F7/E7-1</f>
        <v>0.21138782888130159</v>
      </c>
      <c r="G8" s="5">
        <f t="shared" si="3"/>
        <v>9.6659205836027606E-2</v>
      </c>
      <c r="H8" s="5">
        <f t="shared" ref="H8" si="4">H7/G7-1</f>
        <v>0.27481075332598204</v>
      </c>
      <c r="I8" s="5">
        <f t="shared" ref="I8" si="5">I7/H7-1</f>
        <v>0.22595178747020328</v>
      </c>
      <c r="L8" s="18" t="s">
        <v>15</v>
      </c>
      <c r="M8" s="18">
        <v>156</v>
      </c>
      <c r="N8" s="18">
        <v>170</v>
      </c>
      <c r="O8" s="18">
        <v>15</v>
      </c>
      <c r="P8" s="18">
        <v>40</v>
      </c>
      <c r="Q8" s="2">
        <v>44</v>
      </c>
      <c r="R8" s="1">
        <v>46</v>
      </c>
      <c r="S8" s="18">
        <v>70</v>
      </c>
      <c r="T8" s="18">
        <v>100</v>
      </c>
    </row>
    <row r="9" spans="2:20" ht="16.5" thickBot="1" x14ac:dyDescent="0.3">
      <c r="C9" s="18" t="s">
        <v>37</v>
      </c>
      <c r="D9" s="18">
        <f>D7/M15</f>
        <v>1.6181927710843373</v>
      </c>
      <c r="E9" s="18">
        <f>E7/N15</f>
        <v>1.5764643799472293</v>
      </c>
      <c r="F9" s="18">
        <f>F7/O15</f>
        <v>2.5941935483870968</v>
      </c>
      <c r="G9" s="18">
        <f>G7/P15</f>
        <v>2.1987257617728533</v>
      </c>
      <c r="L9" s="20" t="s">
        <v>53</v>
      </c>
      <c r="N9" s="18">
        <v>14</v>
      </c>
      <c r="O9" s="18">
        <v>15</v>
      </c>
      <c r="P9" s="18">
        <v>25</v>
      </c>
      <c r="Q9" s="22">
        <v>4</v>
      </c>
      <c r="R9" s="11">
        <v>2</v>
      </c>
      <c r="S9" s="19">
        <v>30</v>
      </c>
      <c r="T9" s="19">
        <v>30</v>
      </c>
    </row>
    <row r="10" spans="2:20" ht="16.5" x14ac:dyDescent="0.25">
      <c r="C10" s="18" t="s">
        <v>39</v>
      </c>
      <c r="D10" s="18">
        <f>D7/M16</f>
        <v>3.0525000000000002</v>
      </c>
      <c r="E10" s="18">
        <f>E7/N16</f>
        <v>2.8587559808612437</v>
      </c>
      <c r="F10" s="18">
        <f>F7/O16</f>
        <v>2.7415909090909092</v>
      </c>
      <c r="G10" s="18">
        <f>G7/P16</f>
        <v>2.4727102803738319</v>
      </c>
      <c r="H10" s="18">
        <f>G10*(1+D11)</f>
        <v>2.2997006530567385</v>
      </c>
      <c r="I10" s="18">
        <f>H10*(1+D11)</f>
        <v>2.1387960957844361</v>
      </c>
      <c r="L10" s="26" t="s">
        <v>41</v>
      </c>
      <c r="M10" s="13"/>
      <c r="N10" s="13"/>
      <c r="O10" s="13"/>
      <c r="P10" s="13">
        <v>10</v>
      </c>
      <c r="Q10" s="13"/>
      <c r="R10" s="13"/>
      <c r="S10" s="13"/>
      <c r="T10" s="13"/>
    </row>
    <row r="11" spans="2:20" ht="16.5" x14ac:dyDescent="0.25">
      <c r="C11" s="18" t="s">
        <v>29</v>
      </c>
      <c r="D11" s="5">
        <f>(G10/E10)^(1/(3-1))-1</f>
        <v>-6.9967609505363182E-2</v>
      </c>
      <c r="L11" s="26" t="s">
        <v>43</v>
      </c>
      <c r="M11" s="13"/>
      <c r="N11" s="13"/>
      <c r="O11" s="13"/>
      <c r="P11" s="13">
        <v>20</v>
      </c>
      <c r="Q11" s="13"/>
      <c r="R11" s="13"/>
      <c r="S11" s="13"/>
      <c r="T11" s="13"/>
    </row>
    <row r="12" spans="2:20" ht="17.25" thickBot="1" x14ac:dyDescent="0.3">
      <c r="C12" s="18" t="s">
        <v>35</v>
      </c>
      <c r="D12" s="5">
        <f>(G10/D10)^(1/(4-1))-1</f>
        <v>-6.7806964533374203E-2</v>
      </c>
      <c r="L12" s="26" t="s">
        <v>45</v>
      </c>
      <c r="M12" s="13"/>
      <c r="N12" s="13"/>
      <c r="O12" s="13"/>
      <c r="P12" s="13">
        <v>5</v>
      </c>
      <c r="Q12" s="13"/>
      <c r="R12" s="13"/>
      <c r="S12" s="13"/>
      <c r="T12" s="13"/>
    </row>
    <row r="13" spans="2:20" ht="17.25" thickBot="1" x14ac:dyDescent="0.3">
      <c r="C13" s="7" t="s">
        <v>49</v>
      </c>
      <c r="D13" s="14"/>
      <c r="E13" s="14"/>
      <c r="F13" s="25"/>
      <c r="L13" s="26" t="s">
        <v>47</v>
      </c>
      <c r="M13" s="13"/>
      <c r="N13" s="13"/>
      <c r="O13" s="13"/>
      <c r="P13" s="13">
        <v>5</v>
      </c>
      <c r="Q13" s="13"/>
      <c r="R13" s="13"/>
      <c r="S13" s="13"/>
      <c r="T13" s="13"/>
    </row>
    <row r="14" spans="2:20" ht="16.5" x14ac:dyDescent="0.25">
      <c r="L14" s="16" t="s">
        <v>21</v>
      </c>
      <c r="M14" s="13"/>
      <c r="N14" s="13"/>
      <c r="O14" s="13"/>
      <c r="P14" s="13"/>
      <c r="Q14" s="13"/>
      <c r="R14" s="13"/>
      <c r="S14" s="13"/>
      <c r="T14" s="13"/>
    </row>
    <row r="15" spans="2:20" x14ac:dyDescent="0.25">
      <c r="L15" s="18" t="s">
        <v>31</v>
      </c>
      <c r="M15" s="18">
        <f>SUM(M4,M6,M8)</f>
        <v>332</v>
      </c>
      <c r="N15" s="18">
        <f>SUM(N4,N6,N8)</f>
        <v>379</v>
      </c>
      <c r="O15" s="18">
        <f>SUM(O4,O6,O8)</f>
        <v>279</v>
      </c>
      <c r="P15" s="18">
        <f>SUM(P4,P6,P8)</f>
        <v>361</v>
      </c>
      <c r="Q15" s="18">
        <f>SUM(Q4,Q6,Q8)</f>
        <v>385</v>
      </c>
      <c r="R15" s="18">
        <f>SUM(R4,R6,R8)</f>
        <v>411</v>
      </c>
      <c r="S15" s="18">
        <f>SUM(S4,S6,S8)</f>
        <v>510</v>
      </c>
      <c r="T15" s="18">
        <f>SUM(T4,T6,T8)</f>
        <v>680</v>
      </c>
    </row>
    <row r="16" spans="2:20" x14ac:dyDescent="0.25">
      <c r="L16" s="18" t="s">
        <v>33</v>
      </c>
      <c r="M16" s="18">
        <f>SUM(M4,M6)</f>
        <v>176</v>
      </c>
      <c r="N16" s="18">
        <f>SUM(N4,N6)</f>
        <v>209</v>
      </c>
      <c r="O16" s="18">
        <f>SUM(O4,O6)</f>
        <v>264</v>
      </c>
      <c r="P16" s="18">
        <f>SUM(P4,P6)</f>
        <v>321</v>
      </c>
      <c r="Q16" s="18">
        <f>SUM(Q4,Q6)</f>
        <v>341</v>
      </c>
      <c r="R16" s="18">
        <f>SUM(R4,R6)</f>
        <v>365</v>
      </c>
      <c r="S16" s="18">
        <f>SUM(S4,S6)</f>
        <v>440</v>
      </c>
      <c r="T16" s="18">
        <f>SUM(T4,T6)</f>
        <v>580</v>
      </c>
    </row>
    <row r="17" spans="2:20" x14ac:dyDescent="0.25">
      <c r="L17" s="18" t="s">
        <v>27</v>
      </c>
      <c r="N17" s="18">
        <f>SUM(N5,N7,N9)</f>
        <v>47</v>
      </c>
      <c r="O17" s="18">
        <f>SUM(O5,O7,O9)</f>
        <v>70</v>
      </c>
      <c r="P17" s="18">
        <f>SUM(P5,P7,P9)</f>
        <v>82</v>
      </c>
      <c r="Q17" s="18">
        <f>SUM(Q5,Q7,Q9)</f>
        <v>24</v>
      </c>
      <c r="R17" s="18">
        <f>SUM(R5,R7,R9)</f>
        <v>26</v>
      </c>
      <c r="S17" s="18">
        <f>SUM(S5,S7,S9)</f>
        <v>149</v>
      </c>
      <c r="T17" s="18">
        <f>SUM(T5,T7,T9)</f>
        <v>170</v>
      </c>
    </row>
    <row r="18" spans="2:20" x14ac:dyDescent="0.25">
      <c r="L18" s="18" t="s">
        <v>29</v>
      </c>
      <c r="M18" s="5">
        <f>(P16/N16)^(1/(3-1))-1</f>
        <v>0.23930834236848209</v>
      </c>
    </row>
    <row r="19" spans="2:20" ht="16.5" thickBot="1" x14ac:dyDescent="0.3">
      <c r="L19" s="18" t="s">
        <v>35</v>
      </c>
      <c r="M19" s="5">
        <f>(P16/M16)^(1/(4-1))-1</f>
        <v>0.22179249995943984</v>
      </c>
    </row>
    <row r="20" spans="2:20" ht="17.25" customHeight="1" thickBot="1" x14ac:dyDescent="0.3">
      <c r="L20" s="3" t="s">
        <v>51</v>
      </c>
      <c r="M20" s="28"/>
      <c r="N20" s="15"/>
    </row>
    <row r="24" spans="2:20" ht="16.5" thickBot="1" x14ac:dyDescent="0.3">
      <c r="B24" s="18" t="s">
        <v>57</v>
      </c>
    </row>
    <row r="25" spans="2:20" ht="16.5" thickBot="1" x14ac:dyDescent="0.3">
      <c r="D25" s="18">
        <v>2015</v>
      </c>
      <c r="E25" s="18">
        <v>2016</v>
      </c>
      <c r="F25" s="18">
        <v>2017</v>
      </c>
      <c r="G25" s="18">
        <v>2018</v>
      </c>
      <c r="H25" s="18" t="s">
        <v>0</v>
      </c>
      <c r="I25" s="18" t="s">
        <v>2</v>
      </c>
      <c r="L25" s="23" t="s">
        <v>10</v>
      </c>
      <c r="M25" s="18">
        <v>2015</v>
      </c>
      <c r="N25" s="18">
        <v>2016</v>
      </c>
      <c r="O25" s="18">
        <v>2017</v>
      </c>
      <c r="P25" s="18">
        <v>2018</v>
      </c>
      <c r="Q25" s="27" t="s">
        <v>22</v>
      </c>
      <c r="R25" s="12" t="s">
        <v>24</v>
      </c>
      <c r="S25" s="18" t="s">
        <v>0</v>
      </c>
      <c r="T25" s="18" t="s">
        <v>2</v>
      </c>
    </row>
    <row r="26" spans="2:20" x14ac:dyDescent="0.25">
      <c r="C26" s="18" t="s">
        <v>4</v>
      </c>
      <c r="D26" s="18">
        <v>1651.3</v>
      </c>
      <c r="E26" s="18">
        <v>2094.5</v>
      </c>
      <c r="F26" s="18">
        <v>2497.9</v>
      </c>
      <c r="G26" s="18">
        <v>3856</v>
      </c>
      <c r="H26" s="18">
        <f>H27/H28</f>
        <v>4610.6743485304214</v>
      </c>
      <c r="I26" s="18">
        <f>I27/I28</f>
        <v>5755.8777283610552</v>
      </c>
      <c r="L26" s="18" t="s">
        <v>12</v>
      </c>
      <c r="M26" s="18">
        <v>132</v>
      </c>
      <c r="N26" s="18">
        <v>160</v>
      </c>
      <c r="O26" s="18">
        <v>204</v>
      </c>
      <c r="P26" s="18">
        <v>243</v>
      </c>
      <c r="Q26" s="2">
        <v>257</v>
      </c>
      <c r="R26" s="1">
        <v>275</v>
      </c>
      <c r="S26" s="18">
        <f>P26+S27</f>
        <v>300</v>
      </c>
      <c r="T26" s="18">
        <f>S26+T27</f>
        <v>400</v>
      </c>
    </row>
    <row r="27" spans="2:20" x14ac:dyDescent="0.25">
      <c r="C27" s="18" t="s">
        <v>6</v>
      </c>
      <c r="D27" s="18">
        <v>895.4</v>
      </c>
      <c r="E27" s="18">
        <v>995.8</v>
      </c>
      <c r="F27" s="18">
        <v>1206.3</v>
      </c>
      <c r="G27" s="18">
        <v>1322.9</v>
      </c>
      <c r="H27" s="18">
        <f>H29/60%</f>
        <v>1567.6292785003434</v>
      </c>
      <c r="I27" s="18">
        <f>I29/60%</f>
        <v>1956.998427642759</v>
      </c>
      <c r="L27" s="18" t="s">
        <v>52</v>
      </c>
      <c r="N27" s="18">
        <f>N26-M26</f>
        <v>28</v>
      </c>
      <c r="O27" s="18">
        <f t="shared" ref="O27" si="6">O26-N26</f>
        <v>44</v>
      </c>
      <c r="P27" s="18">
        <f t="shared" ref="P27" si="7">P26-O26</f>
        <v>39</v>
      </c>
      <c r="Q27" s="2">
        <f t="shared" ref="Q27" si="8">Q26-P26</f>
        <v>14</v>
      </c>
      <c r="R27" s="1">
        <f t="shared" ref="R27" si="9">R26-Q26</f>
        <v>18</v>
      </c>
      <c r="S27" s="19">
        <v>57</v>
      </c>
      <c r="T27" s="19">
        <v>100</v>
      </c>
    </row>
    <row r="28" spans="2:20" ht="16.5" thickBot="1" x14ac:dyDescent="0.3">
      <c r="C28" s="18" t="s">
        <v>54</v>
      </c>
      <c r="D28" s="6">
        <f>D27/D26</f>
        <v>0.54223944770786658</v>
      </c>
      <c r="E28" s="6">
        <f t="shared" ref="E28" si="10">E27/E26</f>
        <v>0.47543566483647648</v>
      </c>
      <c r="F28" s="6">
        <f t="shared" ref="F28" si="11">F27/F26</f>
        <v>0.48292565755234396</v>
      </c>
      <c r="G28" s="6">
        <f t="shared" ref="G28" si="12">G27/G26</f>
        <v>0.34307572614107884</v>
      </c>
      <c r="H28" s="6">
        <v>0.34</v>
      </c>
      <c r="I28" s="6">
        <v>0.34</v>
      </c>
      <c r="L28" s="18" t="s">
        <v>16</v>
      </c>
      <c r="M28" s="18">
        <v>44</v>
      </c>
      <c r="N28" s="18">
        <v>49</v>
      </c>
      <c r="O28" s="18">
        <v>60</v>
      </c>
      <c r="P28" s="18">
        <v>78</v>
      </c>
      <c r="Q28" s="2">
        <v>84</v>
      </c>
      <c r="R28" s="1">
        <v>90</v>
      </c>
      <c r="S28" s="18">
        <f>P28+S29</f>
        <v>109</v>
      </c>
      <c r="T28" s="18">
        <f>S28+T29</f>
        <v>149</v>
      </c>
    </row>
    <row r="29" spans="2:20" ht="16.5" thickBot="1" x14ac:dyDescent="0.3">
      <c r="C29" s="23" t="s">
        <v>8</v>
      </c>
      <c r="D29" s="18">
        <f>D27*60%</f>
        <v>537.24</v>
      </c>
      <c r="E29" s="18">
        <f>E27*60%</f>
        <v>597.4799999999999</v>
      </c>
      <c r="F29" s="18">
        <f>F27*60%</f>
        <v>723.78</v>
      </c>
      <c r="G29" s="18">
        <f>G27*60%</f>
        <v>793.74</v>
      </c>
      <c r="H29" s="19">
        <f>H32*S38</f>
        <v>940.57756710020601</v>
      </c>
      <c r="I29" s="19">
        <f>I32*T38</f>
        <v>1174.1990565856554</v>
      </c>
      <c r="L29" s="18" t="s">
        <v>52</v>
      </c>
      <c r="N29" s="18">
        <f>N28-M28</f>
        <v>5</v>
      </c>
      <c r="O29" s="18">
        <f t="shared" ref="O29" si="13">O28-N28</f>
        <v>11</v>
      </c>
      <c r="P29" s="18">
        <f t="shared" ref="P29" si="14">P28-O28</f>
        <v>18</v>
      </c>
      <c r="Q29" s="2">
        <f t="shared" ref="Q29" si="15">Q28-P28</f>
        <v>6</v>
      </c>
      <c r="R29" s="1">
        <f t="shared" ref="R29" si="16">R28-Q28</f>
        <v>6</v>
      </c>
      <c r="S29" s="19">
        <v>31</v>
      </c>
      <c r="T29" s="19">
        <v>40</v>
      </c>
    </row>
    <row r="30" spans="2:20" x14ac:dyDescent="0.25">
      <c r="C30" s="18" t="s">
        <v>18</v>
      </c>
      <c r="E30" s="5">
        <f>E29/D29-1</f>
        <v>0.11212865758320278</v>
      </c>
      <c r="F30" s="5">
        <f t="shared" ref="F30" si="17">F29/E29-1</f>
        <v>0.21138782888130159</v>
      </c>
      <c r="G30" s="5">
        <f t="shared" ref="G30" si="18">G29/F29-1</f>
        <v>9.6659205836027606E-2</v>
      </c>
      <c r="H30" s="5">
        <f t="shared" ref="H30" si="19">H29/G29-1</f>
        <v>0.18499454115983327</v>
      </c>
      <c r="I30" s="5">
        <f t="shared" ref="I30" si="20">I29/H29-1</f>
        <v>0.24838088601847352</v>
      </c>
      <c r="L30" s="18" t="s">
        <v>14</v>
      </c>
      <c r="M30" s="18">
        <v>156</v>
      </c>
      <c r="N30" s="18">
        <v>170</v>
      </c>
      <c r="O30" s="18">
        <v>15</v>
      </c>
      <c r="P30" s="18">
        <v>40</v>
      </c>
      <c r="Q30" s="2">
        <v>44</v>
      </c>
      <c r="R30" s="1">
        <v>46</v>
      </c>
      <c r="S30" s="18">
        <f>P30+S31</f>
        <v>55</v>
      </c>
      <c r="T30" s="18">
        <f>S30+T31</f>
        <v>85</v>
      </c>
    </row>
    <row r="31" spans="2:20" ht="16.5" thickBot="1" x14ac:dyDescent="0.3">
      <c r="C31" s="18" t="s">
        <v>36</v>
      </c>
      <c r="D31" s="18">
        <f>D29/M37</f>
        <v>1.6181927710843373</v>
      </c>
      <c r="E31" s="18">
        <f>E29/N37</f>
        <v>1.5764643799472293</v>
      </c>
      <c r="F31" s="18">
        <f>F29/O37</f>
        <v>2.5941935483870968</v>
      </c>
      <c r="G31" s="18">
        <f>G29/P37</f>
        <v>2.1987257617728533</v>
      </c>
      <c r="L31" s="18" t="s">
        <v>52</v>
      </c>
      <c r="N31" s="18">
        <v>14</v>
      </c>
      <c r="O31" s="18">
        <v>15</v>
      </c>
      <c r="P31" s="18">
        <v>25</v>
      </c>
      <c r="Q31" s="22">
        <v>4</v>
      </c>
      <c r="R31" s="11">
        <v>2</v>
      </c>
      <c r="S31" s="19">
        <v>15</v>
      </c>
      <c r="T31" s="19">
        <v>30</v>
      </c>
    </row>
    <row r="32" spans="2:20" x14ac:dyDescent="0.25">
      <c r="C32" s="18" t="s">
        <v>38</v>
      </c>
      <c r="D32" s="18">
        <f>D29/M38</f>
        <v>3.0525000000000002</v>
      </c>
      <c r="E32" s="18">
        <f>E29/N38</f>
        <v>2.8587559808612437</v>
      </c>
      <c r="F32" s="18">
        <f>F29/O38</f>
        <v>2.7415909090909092</v>
      </c>
      <c r="G32" s="18">
        <f>G29/P38</f>
        <v>2.4727102803738319</v>
      </c>
      <c r="H32" s="18">
        <f>G32*(1+D33)</f>
        <v>2.2997006530567385</v>
      </c>
      <c r="I32" s="18">
        <f>H32*(1+D33)</f>
        <v>2.1387960957844361</v>
      </c>
      <c r="L32" s="4" t="s">
        <v>40</v>
      </c>
      <c r="M32" s="4"/>
      <c r="N32" s="4"/>
      <c r="O32" s="4"/>
      <c r="P32" s="4">
        <v>10</v>
      </c>
      <c r="Q32" s="4"/>
      <c r="R32" s="4"/>
      <c r="S32" s="4"/>
      <c r="T32" s="4"/>
    </row>
    <row r="33" spans="3:20" x14ac:dyDescent="0.25">
      <c r="C33" s="18" t="s">
        <v>28</v>
      </c>
      <c r="D33" s="5">
        <f>(G32/E32)^(1/(3-1))-1</f>
        <v>-6.9967609505363182E-2</v>
      </c>
      <c r="L33" s="4" t="s">
        <v>42</v>
      </c>
      <c r="M33" s="4"/>
      <c r="N33" s="4"/>
      <c r="O33" s="4"/>
      <c r="P33" s="4">
        <v>20</v>
      </c>
      <c r="Q33" s="4"/>
      <c r="R33" s="4"/>
      <c r="S33" s="4"/>
      <c r="T33" s="4"/>
    </row>
    <row r="34" spans="3:20" ht="16.5" thickBot="1" x14ac:dyDescent="0.3">
      <c r="C34" s="18" t="s">
        <v>34</v>
      </c>
      <c r="D34" s="5">
        <f>(G32/D32)^(1/(4-1))-1</f>
        <v>-6.7806964533374203E-2</v>
      </c>
      <c r="L34" s="4" t="s">
        <v>44</v>
      </c>
      <c r="M34" s="4"/>
      <c r="N34" s="4"/>
      <c r="O34" s="4"/>
      <c r="P34" s="4">
        <v>5</v>
      </c>
      <c r="Q34" s="4"/>
      <c r="R34" s="4"/>
      <c r="S34" s="4"/>
      <c r="T34" s="4"/>
    </row>
    <row r="35" spans="3:20" ht="16.5" thickBot="1" x14ac:dyDescent="0.3">
      <c r="C35" s="9" t="s">
        <v>48</v>
      </c>
      <c r="D35" s="24"/>
      <c r="E35" s="24"/>
      <c r="F35" s="8"/>
      <c r="L35" s="4" t="s">
        <v>46</v>
      </c>
      <c r="M35" s="4"/>
      <c r="N35" s="4"/>
      <c r="O35" s="4"/>
      <c r="P35" s="4">
        <v>5</v>
      </c>
      <c r="Q35" s="4"/>
      <c r="R35" s="4"/>
      <c r="S35" s="4"/>
      <c r="T35" s="4"/>
    </row>
    <row r="36" spans="3:20" x14ac:dyDescent="0.25">
      <c r="L36" s="29" t="s">
        <v>20</v>
      </c>
      <c r="M36" s="4"/>
      <c r="N36" s="4"/>
      <c r="O36" s="4"/>
      <c r="P36" s="4"/>
      <c r="Q36" s="4"/>
      <c r="R36" s="4"/>
      <c r="S36" s="4"/>
      <c r="T36" s="4"/>
    </row>
    <row r="37" spans="3:20" x14ac:dyDescent="0.25">
      <c r="L37" s="18" t="s">
        <v>30</v>
      </c>
      <c r="M37" s="18">
        <f>SUM(M26,M28,M30)</f>
        <v>332</v>
      </c>
      <c r="N37" s="18">
        <f>SUM(N26,N28,N30)</f>
        <v>379</v>
      </c>
      <c r="O37" s="18">
        <f>SUM(O26,O28,O30)</f>
        <v>279</v>
      </c>
      <c r="P37" s="18">
        <f>SUM(P26,P28,P30)</f>
        <v>361</v>
      </c>
      <c r="Q37" s="18">
        <f>SUM(Q26,Q28,Q30)</f>
        <v>385</v>
      </c>
      <c r="R37" s="18">
        <f>SUM(R26,R28,R30)</f>
        <v>411</v>
      </c>
      <c r="S37" s="18">
        <f>SUM(S26,S28,S30)</f>
        <v>464</v>
      </c>
      <c r="T37" s="18">
        <f>SUM(T26,T28,T30)</f>
        <v>634</v>
      </c>
    </row>
    <row r="38" spans="3:20" x14ac:dyDescent="0.25">
      <c r="L38" s="18" t="s">
        <v>32</v>
      </c>
      <c r="M38" s="18">
        <f>SUM(M26,M28)</f>
        <v>176</v>
      </c>
      <c r="N38" s="18">
        <f>SUM(N26,N28)</f>
        <v>209</v>
      </c>
      <c r="O38" s="18">
        <f>SUM(O26,O28)</f>
        <v>264</v>
      </c>
      <c r="P38" s="18">
        <f>SUM(P26,P28)</f>
        <v>321</v>
      </c>
      <c r="Q38" s="18">
        <f>SUM(Q26,Q28)</f>
        <v>341</v>
      </c>
      <c r="R38" s="18">
        <f>SUM(R26,R28)</f>
        <v>365</v>
      </c>
      <c r="S38" s="18">
        <f>SUM(S26,S28)</f>
        <v>409</v>
      </c>
      <c r="T38" s="18">
        <f>SUM(T26,T28)</f>
        <v>549</v>
      </c>
    </row>
    <row r="39" spans="3:20" x14ac:dyDescent="0.25">
      <c r="L39" s="18" t="s">
        <v>26</v>
      </c>
      <c r="N39" s="18">
        <f>SUM(N27,N29,N31)</f>
        <v>47</v>
      </c>
      <c r="O39" s="18">
        <f>SUM(O27,O29,O31)</f>
        <v>70</v>
      </c>
      <c r="P39" s="18">
        <f>SUM(P27,P29,P31)</f>
        <v>82</v>
      </c>
      <c r="Q39" s="18">
        <f>SUM(Q27,Q29,Q31)</f>
        <v>24</v>
      </c>
      <c r="R39" s="18">
        <f>SUM(R27,R29,R31)</f>
        <v>26</v>
      </c>
      <c r="S39" s="18">
        <f>SUM(S27,S29,S31)</f>
        <v>103</v>
      </c>
      <c r="T39" s="18">
        <f>SUM(T27,T29,T31)</f>
        <v>170</v>
      </c>
    </row>
    <row r="40" spans="3:20" x14ac:dyDescent="0.25">
      <c r="L40" s="18" t="s">
        <v>28</v>
      </c>
      <c r="M40" s="18">
        <f>(P38/N38)^(1/(3-1))-1</f>
        <v>0.23930834236848209</v>
      </c>
    </row>
    <row r="41" spans="3:20" ht="16.5" thickBot="1" x14ac:dyDescent="0.3">
      <c r="L41" s="18" t="s">
        <v>34</v>
      </c>
      <c r="M41" s="18">
        <f>(P38/M38)^(1/(4-1))-1</f>
        <v>0.22179249995943984</v>
      </c>
    </row>
    <row r="42" spans="3:20" ht="16.5" thickBot="1" x14ac:dyDescent="0.3">
      <c r="L42" s="9" t="s">
        <v>50</v>
      </c>
      <c r="M42" s="24"/>
      <c r="N42" s="8"/>
    </row>
  </sheetData>
  <mergeCells count="1">
    <mergeCell ref="L20:N20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Lucas.A.Liu</dc:creator>
  <cp:lastModifiedBy>Lucas.A.Liu</cp:lastModifiedBy>
  <dcterms:created xsi:type="dcterms:W3CDTF">2019-08-21T15:19:43Z</dcterms:created>
  <dcterms:modified xsi:type="dcterms:W3CDTF">2019-08-22T10:48:48Z</dcterms:modified>
</cp:coreProperties>
</file>