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lihongming/Documents/dajiaokj/"/>
    </mc:Choice>
  </mc:AlternateContent>
  <xr:revisionPtr revIDLastSave="0" documentId="13_ncr:1_{9D12EB69-FB3F-7144-9750-9D7EF94983E9}" xr6:coauthVersionLast="45" xr6:coauthVersionMax="45" xr10:uidLastSave="{00000000-0000-0000-0000-000000000000}"/>
  <bookViews>
    <workbookView xWindow="140" yWindow="460" windowWidth="23280" windowHeight="16140" xr2:uid="{00000000-000D-0000-FFFF-FFFF00000000}"/>
  </bookViews>
  <sheets>
    <sheet name="会员管理" sheetId="2" r:id="rId1"/>
    <sheet name="订单管理" sheetId="3" r:id="rId2"/>
    <sheet name="地址管理" sheetId="4" r:id="rId3"/>
    <sheet name="投诉" sheetId="6" r:id="rId4"/>
    <sheet name="系统管理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4" l="1"/>
  <c r="H15" i="4"/>
  <c r="H5" i="4" l="1"/>
  <c r="H28" i="4" l="1"/>
  <c r="H30" i="4"/>
  <c r="H29" i="4"/>
  <c r="H29" i="6" l="1"/>
  <c r="H7" i="6"/>
  <c r="H8" i="6"/>
  <c r="H31" i="6"/>
  <c r="H28" i="6"/>
  <c r="H27" i="6"/>
  <c r="H26" i="6"/>
  <c r="H25" i="6"/>
  <c r="H24" i="6"/>
  <c r="H23" i="6"/>
  <c r="H21" i="6"/>
  <c r="H9" i="6" l="1"/>
  <c r="H5" i="3"/>
  <c r="P293" i="2"/>
  <c r="O293" i="2"/>
  <c r="N293" i="2"/>
  <c r="H293" i="2"/>
  <c r="P309" i="2"/>
  <c r="O309" i="2"/>
  <c r="N309" i="2"/>
  <c r="H309" i="2"/>
  <c r="H315" i="2"/>
  <c r="H314" i="2"/>
  <c r="H313" i="2"/>
  <c r="H312" i="2"/>
  <c r="H311" i="2"/>
  <c r="H310" i="2"/>
  <c r="H308" i="2"/>
  <c r="H307" i="2"/>
  <c r="H305" i="2"/>
  <c r="H302" i="2"/>
  <c r="H301" i="2"/>
  <c r="H300" i="2"/>
  <c r="H299" i="2"/>
  <c r="H298" i="2"/>
  <c r="H297" i="2"/>
  <c r="H296" i="2"/>
  <c r="H295" i="2"/>
  <c r="H294" i="2"/>
  <c r="H292" i="2"/>
  <c r="H291" i="2"/>
  <c r="H289" i="2"/>
  <c r="P54" i="2"/>
  <c r="O54" i="2"/>
  <c r="N54" i="2"/>
  <c r="H54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5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8" i="2"/>
  <c r="H243" i="2"/>
  <c r="H242" i="2"/>
  <c r="H241" i="2"/>
  <c r="H240" i="2"/>
  <c r="H239" i="2"/>
  <c r="H238" i="2"/>
  <c r="H237" i="2"/>
  <c r="H236" i="2"/>
  <c r="H235" i="2"/>
  <c r="H234" i="2"/>
  <c r="H233" i="2"/>
  <c r="H231" i="2"/>
  <c r="H228" i="2"/>
  <c r="Q226" i="2"/>
  <c r="P224" i="2"/>
  <c r="O224" i="2"/>
  <c r="N224" i="2"/>
  <c r="H224" i="2"/>
  <c r="P223" i="2"/>
  <c r="O223" i="2"/>
  <c r="N223" i="2"/>
  <c r="H223" i="2"/>
  <c r="P222" i="2"/>
  <c r="O222" i="2"/>
  <c r="N222" i="2"/>
  <c r="H222" i="2"/>
  <c r="P221" i="2"/>
  <c r="O221" i="2"/>
  <c r="N221" i="2"/>
  <c r="H221" i="2"/>
  <c r="P220" i="2"/>
  <c r="O220" i="2"/>
  <c r="N220" i="2"/>
  <c r="H220" i="2"/>
  <c r="H218" i="2"/>
  <c r="H216" i="2"/>
  <c r="Q214" i="2"/>
  <c r="P212" i="2"/>
  <c r="O212" i="2"/>
  <c r="N212" i="2"/>
  <c r="H212" i="2"/>
  <c r="P211" i="2"/>
  <c r="O211" i="2"/>
  <c r="N211" i="2"/>
  <c r="H211" i="2"/>
  <c r="P210" i="2"/>
  <c r="O210" i="2"/>
  <c r="N210" i="2"/>
  <c r="H210" i="2"/>
  <c r="P209" i="2"/>
  <c r="O209" i="2"/>
  <c r="N209" i="2"/>
  <c r="H209" i="2"/>
  <c r="P208" i="2"/>
  <c r="O208" i="2"/>
  <c r="N208" i="2"/>
  <c r="H208" i="2"/>
  <c r="P207" i="2"/>
  <c r="O207" i="2"/>
  <c r="N207" i="2"/>
  <c r="H207" i="2"/>
  <c r="P206" i="2"/>
  <c r="O206" i="2"/>
  <c r="N206" i="2"/>
  <c r="H206" i="2"/>
  <c r="P205" i="2"/>
  <c r="O205" i="2"/>
  <c r="N205" i="2"/>
  <c r="H205" i="2"/>
  <c r="P204" i="2"/>
  <c r="O204" i="2"/>
  <c r="N204" i="2"/>
  <c r="H204" i="2"/>
  <c r="P203" i="2"/>
  <c r="O203" i="2"/>
  <c r="N203" i="2"/>
  <c r="H203" i="2"/>
  <c r="P202" i="2"/>
  <c r="O202" i="2"/>
  <c r="N202" i="2"/>
  <c r="H202" i="2"/>
  <c r="P201" i="2"/>
  <c r="O201" i="2"/>
  <c r="N201" i="2"/>
  <c r="H201" i="2"/>
  <c r="P200" i="2"/>
  <c r="O200" i="2"/>
  <c r="N200" i="2"/>
  <c r="H200" i="2"/>
  <c r="P199" i="2"/>
  <c r="O199" i="2"/>
  <c r="N199" i="2"/>
  <c r="H199" i="2"/>
  <c r="P198" i="2"/>
  <c r="O198" i="2"/>
  <c r="N198" i="2"/>
  <c r="H198" i="2"/>
  <c r="P197" i="2"/>
  <c r="O197" i="2"/>
  <c r="N197" i="2"/>
  <c r="H197" i="2"/>
  <c r="H195" i="2"/>
  <c r="H192" i="2"/>
  <c r="Q190" i="2"/>
  <c r="P188" i="2"/>
  <c r="O188" i="2"/>
  <c r="N188" i="2"/>
  <c r="H188" i="2"/>
  <c r="P187" i="2"/>
  <c r="O187" i="2"/>
  <c r="N187" i="2"/>
  <c r="H187" i="2"/>
  <c r="P186" i="2"/>
  <c r="O186" i="2"/>
  <c r="N186" i="2"/>
  <c r="H186" i="2"/>
  <c r="P185" i="2"/>
  <c r="O185" i="2"/>
  <c r="N185" i="2"/>
  <c r="H185" i="2"/>
  <c r="P184" i="2"/>
  <c r="O184" i="2"/>
  <c r="N184" i="2"/>
  <c r="H184" i="2"/>
  <c r="P183" i="2"/>
  <c r="O183" i="2"/>
  <c r="N183" i="2"/>
  <c r="H183" i="2"/>
  <c r="P182" i="2"/>
  <c r="O182" i="2"/>
  <c r="N182" i="2"/>
  <c r="H182" i="2"/>
  <c r="H180" i="2"/>
  <c r="H177" i="2"/>
  <c r="Q175" i="2"/>
  <c r="P173" i="2"/>
  <c r="O173" i="2"/>
  <c r="N173" i="2"/>
  <c r="H173" i="2"/>
  <c r="P172" i="2"/>
  <c r="O172" i="2"/>
  <c r="N172" i="2"/>
  <c r="H172" i="2"/>
  <c r="P171" i="2"/>
  <c r="O171" i="2"/>
  <c r="N171" i="2"/>
  <c r="H171" i="2"/>
  <c r="P170" i="2"/>
  <c r="O170" i="2"/>
  <c r="N170" i="2"/>
  <c r="H170" i="2"/>
  <c r="P169" i="2"/>
  <c r="O169" i="2"/>
  <c r="N169" i="2"/>
  <c r="H169" i="2"/>
  <c r="P168" i="2"/>
  <c r="O168" i="2"/>
  <c r="N168" i="2"/>
  <c r="H168" i="2"/>
  <c r="P167" i="2"/>
  <c r="O167" i="2"/>
  <c r="N167" i="2"/>
  <c r="H167" i="2"/>
  <c r="P166" i="2"/>
  <c r="O166" i="2"/>
  <c r="N166" i="2"/>
  <c r="H166" i="2"/>
  <c r="P165" i="2"/>
  <c r="O165" i="2"/>
  <c r="N165" i="2"/>
  <c r="H165" i="2"/>
  <c r="H163" i="2"/>
  <c r="H160" i="2"/>
  <c r="H156" i="2"/>
  <c r="H155" i="2"/>
  <c r="H154" i="2"/>
  <c r="H153" i="2"/>
  <c r="H152" i="2"/>
  <c r="H151" i="2"/>
  <c r="H150" i="2"/>
  <c r="H149" i="2"/>
  <c r="H148" i="2"/>
  <c r="H147" i="2"/>
  <c r="H145" i="2"/>
  <c r="H142" i="2"/>
  <c r="Q140" i="2"/>
  <c r="P138" i="2"/>
  <c r="O138" i="2"/>
  <c r="N138" i="2"/>
  <c r="H138" i="2"/>
  <c r="P137" i="2"/>
  <c r="O137" i="2"/>
  <c r="N137" i="2"/>
  <c r="H137" i="2"/>
  <c r="P136" i="2"/>
  <c r="O136" i="2"/>
  <c r="N136" i="2"/>
  <c r="H136" i="2"/>
  <c r="P135" i="2"/>
  <c r="O135" i="2"/>
  <c r="N135" i="2"/>
  <c r="H135" i="2"/>
  <c r="P134" i="2"/>
  <c r="O134" i="2"/>
  <c r="N134" i="2"/>
  <c r="H134" i="2"/>
  <c r="P133" i="2"/>
  <c r="O133" i="2"/>
  <c r="N133" i="2"/>
  <c r="H133" i="2"/>
  <c r="P132" i="2"/>
  <c r="O132" i="2"/>
  <c r="N132" i="2"/>
  <c r="H132" i="2"/>
  <c r="P131" i="2"/>
  <c r="O131" i="2"/>
  <c r="N131" i="2"/>
  <c r="H131" i="2"/>
  <c r="P130" i="2"/>
  <c r="O130" i="2"/>
  <c r="N130" i="2"/>
  <c r="H130" i="2"/>
  <c r="P129" i="2"/>
  <c r="O129" i="2"/>
  <c r="N129" i="2"/>
  <c r="H129" i="2"/>
  <c r="P128" i="2"/>
  <c r="O128" i="2"/>
  <c r="N128" i="2"/>
  <c r="H128" i="2"/>
  <c r="P127" i="2"/>
  <c r="O127" i="2"/>
  <c r="N127" i="2"/>
  <c r="H127" i="2"/>
  <c r="H125" i="2"/>
  <c r="H122" i="2"/>
  <c r="Q121" i="2"/>
  <c r="P119" i="2"/>
  <c r="O119" i="2"/>
  <c r="N119" i="2"/>
  <c r="H119" i="2"/>
  <c r="P118" i="2"/>
  <c r="O118" i="2"/>
  <c r="N118" i="2"/>
  <c r="H118" i="2"/>
  <c r="P117" i="2"/>
  <c r="O117" i="2"/>
  <c r="N117" i="2"/>
  <c r="H117" i="2"/>
  <c r="P116" i="2"/>
  <c r="O116" i="2"/>
  <c r="N116" i="2"/>
  <c r="H116" i="2"/>
  <c r="P115" i="2"/>
  <c r="O115" i="2"/>
  <c r="N115" i="2"/>
  <c r="H115" i="2"/>
  <c r="P114" i="2"/>
  <c r="O114" i="2"/>
  <c r="N114" i="2"/>
  <c r="H114" i="2"/>
  <c r="P113" i="2"/>
  <c r="O113" i="2"/>
  <c r="N113" i="2"/>
  <c r="H113" i="2"/>
  <c r="P112" i="2"/>
  <c r="O112" i="2"/>
  <c r="N112" i="2"/>
  <c r="H112" i="2"/>
  <c r="P111" i="2"/>
  <c r="O111" i="2"/>
  <c r="N111" i="2"/>
  <c r="H111" i="2"/>
  <c r="P110" i="2"/>
  <c r="O110" i="2"/>
  <c r="N110" i="2"/>
  <c r="H110" i="2"/>
  <c r="P109" i="2"/>
  <c r="O109" i="2"/>
  <c r="N109" i="2"/>
  <c r="H109" i="2"/>
  <c r="P108" i="2"/>
  <c r="O108" i="2"/>
  <c r="N108" i="2"/>
  <c r="H108" i="2"/>
  <c r="P107" i="2"/>
  <c r="O107" i="2"/>
  <c r="N107" i="2"/>
  <c r="H107" i="2"/>
  <c r="P106" i="2"/>
  <c r="O106" i="2"/>
  <c r="N106" i="2"/>
  <c r="H106" i="2"/>
  <c r="P105" i="2"/>
  <c r="O105" i="2"/>
  <c r="N105" i="2"/>
  <c r="H105" i="2"/>
  <c r="H103" i="2"/>
  <c r="H100" i="2"/>
  <c r="Q98" i="2"/>
  <c r="P96" i="2"/>
  <c r="O96" i="2"/>
  <c r="N96" i="2"/>
  <c r="H96" i="2"/>
  <c r="P95" i="2"/>
  <c r="O95" i="2"/>
  <c r="N95" i="2"/>
  <c r="H95" i="2"/>
  <c r="P94" i="2"/>
  <c r="O94" i="2"/>
  <c r="N94" i="2"/>
  <c r="H94" i="2"/>
  <c r="P93" i="2"/>
  <c r="O93" i="2"/>
  <c r="N93" i="2"/>
  <c r="H93" i="2"/>
  <c r="P92" i="2"/>
  <c r="O92" i="2"/>
  <c r="N92" i="2"/>
  <c r="H92" i="2"/>
  <c r="P91" i="2"/>
  <c r="O91" i="2"/>
  <c r="N91" i="2"/>
  <c r="H91" i="2"/>
  <c r="P90" i="2"/>
  <c r="O90" i="2"/>
  <c r="N90" i="2"/>
  <c r="H90" i="2"/>
  <c r="P89" i="2"/>
  <c r="O89" i="2"/>
  <c r="N89" i="2"/>
  <c r="H89" i="2"/>
  <c r="P88" i="2"/>
  <c r="O88" i="2"/>
  <c r="N88" i="2"/>
  <c r="H88" i="2"/>
  <c r="P87" i="2"/>
  <c r="O87" i="2"/>
  <c r="N87" i="2"/>
  <c r="H87" i="2"/>
  <c r="P86" i="2"/>
  <c r="O86" i="2"/>
  <c r="N86" i="2"/>
  <c r="H86" i="2"/>
  <c r="P85" i="2"/>
  <c r="O85" i="2"/>
  <c r="N85" i="2"/>
  <c r="H85" i="2"/>
  <c r="P84" i="2"/>
  <c r="O84" i="2"/>
  <c r="N84" i="2"/>
  <c r="H84" i="2"/>
  <c r="P83" i="2"/>
  <c r="O83" i="2"/>
  <c r="N83" i="2"/>
  <c r="H83" i="2"/>
  <c r="H81" i="2"/>
  <c r="H78" i="2"/>
  <c r="Q76" i="2"/>
  <c r="P74" i="2"/>
  <c r="O74" i="2"/>
  <c r="N74" i="2"/>
  <c r="H74" i="2"/>
  <c r="P73" i="2"/>
  <c r="O73" i="2"/>
  <c r="N73" i="2"/>
  <c r="H73" i="2"/>
  <c r="P72" i="2"/>
  <c r="O72" i="2"/>
  <c r="N72" i="2"/>
  <c r="H72" i="2"/>
  <c r="P71" i="2"/>
  <c r="O71" i="2"/>
  <c r="N71" i="2"/>
  <c r="H71" i="2"/>
  <c r="P70" i="2"/>
  <c r="O70" i="2"/>
  <c r="N70" i="2"/>
  <c r="H70" i="2"/>
  <c r="P69" i="2"/>
  <c r="O69" i="2"/>
  <c r="N69" i="2"/>
  <c r="H69" i="2"/>
  <c r="P68" i="2"/>
  <c r="O68" i="2"/>
  <c r="N68" i="2"/>
  <c r="H68" i="2"/>
  <c r="P67" i="2"/>
  <c r="O67" i="2"/>
  <c r="N67" i="2"/>
  <c r="H67" i="2"/>
  <c r="P66" i="2"/>
  <c r="O66" i="2"/>
  <c r="N66" i="2"/>
  <c r="H66" i="2"/>
  <c r="P65" i="2"/>
  <c r="O65" i="2"/>
  <c r="N65" i="2"/>
  <c r="H65" i="2"/>
  <c r="P64" i="2"/>
  <c r="O64" i="2"/>
  <c r="N64" i="2"/>
  <c r="H64" i="2"/>
  <c r="P63" i="2"/>
  <c r="O63" i="2"/>
  <c r="N63" i="2"/>
  <c r="H63" i="2"/>
  <c r="H61" i="2"/>
  <c r="H59" i="2"/>
  <c r="Q57" i="2"/>
  <c r="P55" i="2"/>
  <c r="O55" i="2"/>
  <c r="N55" i="2"/>
  <c r="H55" i="2"/>
  <c r="P53" i="2"/>
  <c r="O53" i="2"/>
  <c r="N53" i="2"/>
  <c r="H53" i="2"/>
  <c r="P52" i="2"/>
  <c r="O52" i="2"/>
  <c r="N52" i="2"/>
  <c r="H52" i="2"/>
  <c r="P51" i="2"/>
  <c r="O51" i="2"/>
  <c r="N51" i="2"/>
  <c r="H51" i="2"/>
  <c r="P50" i="2"/>
  <c r="O50" i="2"/>
  <c r="N50" i="2"/>
  <c r="H50" i="2"/>
  <c r="P49" i="2"/>
  <c r="O49" i="2"/>
  <c r="N49" i="2"/>
  <c r="H49" i="2"/>
  <c r="P48" i="2"/>
  <c r="O48" i="2"/>
  <c r="N48" i="2"/>
  <c r="H48" i="2"/>
  <c r="P47" i="2"/>
  <c r="O47" i="2"/>
  <c r="N47" i="2"/>
  <c r="H47" i="2"/>
  <c r="P46" i="2"/>
  <c r="O46" i="2"/>
  <c r="N46" i="2"/>
  <c r="H46" i="2"/>
  <c r="P45" i="2"/>
  <c r="O45" i="2"/>
  <c r="N45" i="2"/>
  <c r="H45" i="2"/>
  <c r="P44" i="2"/>
  <c r="O44" i="2"/>
  <c r="N44" i="2"/>
  <c r="H44" i="2"/>
  <c r="P43" i="2"/>
  <c r="O43" i="2"/>
  <c r="N43" i="2"/>
  <c r="H43" i="2"/>
  <c r="P42" i="2"/>
  <c r="O42" i="2"/>
  <c r="N42" i="2"/>
  <c r="H42" i="2"/>
  <c r="P41" i="2"/>
  <c r="O41" i="2"/>
  <c r="N41" i="2"/>
  <c r="H41" i="2"/>
  <c r="P40" i="2"/>
  <c r="O40" i="2"/>
  <c r="N40" i="2"/>
  <c r="H40" i="2"/>
  <c r="P39" i="2"/>
  <c r="O39" i="2"/>
  <c r="N39" i="2"/>
  <c r="H39" i="2"/>
  <c r="P38" i="2"/>
  <c r="O38" i="2"/>
  <c r="N38" i="2"/>
  <c r="H38" i="2"/>
  <c r="P37" i="2"/>
  <c r="O37" i="2"/>
  <c r="N37" i="2"/>
  <c r="H37" i="2"/>
  <c r="P36" i="2"/>
  <c r="O36" i="2"/>
  <c r="N36" i="2"/>
  <c r="H36" i="2"/>
  <c r="P35" i="2"/>
  <c r="O35" i="2"/>
  <c r="N35" i="2"/>
  <c r="H35" i="2"/>
  <c r="P34" i="2"/>
  <c r="O34" i="2"/>
  <c r="N34" i="2"/>
  <c r="H34" i="2"/>
  <c r="P33" i="2"/>
  <c r="O33" i="2"/>
  <c r="N33" i="2"/>
  <c r="H33" i="2"/>
  <c r="P32" i="2"/>
  <c r="O32" i="2"/>
  <c r="N32" i="2"/>
  <c r="H32" i="2"/>
  <c r="H30" i="2"/>
  <c r="H28" i="2"/>
  <c r="Q26" i="2"/>
  <c r="P24" i="2"/>
  <c r="O24" i="2"/>
  <c r="N24" i="2"/>
  <c r="H24" i="2"/>
  <c r="P23" i="2"/>
  <c r="O23" i="2"/>
  <c r="N23" i="2"/>
  <c r="H23" i="2"/>
  <c r="P22" i="2"/>
  <c r="O22" i="2"/>
  <c r="N22" i="2"/>
  <c r="H22" i="2"/>
  <c r="P21" i="2"/>
  <c r="O21" i="2"/>
  <c r="N21" i="2"/>
  <c r="H21" i="2"/>
  <c r="P20" i="2"/>
  <c r="O20" i="2"/>
  <c r="N20" i="2"/>
  <c r="H20" i="2"/>
  <c r="H18" i="2"/>
  <c r="H16" i="2"/>
  <c r="Q13" i="2"/>
  <c r="P11" i="2"/>
  <c r="O11" i="2"/>
  <c r="N11" i="2"/>
  <c r="H11" i="2"/>
  <c r="P10" i="2"/>
  <c r="O10" i="2"/>
  <c r="N10" i="2"/>
  <c r="H10" i="2"/>
  <c r="P9" i="2"/>
  <c r="O9" i="2"/>
  <c r="N9" i="2"/>
  <c r="H9" i="2"/>
  <c r="P8" i="2"/>
  <c r="O8" i="2"/>
  <c r="N8" i="2"/>
  <c r="H8" i="2"/>
  <c r="P7" i="2"/>
  <c r="O7" i="2"/>
  <c r="N7" i="2"/>
  <c r="H7" i="2"/>
  <c r="P6" i="2"/>
  <c r="O6" i="2"/>
  <c r="N6" i="2"/>
  <c r="H6" i="2"/>
  <c r="P5" i="2"/>
  <c r="O5" i="2"/>
  <c r="N5" i="2"/>
  <c r="H5" i="2"/>
  <c r="P4" i="2"/>
  <c r="O4" i="2"/>
  <c r="N4" i="2"/>
  <c r="H4" i="2"/>
  <c r="H2" i="2"/>
  <c r="H16" i="6"/>
  <c r="H32" i="4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23" i="3"/>
  <c r="H17" i="3"/>
  <c r="H24" i="3"/>
  <c r="H22" i="3"/>
  <c r="H20" i="3"/>
  <c r="H19" i="3"/>
  <c r="H18" i="3"/>
  <c r="H21" i="3"/>
  <c r="H35" i="3"/>
  <c r="H53" i="3"/>
  <c r="H56" i="3"/>
  <c r="H58" i="3"/>
  <c r="H59" i="3"/>
  <c r="H60" i="3"/>
  <c r="H61" i="3"/>
  <c r="H62" i="3"/>
  <c r="H63" i="3"/>
  <c r="H64" i="3"/>
  <c r="H65" i="3"/>
  <c r="U213" i="2"/>
  <c r="U225" i="2"/>
  <c r="U12" i="2"/>
  <c r="T75" i="2"/>
  <c r="V174" i="2"/>
  <c r="U56" i="2"/>
  <c r="T139" i="2"/>
  <c r="V139" i="2"/>
  <c r="T12" i="2"/>
  <c r="V12" i="2"/>
  <c r="U120" i="2"/>
  <c r="V56" i="2"/>
  <c r="T56" i="2"/>
  <c r="U75" i="2"/>
  <c r="V75" i="2"/>
  <c r="U25" i="2"/>
  <c r="V189" i="2"/>
  <c r="V213" i="2"/>
  <c r="T120" i="2"/>
  <c r="T213" i="2"/>
  <c r="N97" i="2"/>
  <c r="T189" i="2"/>
  <c r="U97" i="2"/>
  <c r="U139" i="2"/>
  <c r="V225" i="2"/>
  <c r="V120" i="2"/>
  <c r="V25" i="2"/>
  <c r="T97" i="2"/>
  <c r="U174" i="2"/>
  <c r="T25" i="2"/>
  <c r="U189" i="2"/>
  <c r="V97" i="2"/>
  <c r="T174" i="2"/>
  <c r="T225" i="2"/>
  <c r="P98" i="2" l="1"/>
  <c r="P121" i="2"/>
  <c r="P13" i="2"/>
  <c r="N175" i="2"/>
  <c r="N190" i="2"/>
  <c r="N214" i="2"/>
  <c r="P26" i="2"/>
  <c r="P175" i="2"/>
  <c r="P190" i="2"/>
  <c r="P214" i="2"/>
  <c r="N76" i="2"/>
  <c r="N140" i="2"/>
  <c r="N226" i="2"/>
  <c r="N26" i="2"/>
  <c r="P76" i="2"/>
  <c r="P140" i="2"/>
  <c r="P226" i="2"/>
  <c r="N13" i="2"/>
  <c r="N57" i="2"/>
  <c r="N98" i="2"/>
  <c r="N121" i="2"/>
  <c r="P57" i="2"/>
  <c r="H18" i="6" l="1"/>
  <c r="H17" i="6"/>
  <c r="H15" i="6"/>
  <c r="H14" i="6"/>
  <c r="H13" i="6"/>
  <c r="H12" i="6"/>
  <c r="H11" i="6"/>
  <c r="H10" i="6"/>
  <c r="H6" i="6"/>
  <c r="H5" i="6"/>
  <c r="H4" i="6"/>
  <c r="H3" i="6"/>
  <c r="H1" i="6"/>
  <c r="H34" i="4"/>
  <c r="H33" i="4"/>
  <c r="H31" i="4"/>
  <c r="H27" i="4"/>
  <c r="H26" i="4"/>
  <c r="H25" i="4"/>
  <c r="H24" i="4"/>
  <c r="H23" i="4"/>
  <c r="H21" i="4"/>
  <c r="H18" i="4"/>
  <c r="H17" i="4"/>
  <c r="H14" i="4"/>
  <c r="H13" i="4"/>
  <c r="H12" i="4"/>
  <c r="H11" i="4"/>
  <c r="H10" i="4"/>
  <c r="H9" i="4"/>
  <c r="H8" i="4"/>
  <c r="H7" i="4"/>
  <c r="H6" i="4"/>
  <c r="H4" i="4"/>
  <c r="H3" i="4"/>
  <c r="H1" i="4"/>
  <c r="H32" i="3"/>
  <c r="H31" i="3"/>
  <c r="H30" i="3"/>
  <c r="H29" i="3"/>
  <c r="H28" i="3"/>
  <c r="H27" i="3"/>
  <c r="H26" i="3"/>
  <c r="H25" i="3"/>
  <c r="H16" i="3"/>
  <c r="H15" i="3"/>
  <c r="H14" i="3"/>
  <c r="H13" i="3"/>
  <c r="H12" i="3"/>
  <c r="H11" i="3"/>
  <c r="H10" i="3"/>
  <c r="H9" i="3"/>
  <c r="H8" i="3"/>
  <c r="H7" i="3"/>
  <c r="H6" i="3"/>
  <c r="H4" i="3"/>
  <c r="H3" i="3"/>
  <c r="H1" i="3"/>
</calcChain>
</file>

<file path=xl/sharedStrings.xml><?xml version="1.0" encoding="utf-8"?>
<sst xmlns="http://schemas.openxmlformats.org/spreadsheetml/2006/main" count="1748" uniqueCount="968">
  <si>
    <t>meb_account</t>
  </si>
  <si>
    <t>列名</t>
  </si>
  <si>
    <t>中文描述</t>
  </si>
  <si>
    <t>类型</t>
  </si>
  <si>
    <t>主键（索引)</t>
  </si>
  <si>
    <t>外连表</t>
  </si>
  <si>
    <t>默认值</t>
  </si>
  <si>
    <t>值说明</t>
  </si>
  <si>
    <r>
      <rPr>
        <sz val="12"/>
        <rFont val="宋体"/>
        <family val="3"/>
        <charset val="134"/>
      </rPr>
      <t>i</t>
    </r>
    <r>
      <rPr>
        <sz val="12"/>
        <rFont val="宋体"/>
        <family val="3"/>
        <charset val="134"/>
      </rPr>
      <t>d</t>
    </r>
  </si>
  <si>
    <t>编号</t>
  </si>
  <si>
    <t>int(11)</t>
  </si>
  <si>
    <t>主</t>
  </si>
  <si>
    <t>自动编号</t>
  </si>
  <si>
    <t>varchar(11)</t>
  </si>
  <si>
    <t>type</t>
  </si>
  <si>
    <t>varchar(20)</t>
  </si>
  <si>
    <t>int(4)</t>
  </si>
  <si>
    <t>状态</t>
  </si>
  <si>
    <r>
      <rPr>
        <sz val="12"/>
        <rFont val="宋体"/>
        <family val="3"/>
        <charset val="134"/>
      </rPr>
      <t>平台用户i</t>
    </r>
    <r>
      <rPr>
        <sz val="12"/>
        <rFont val="宋体"/>
        <family val="3"/>
        <charset val="134"/>
      </rPr>
      <t>d</t>
    </r>
  </si>
  <si>
    <t>int(2)</t>
  </si>
  <si>
    <t>varchar(255)</t>
  </si>
  <si>
    <r>
      <rPr>
        <sz val="12"/>
        <rFont val="宋体"/>
        <family val="3"/>
        <charset val="134"/>
      </rPr>
      <t>m</t>
    </r>
    <r>
      <rPr>
        <sz val="12"/>
        <rFont val="宋体"/>
        <family val="3"/>
        <charset val="134"/>
      </rPr>
      <t>ebid</t>
    </r>
  </si>
  <si>
    <r>
      <rPr>
        <sz val="12"/>
        <rFont val="宋体"/>
        <family val="3"/>
        <charset val="134"/>
      </rPr>
      <t>f</t>
    </r>
    <r>
      <rPr>
        <sz val="12"/>
        <rFont val="宋体"/>
        <family val="3"/>
        <charset val="134"/>
      </rPr>
      <t>j1</t>
    </r>
  </si>
  <si>
    <t>附件一</t>
  </si>
  <si>
    <r>
      <rPr>
        <sz val="12"/>
        <rFont val="宋体"/>
        <family val="3"/>
        <charset val="134"/>
      </rPr>
      <t>fj</t>
    </r>
    <r>
      <rPr>
        <sz val="12"/>
        <rFont val="宋体"/>
        <family val="3"/>
        <charset val="134"/>
      </rPr>
      <t>2</t>
    </r>
  </si>
  <si>
    <t>附件二</t>
  </si>
  <si>
    <r>
      <rPr>
        <sz val="12"/>
        <rFont val="宋体"/>
        <family val="3"/>
        <charset val="134"/>
      </rPr>
      <t>fj</t>
    </r>
    <r>
      <rPr>
        <sz val="12"/>
        <rFont val="宋体"/>
        <family val="3"/>
        <charset val="134"/>
      </rPr>
      <t>3</t>
    </r>
  </si>
  <si>
    <t>附件三</t>
  </si>
  <si>
    <r>
      <rPr>
        <sz val="12"/>
        <rFont val="宋体"/>
        <family val="3"/>
        <charset val="134"/>
      </rPr>
      <t>fj</t>
    </r>
    <r>
      <rPr>
        <sz val="12"/>
        <rFont val="宋体"/>
        <family val="3"/>
        <charset val="134"/>
      </rPr>
      <t>4</t>
    </r>
  </si>
  <si>
    <t>附件四</t>
  </si>
  <si>
    <t>提交时间</t>
  </si>
  <si>
    <t>id</t>
  </si>
  <si>
    <t>varchar(50)</t>
  </si>
  <si>
    <t>创建时间</t>
  </si>
  <si>
    <t>logintime</t>
  </si>
  <si>
    <r>
      <rPr>
        <sz val="12"/>
        <rFont val="宋体"/>
        <family val="3"/>
        <charset val="134"/>
      </rPr>
      <t>int(2</t>
    </r>
    <r>
      <rPr>
        <sz val="12"/>
        <rFont val="宋体"/>
        <family val="3"/>
        <charset val="134"/>
      </rPr>
      <t>)</t>
    </r>
  </si>
  <si>
    <t>loginip</t>
  </si>
  <si>
    <t>district</t>
  </si>
  <si>
    <t>地点</t>
  </si>
  <si>
    <r>
      <rPr>
        <sz val="12"/>
        <rFont val="宋体"/>
        <family val="3"/>
        <charset val="134"/>
      </rPr>
      <t>varchar(</t>
    </r>
    <r>
      <rPr>
        <sz val="12"/>
        <rFont val="宋体"/>
        <family val="3"/>
        <charset val="134"/>
      </rPr>
      <t>255</t>
    </r>
    <r>
      <rPr>
        <sz val="12"/>
        <rFont val="宋体"/>
        <family val="3"/>
        <charset val="134"/>
      </rPr>
      <t>)</t>
    </r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</si>
  <si>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lient</t>
    </r>
  </si>
  <si>
    <t>终端设备</t>
  </si>
  <si>
    <t>meb_sigin_in</t>
  </si>
  <si>
    <t>会员签到记录</t>
  </si>
  <si>
    <t>IP</t>
  </si>
  <si>
    <t>时间</t>
  </si>
  <si>
    <t>latitude</t>
  </si>
  <si>
    <t>纬度</t>
  </si>
  <si>
    <t>double</t>
  </si>
  <si>
    <t>longitude</t>
  </si>
  <si>
    <t>经度</t>
  </si>
  <si>
    <t>1签到 2签退</t>
  </si>
  <si>
    <t>siginsta</t>
  </si>
  <si>
    <t>1成功 2失败</t>
  </si>
  <si>
    <t>meb_vacation</t>
  </si>
  <si>
    <t>会员休假记录</t>
  </si>
  <si>
    <t>starttime</t>
  </si>
  <si>
    <t>开始时间</t>
  </si>
  <si>
    <t>endtime</t>
  </si>
  <si>
    <t>结束时间</t>
  </si>
  <si>
    <t>1事假 2病假</t>
  </si>
  <si>
    <t>reversta</t>
  </si>
  <si>
    <t>审核状态</t>
  </si>
  <si>
    <t>1同意 2不同意</t>
  </si>
  <si>
    <t>reason</t>
  </si>
  <si>
    <t>请假事由</t>
  </si>
  <si>
    <t>ord_order</t>
  </si>
  <si>
    <t>订单</t>
  </si>
  <si>
    <t>订单编号</t>
  </si>
  <si>
    <t>price</t>
  </si>
  <si>
    <t>价格</t>
  </si>
  <si>
    <t>大厦id</t>
  </si>
  <si>
    <t>骑手id</t>
  </si>
  <si>
    <t>骑手电话</t>
  </si>
  <si>
    <t>分拣员id</t>
  </si>
  <si>
    <t>送货员id</t>
  </si>
  <si>
    <t>送货员电话</t>
  </si>
  <si>
    <t>分拣时间</t>
  </si>
  <si>
    <t>取货时间</t>
  </si>
  <si>
    <t>送达时间</t>
  </si>
  <si>
    <t>取消时间</t>
  </si>
  <si>
    <t>第三方品牌名称</t>
  </si>
  <si>
    <t>第三方订单号</t>
  </si>
  <si>
    <t>第三方平台取货地址</t>
  </si>
  <si>
    <t>第三方平台送货地址</t>
  </si>
  <si>
    <t>顾客期望送达时间</t>
  </si>
  <si>
    <t>第三方订单截图</t>
  </si>
  <si>
    <t>楼层</t>
  </si>
  <si>
    <t>ord_pay</t>
  </si>
  <si>
    <t>订单支付记录</t>
  </si>
  <si>
    <t>大厦活动价格表</t>
  </si>
  <si>
    <t>rate</t>
  </si>
  <si>
    <t>折扣</t>
  </si>
  <si>
    <t>float</t>
  </si>
  <si>
    <t>默认不打折</t>
  </si>
  <si>
    <t>优惠金额</t>
  </si>
  <si>
    <t>促销价格状态</t>
  </si>
  <si>
    <t>addr_edifice</t>
  </si>
  <si>
    <t>大厦地址</t>
  </si>
  <si>
    <t>名称</t>
  </si>
  <si>
    <t>province</t>
  </si>
  <si>
    <t>省</t>
  </si>
  <si>
    <t>city</t>
  </si>
  <si>
    <t>市</t>
  </si>
  <si>
    <t>area</t>
  </si>
  <si>
    <t>区</t>
  </si>
  <si>
    <t>业务员</t>
  </si>
  <si>
    <t>入驻时间</t>
  </si>
  <si>
    <t>解除时间</t>
  </si>
  <si>
    <t>addrsta</t>
  </si>
  <si>
    <t>大厦名称</t>
  </si>
  <si>
    <t>会员职务</t>
  </si>
  <si>
    <t>描述</t>
  </si>
  <si>
    <t>处理时间</t>
  </si>
  <si>
    <t>列名</t>
    <phoneticPr fontId="9" type="noConversion"/>
  </si>
  <si>
    <t>中文描述</t>
    <phoneticPr fontId="9" type="noConversion"/>
  </si>
  <si>
    <t>类型</t>
    <phoneticPr fontId="9" type="noConversion"/>
  </si>
  <si>
    <t>主键（索引)</t>
    <phoneticPr fontId="9" type="noConversion"/>
  </si>
  <si>
    <t>外连表</t>
    <phoneticPr fontId="9" type="noConversion"/>
  </si>
  <si>
    <t>默认值</t>
    <phoneticPr fontId="9" type="noConversion"/>
  </si>
  <si>
    <t>值说明</t>
    <phoneticPr fontId="9" type="noConversion"/>
  </si>
  <si>
    <t>自动编号</t>
    <phoneticPr fontId="9" type="noConversion"/>
  </si>
  <si>
    <t>varchar(30)</t>
    <phoneticPr fontId="9" type="noConversion"/>
  </si>
  <si>
    <t>meb_id</t>
    <phoneticPr fontId="9" type="noConversion"/>
  </si>
  <si>
    <t>会员ID</t>
    <phoneticPr fontId="9" type="noConversion"/>
  </si>
  <si>
    <t>int(2)</t>
    <phoneticPr fontId="9" type="noConversion"/>
  </si>
  <si>
    <t>varchar(64)</t>
    <phoneticPr fontId="9" type="noConversion"/>
  </si>
  <si>
    <t>pay_mode</t>
    <phoneticPr fontId="9" type="noConversion"/>
  </si>
  <si>
    <t>bus_pay_mode</t>
    <phoneticPr fontId="8" type="noConversion"/>
  </si>
  <si>
    <t>order_time</t>
    <phoneticPr fontId="9" type="noConversion"/>
  </si>
  <si>
    <t>下单时间</t>
    <phoneticPr fontId="9" type="noConversion"/>
  </si>
  <si>
    <t>datetime</t>
    <phoneticPr fontId="9" type="noConversion"/>
  </si>
  <si>
    <t>pay_time</t>
    <phoneticPr fontId="9" type="noConversion"/>
  </si>
  <si>
    <t>支付时间</t>
    <phoneticPr fontId="9" type="noConversion"/>
  </si>
  <si>
    <t>autoclose_time</t>
    <phoneticPr fontId="9" type="noConversion"/>
  </si>
  <si>
    <t>预计自动关闭时间</t>
    <phoneticPr fontId="9" type="noConversion"/>
  </si>
  <si>
    <t>下单时写入</t>
    <phoneticPr fontId="9" type="noConversion"/>
  </si>
  <si>
    <t>0否 1是</t>
    <phoneticPr fontId="9" type="noConversion"/>
  </si>
  <si>
    <t>finish_time</t>
    <phoneticPr fontId="9" type="noConversion"/>
  </si>
  <si>
    <t>完成时间</t>
    <phoneticPr fontId="9" type="noConversion"/>
  </si>
  <si>
    <t>goods_num</t>
    <phoneticPr fontId="9" type="noConversion"/>
  </si>
  <si>
    <t>商品件数</t>
    <phoneticPr fontId="9" type="noConversion"/>
  </si>
  <si>
    <t>totle_amount</t>
    <phoneticPr fontId="9" type="noConversion"/>
  </si>
  <si>
    <t>应付总金额</t>
    <phoneticPr fontId="9" type="noConversion"/>
  </si>
  <si>
    <t>order_clt</t>
    <phoneticPr fontId="9" type="noConversion"/>
  </si>
  <si>
    <t>下单客户端</t>
    <phoneticPr fontId="9" type="noConversion"/>
  </si>
  <si>
    <t>meb_reg_clt</t>
    <phoneticPr fontId="9" type="noConversion"/>
  </si>
  <si>
    <t>varchar(200)</t>
    <phoneticPr fontId="9" type="noConversion"/>
  </si>
  <si>
    <t>close_desc</t>
    <phoneticPr fontId="9" type="noConversion"/>
  </si>
  <si>
    <t>取消原因</t>
    <phoneticPr fontId="9" type="noConversion"/>
  </si>
  <si>
    <t>取消订单或关闭订单时填写的原因</t>
    <phoneticPr fontId="9" type="noConversion"/>
  </si>
  <si>
    <t>int(11)</t>
    <phoneticPr fontId="9" type="noConversion"/>
  </si>
  <si>
    <r>
      <rPr>
        <sz val="12"/>
        <rFont val="宋体"/>
        <family val="3"/>
        <charset val="134"/>
      </rPr>
      <t>name</t>
    </r>
    <phoneticPr fontId="9" type="noConversion"/>
  </si>
  <si>
    <t>varchar(50)</t>
    <phoneticPr fontId="9" type="noConversion"/>
  </si>
  <si>
    <r>
      <rPr>
        <sz val="12"/>
        <rFont val="宋体"/>
        <family val="3"/>
        <charset val="134"/>
      </rPr>
      <t>phone</t>
    </r>
    <phoneticPr fontId="9" type="noConversion"/>
  </si>
  <si>
    <t>cityno</t>
    <phoneticPr fontId="9" type="noConversion"/>
  </si>
  <si>
    <t>省市区 编号</t>
    <phoneticPr fontId="9" type="noConversion"/>
  </si>
  <si>
    <t>addr</t>
    <phoneticPr fontId="9" type="noConversion"/>
  </si>
  <si>
    <t>详细地址</t>
    <phoneticPr fontId="9" type="noConversion"/>
  </si>
  <si>
    <t>zipcode</t>
    <phoneticPr fontId="9" type="noConversion"/>
  </si>
  <si>
    <t>邮编</t>
    <phoneticPr fontId="9" type="noConversion"/>
  </si>
  <si>
    <r>
      <rPr>
        <sz val="12"/>
        <rFont val="宋体"/>
        <family val="3"/>
        <charset val="134"/>
      </rPr>
      <t>varchar(20)</t>
    </r>
    <phoneticPr fontId="9" type="noConversion"/>
  </si>
  <si>
    <t>create_time</t>
    <phoneticPr fontId="9" type="noConversion"/>
  </si>
  <si>
    <t>创建时间</t>
    <phoneticPr fontId="9" type="noConversion"/>
  </si>
  <si>
    <t>order_id</t>
    <phoneticPr fontId="9" type="noConversion"/>
  </si>
  <si>
    <t>自动编号</t>
    <phoneticPr fontId="8" type="noConversion"/>
  </si>
  <si>
    <t>order_sl</t>
    <phoneticPr fontId="8" type="noConversion"/>
  </si>
  <si>
    <t>edifice_id</t>
    <phoneticPr fontId="8" type="noConversion"/>
  </si>
  <si>
    <t>putin_id</t>
    <phoneticPr fontId="8" type="noConversion"/>
  </si>
  <si>
    <t>putin_phone</t>
    <phoneticPr fontId="8" type="noConversion"/>
  </si>
  <si>
    <t>sort_id</t>
    <phoneticPr fontId="8" type="noConversion"/>
  </si>
  <si>
    <t>delivery_id</t>
    <phoneticPr fontId="8" type="noConversion"/>
  </si>
  <si>
    <t>delivery_phone</t>
    <phoneticPr fontId="8" type="noConversion"/>
  </si>
  <si>
    <t>sor_time</t>
    <phoneticPr fontId="8" type="noConversion"/>
  </si>
  <si>
    <t>pickup_time</t>
    <phoneticPr fontId="8" type="noConversion"/>
  </si>
  <si>
    <t>finsh_time</t>
    <phoneticPr fontId="8" type="noConversion"/>
  </si>
  <si>
    <t>third_name</t>
    <phoneticPr fontId="8" type="noConversion"/>
  </si>
  <si>
    <t>third_num</t>
    <phoneticPr fontId="8" type="noConversion"/>
  </si>
  <si>
    <t>third_take_addr</t>
    <phoneticPr fontId="8" type="noConversion"/>
  </si>
  <si>
    <t>third_give_addr</t>
    <phoneticPr fontId="8" type="noConversion"/>
  </si>
  <si>
    <t>expect_time</t>
    <phoneticPr fontId="8" type="noConversion"/>
  </si>
  <si>
    <t>order_img_path</t>
    <phoneticPr fontId="8" type="noConversion"/>
  </si>
  <si>
    <t>floor</t>
    <phoneticPr fontId="8" type="noConversion"/>
  </si>
  <si>
    <t>支付方式 1 微信 2支付宝</t>
    <phoneticPr fontId="9" type="noConversion"/>
  </si>
  <si>
    <t>支付方式</t>
    <phoneticPr fontId="9" type="noConversion"/>
  </si>
  <si>
    <t>int(11)</t>
    <phoneticPr fontId="8" type="noConversion"/>
  </si>
  <si>
    <t>varchar(30)</t>
    <phoneticPr fontId="8" type="noConversion"/>
  </si>
  <si>
    <t>close_time</t>
    <phoneticPr fontId="8" type="noConversion"/>
  </si>
  <si>
    <t>order_sta</t>
    <phoneticPr fontId="8" type="noConversion"/>
  </si>
  <si>
    <t>活动编号</t>
    <phoneticPr fontId="8" type="noConversion"/>
  </si>
  <si>
    <t>大厦id</t>
    <phoneticPr fontId="8" type="noConversion"/>
  </si>
  <si>
    <t>原价</t>
    <phoneticPr fontId="8" type="noConversion"/>
  </si>
  <si>
    <t>原价+优惠金额=当前价格</t>
    <phoneticPr fontId="8" type="noConversion"/>
  </si>
  <si>
    <t>meb_id</t>
    <phoneticPr fontId="8" type="noConversion"/>
  </si>
  <si>
    <t>1小程序 2Android 3IOS</t>
    <phoneticPr fontId="9" type="noConversion"/>
  </si>
  <si>
    <t>pay_sl</t>
    <phoneticPr fontId="9" type="noConversion"/>
  </si>
  <si>
    <t>支付流水号</t>
    <phoneticPr fontId="9" type="noConversion"/>
  </si>
  <si>
    <t>唯一</t>
    <phoneticPr fontId="9" type="noConversion"/>
  </si>
  <si>
    <t>P20200202100101+随机6位</t>
    <phoneticPr fontId="9" type="noConversion"/>
  </si>
  <si>
    <t>订单ID</t>
    <phoneticPr fontId="9" type="noConversion"/>
  </si>
  <si>
    <t>order_id,order_id,order_id</t>
    <phoneticPr fontId="8" type="noConversion"/>
  </si>
  <si>
    <t>用户id</t>
    <phoneticPr fontId="9" type="noConversion"/>
  </si>
  <si>
    <t>meb_account</t>
    <phoneticPr fontId="9" type="noConversion"/>
  </si>
  <si>
    <t>totle_coupon_amount</t>
    <phoneticPr fontId="9" type="noConversion"/>
  </si>
  <si>
    <t>使用红包金额(预留)</t>
    <phoneticPr fontId="9" type="noConversion"/>
  </si>
  <si>
    <t>totle_act_amount</t>
    <phoneticPr fontId="9" type="noConversion"/>
  </si>
  <si>
    <t>实际付款金额</t>
    <phoneticPr fontId="9" type="noConversion"/>
  </si>
  <si>
    <t>pay_channel</t>
    <phoneticPr fontId="9" type="noConversion"/>
  </si>
  <si>
    <t>支付渠道</t>
    <phoneticPr fontId="9" type="noConversion"/>
  </si>
  <si>
    <t>bus_pay_channel</t>
    <phoneticPr fontId="8" type="noConversion"/>
  </si>
  <si>
    <t>1微信 2支付宝</t>
    <phoneticPr fontId="9" type="noConversion"/>
  </si>
  <si>
    <t>pay_para</t>
    <phoneticPr fontId="9" type="noConversion"/>
  </si>
  <si>
    <t>支付参数</t>
    <phoneticPr fontId="9" type="noConversion"/>
  </si>
  <si>
    <t>text</t>
    <phoneticPr fontId="9" type="noConversion"/>
  </si>
  <si>
    <t>return_val</t>
    <phoneticPr fontId="9" type="noConversion"/>
  </si>
  <si>
    <t>返回值 第三方支付流水号，含银行转账流水号</t>
  </si>
  <si>
    <t>pay_sta</t>
    <phoneticPr fontId="9" type="noConversion"/>
  </si>
  <si>
    <t>支付状态</t>
    <phoneticPr fontId="9" type="noConversion"/>
  </si>
  <si>
    <t>bus_pay_sta</t>
    <phoneticPr fontId="8" type="noConversion"/>
  </si>
  <si>
    <t>0新建 1支付中 2支付成功 3支付失败</t>
    <phoneticPr fontId="9" type="noConversion"/>
  </si>
  <si>
    <t>发起支付时间</t>
    <phoneticPr fontId="9" type="noConversion"/>
  </si>
  <si>
    <t>完成支付时间</t>
    <phoneticPr fontId="9" type="noConversion"/>
  </si>
  <si>
    <t>close_time</t>
    <phoneticPr fontId="9" type="noConversion"/>
  </si>
  <si>
    <t>支付关闭时间</t>
    <phoneticPr fontId="9" type="noConversion"/>
  </si>
  <si>
    <t>close_by</t>
    <phoneticPr fontId="9" type="noConversion"/>
  </si>
  <si>
    <t>关闭操作人</t>
    <phoneticPr fontId="9" type="noConversion"/>
  </si>
  <si>
    <t xml:space="preserve">支付方式 </t>
    <phoneticPr fontId="8" type="noConversion"/>
  </si>
  <si>
    <t>int(4)</t>
    <phoneticPr fontId="9" type="noConversion"/>
  </si>
  <si>
    <t>int(2)</t>
    <phoneticPr fontId="8" type="noConversion"/>
  </si>
  <si>
    <t>P20200202100101+随机6位</t>
    <phoneticPr fontId="8" type="noConversion"/>
  </si>
  <si>
    <t>discount_price</t>
    <phoneticPr fontId="8" type="noConversion"/>
  </si>
  <si>
    <t>start_time</t>
    <phoneticPr fontId="8" type="noConversion"/>
  </si>
  <si>
    <t>end_time</t>
    <phoneticPr fontId="8" type="noConversion"/>
  </si>
  <si>
    <t>price_sta</t>
    <phoneticPr fontId="8" type="noConversion"/>
  </si>
  <si>
    <t>ord_activity_price</t>
    <phoneticPr fontId="8" type="noConversion"/>
  </si>
  <si>
    <t>1在线支付 2余额支付</t>
    <phoneticPr fontId="8" type="noConversion"/>
  </si>
  <si>
    <t>总层数</t>
    <phoneticPr fontId="8" type="noConversion"/>
  </si>
  <si>
    <t>addr_edifice_group</t>
    <phoneticPr fontId="8" type="noConversion"/>
  </si>
  <si>
    <t>edifice_name</t>
    <phoneticPr fontId="8" type="noConversion"/>
  </si>
  <si>
    <t>meb_job</t>
    <phoneticPr fontId="8" type="noConversion"/>
  </si>
  <si>
    <t>create_time</t>
    <phoneticPr fontId="8" type="noConversion"/>
  </si>
  <si>
    <t>addr_sta</t>
    <phoneticPr fontId="8" type="noConversion"/>
  </si>
  <si>
    <t>1分拣2送货3领班</t>
    <phoneticPr fontId="8" type="noConversion"/>
  </si>
  <si>
    <t>会员id</t>
    <phoneticPr fontId="8" type="noConversion"/>
  </si>
  <si>
    <t>addr_id</t>
    <phoneticPr fontId="8" type="noConversion"/>
  </si>
  <si>
    <t>addr_name</t>
    <phoneticPr fontId="8" type="noConversion"/>
  </si>
  <si>
    <t>layer_num</t>
    <phoneticPr fontId="8" type="noConversion"/>
  </si>
  <si>
    <t>user_id</t>
    <phoneticPr fontId="8" type="noConversion"/>
  </si>
  <si>
    <t>join_time</t>
    <phoneticPr fontId="8" type="noConversion"/>
  </si>
  <si>
    <t>leave_time</t>
    <phoneticPr fontId="8" type="noConversion"/>
  </si>
  <si>
    <t>1小程序 2android 3ios</t>
    <phoneticPr fontId="8" type="noConversion"/>
  </si>
  <si>
    <t>编号</t>
    <phoneticPr fontId="9" type="noConversion"/>
  </si>
  <si>
    <t>varchar(20)</t>
    <phoneticPr fontId="9" type="noConversion"/>
  </si>
  <si>
    <t>名称</t>
    <phoneticPr fontId="9" type="noConversion"/>
  </si>
  <si>
    <t>varchar(2000)</t>
    <phoneticPr fontId="9" type="noConversion"/>
  </si>
  <si>
    <t>varchar(10)</t>
    <phoneticPr fontId="9" type="noConversion"/>
  </si>
  <si>
    <t>desc</t>
    <phoneticPr fontId="8" type="noConversion"/>
  </si>
  <si>
    <t>submit_time</t>
    <phoneticPr fontId="8" type="noConversion"/>
  </si>
  <si>
    <t>handle_time</t>
    <phoneticPr fontId="8" type="noConversion"/>
  </si>
  <si>
    <t>处理人</t>
    <phoneticPr fontId="8" type="noConversion"/>
  </si>
  <si>
    <t>set_datacity</t>
    <phoneticPr fontId="18" type="noConversion"/>
  </si>
  <si>
    <t>列名</t>
    <phoneticPr fontId="18" type="noConversion"/>
  </si>
  <si>
    <t>中文描述</t>
    <phoneticPr fontId="18" type="noConversion"/>
  </si>
  <si>
    <t>类型</t>
    <phoneticPr fontId="18" type="noConversion"/>
  </si>
  <si>
    <t>外连表</t>
    <phoneticPr fontId="18" type="noConversion"/>
  </si>
  <si>
    <t>默认值</t>
    <phoneticPr fontId="18" type="noConversion"/>
  </si>
  <si>
    <t>值说明</t>
    <phoneticPr fontId="18" type="noConversion"/>
  </si>
  <si>
    <t>idno</t>
    <phoneticPr fontId="18" type="noConversion"/>
  </si>
  <si>
    <t>编号</t>
    <phoneticPr fontId="18" type="noConversion"/>
  </si>
  <si>
    <t>varchar(20)</t>
    <phoneticPr fontId="18" type="noConversion"/>
  </si>
  <si>
    <t>主键（索引)</t>
    <phoneticPr fontId="18" type="noConversion"/>
  </si>
  <si>
    <t>大,idno</t>
  </si>
  <si>
    <t>大,new.idno</t>
  </si>
  <si>
    <t>大,idno=new.idno</t>
  </si>
  <si>
    <t>name</t>
    <phoneticPr fontId="18" type="noConversion"/>
  </si>
  <si>
    <t>省名称</t>
    <phoneticPr fontId="18" type="noConversion"/>
  </si>
  <si>
    <t>varchar(50)</t>
    <phoneticPr fontId="18" type="noConversion"/>
  </si>
  <si>
    <t>大,name</t>
  </si>
  <si>
    <t>大,new.name</t>
  </si>
  <si>
    <t>大,name=new.name</t>
  </si>
  <si>
    <t>map</t>
    <phoneticPr fontId="18" type="noConversion"/>
  </si>
  <si>
    <t>地图坐标范围值</t>
    <phoneticPr fontId="18" type="noConversion"/>
  </si>
  <si>
    <t>varchar(2000)</t>
    <phoneticPr fontId="18" type="noConversion"/>
  </si>
  <si>
    <t>大,map</t>
  </si>
  <si>
    <t>大,new.map</t>
  </si>
  <si>
    <t>大,map=new.map</t>
  </si>
  <si>
    <t>shorname</t>
    <phoneticPr fontId="18" type="noConversion"/>
  </si>
  <si>
    <t>缩写城市名称</t>
    <phoneticPr fontId="18" type="noConversion"/>
  </si>
  <si>
    <t>大,shorname</t>
  </si>
  <si>
    <t>大,new.shorname</t>
  </si>
  <si>
    <t>大,shorname=new.shorname</t>
  </si>
  <si>
    <t>pinyin</t>
    <phoneticPr fontId="18" type="noConversion"/>
  </si>
  <si>
    <t>全拼字符</t>
    <phoneticPr fontId="18" type="noConversion"/>
  </si>
  <si>
    <t>大,pinyin</t>
  </si>
  <si>
    <t>大,new.pinyin</t>
  </si>
  <si>
    <t>大,pinyin=new.pinyin</t>
  </si>
  <si>
    <t>shorter</t>
    <phoneticPr fontId="18" type="noConversion"/>
  </si>
  <si>
    <t>城市拼音缩写</t>
    <phoneticPr fontId="18" type="noConversion"/>
  </si>
  <si>
    <t>varchar(10)</t>
    <phoneticPr fontId="18" type="noConversion"/>
  </si>
  <si>
    <t>大,shorter</t>
  </si>
  <si>
    <t>大,new.shorter</t>
  </si>
  <si>
    <t>大,shorter=new.shorter</t>
  </si>
  <si>
    <t>initial</t>
    <phoneticPr fontId="18" type="noConversion"/>
  </si>
  <si>
    <t>首字母索引</t>
    <phoneticPr fontId="18" type="noConversion"/>
  </si>
  <si>
    <t>varchar(1)</t>
    <phoneticPr fontId="18" type="noConversion"/>
  </si>
  <si>
    <t>大,initial</t>
  </si>
  <si>
    <t>大,new.initial</t>
  </si>
  <si>
    <t>大,initial=new.initial</t>
  </si>
  <si>
    <t>hotflag</t>
    <phoneticPr fontId="18" type="noConversion"/>
  </si>
  <si>
    <t>活动热门城市标志</t>
    <phoneticPr fontId="18" type="noConversion"/>
  </si>
  <si>
    <t>int(4)</t>
    <phoneticPr fontId="18" type="noConversion"/>
  </si>
  <si>
    <t>1活动</t>
    <phoneticPr fontId="18" type="noConversion"/>
  </si>
  <si>
    <t>大,hotflag</t>
  </si>
  <si>
    <t>大,new.hotflag</t>
  </si>
  <si>
    <t>大,hotflag=new.hotflag</t>
  </si>
  <si>
    <t>base_city</t>
    <phoneticPr fontId="9" type="noConversion"/>
  </si>
  <si>
    <t>basecity</t>
    <phoneticPr fontId="9" type="noConversion"/>
  </si>
  <si>
    <t>insert</t>
    <phoneticPr fontId="9" type="noConversion"/>
  </si>
  <si>
    <t>update</t>
    <phoneticPr fontId="9" type="noConversion"/>
  </si>
  <si>
    <t>delete</t>
    <phoneticPr fontId="9" type="noConversion"/>
  </si>
  <si>
    <t>idno</t>
  </si>
  <si>
    <t>省市数据表</t>
  </si>
  <si>
    <t>set_databank</t>
    <phoneticPr fontId="9" type="noConversion"/>
  </si>
  <si>
    <t>id</t>
    <phoneticPr fontId="9" type="noConversion"/>
  </si>
  <si>
    <t>银行编号</t>
    <phoneticPr fontId="9" type="noConversion"/>
  </si>
  <si>
    <t>主（自动编号）</t>
    <phoneticPr fontId="9" type="noConversion"/>
  </si>
  <si>
    <t>大,bank_id</t>
  </si>
  <si>
    <t>大,new.bank_id</t>
  </si>
  <si>
    <t>大,bank_id=new.bank_id</t>
  </si>
  <si>
    <t>bank_name</t>
    <phoneticPr fontId="9" type="noConversion"/>
  </si>
  <si>
    <t>银行名称</t>
    <phoneticPr fontId="9" type="noConversion"/>
  </si>
  <si>
    <t>varchar(100)</t>
    <phoneticPr fontId="9" type="noConversion"/>
  </si>
  <si>
    <t>大,bank_name</t>
  </si>
  <si>
    <t>大,new.bank_name</t>
  </si>
  <si>
    <t>大,bank_name=new.bank_name</t>
  </si>
  <si>
    <t>bank_code</t>
    <phoneticPr fontId="9" type="noConversion"/>
  </si>
  <si>
    <t>银行简写</t>
    <phoneticPr fontId="9" type="noConversion"/>
  </si>
  <si>
    <t>大,bank_code</t>
  </si>
  <si>
    <t>大,new.bank_code</t>
  </si>
  <si>
    <t>大,bank_code=new.bank_code</t>
  </si>
  <si>
    <t>ico</t>
    <phoneticPr fontId="9" type="noConversion"/>
  </si>
  <si>
    <t>图标路径</t>
    <phoneticPr fontId="9" type="noConversion"/>
  </si>
  <si>
    <t>大,ico</t>
  </si>
  <si>
    <t>大,new.ico</t>
  </si>
  <si>
    <t>大,ico=new.ico</t>
  </si>
  <si>
    <t>status</t>
    <phoneticPr fontId="9" type="noConversion"/>
  </si>
  <si>
    <t>状态</t>
    <phoneticPr fontId="9" type="noConversion"/>
  </si>
  <si>
    <t>tinyint(1)</t>
    <phoneticPr fontId="9" type="noConversion"/>
  </si>
  <si>
    <t>大,status</t>
  </si>
  <si>
    <t>大,new.status</t>
  </si>
  <si>
    <t>大,status=new.status</t>
  </si>
  <si>
    <t>setdatabank</t>
    <phoneticPr fontId="8" type="noConversion"/>
  </si>
  <si>
    <t>bank_id</t>
    <phoneticPr fontId="9" type="noConversion"/>
  </si>
  <si>
    <t>银行信息表</t>
    <phoneticPr fontId="9" type="noConversion"/>
  </si>
  <si>
    <r>
      <rPr>
        <sz val="12"/>
        <rFont val="宋体"/>
        <family val="3"/>
        <charset val="134"/>
      </rPr>
      <t>meb_account</t>
    </r>
    <phoneticPr fontId="9" type="noConversion"/>
  </si>
  <si>
    <r>
      <rPr>
        <sz val="11"/>
        <color rgb="FF000000"/>
        <rFont val="宋体"/>
        <family val="3"/>
        <charset val="134"/>
      </rPr>
      <t>id</t>
    </r>
    <phoneticPr fontId="9" type="noConversion"/>
  </si>
  <si>
    <t>主</t>
    <phoneticPr fontId="9" type="noConversion"/>
  </si>
  <si>
    <t>大,id</t>
  </si>
  <si>
    <t>大,new.id</t>
  </si>
  <si>
    <t>大,id=new.id</t>
  </si>
  <si>
    <t>序列号</t>
    <phoneticPr fontId="9" type="noConversion"/>
  </si>
  <si>
    <r>
      <rPr>
        <sz val="12"/>
        <rFont val="宋体"/>
        <family val="3"/>
        <charset val="134"/>
      </rPr>
      <t>varchar(64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</si>
  <si>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type</t>
    <phoneticPr fontId="9" type="noConversion"/>
  </si>
  <si>
    <t>会员类型</t>
    <phoneticPr fontId="9" type="noConversion"/>
  </si>
  <si>
    <r>
      <rPr>
        <sz val="12"/>
        <rFont val="宋体"/>
        <family val="3"/>
        <charset val="134"/>
      </rPr>
      <t>int(4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</si>
  <si>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大,type</t>
  </si>
  <si>
    <t>大,new.type</t>
  </si>
  <si>
    <t>大,type=new.type</t>
  </si>
  <si>
    <t>phone</t>
    <phoneticPr fontId="9" type="noConversion"/>
  </si>
  <si>
    <t>手机号</t>
    <phoneticPr fontId="9" type="noConversion"/>
  </si>
  <si>
    <r>
      <rPr>
        <sz val="12"/>
        <rFont val="宋体"/>
        <family val="3"/>
        <charset val="134"/>
      </rPr>
      <t>varchar(11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</si>
  <si>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大,phone</t>
  </si>
  <si>
    <t>大,new.phone</t>
  </si>
  <si>
    <t>大,phone=new.phone</t>
  </si>
  <si>
    <t>account</t>
    <phoneticPr fontId="9" type="noConversion"/>
  </si>
  <si>
    <t>账号</t>
    <phoneticPr fontId="9" type="noConversion"/>
  </si>
  <si>
    <t>varchar(45)</t>
    <phoneticPr fontId="9" type="noConversion"/>
  </si>
  <si>
    <t>大,account</t>
  </si>
  <si>
    <t>大,new.account</t>
  </si>
  <si>
    <t>大,account=new.account</t>
  </si>
  <si>
    <t>password</t>
    <phoneticPr fontId="9" type="noConversion"/>
  </si>
  <si>
    <t>密码</t>
    <phoneticPr fontId="9" type="noConversion"/>
  </si>
  <si>
    <t>大,password</t>
  </si>
  <si>
    <t>大,new.password</t>
  </si>
  <si>
    <t>大,password=new.password</t>
  </si>
  <si>
    <t>salt</t>
    <phoneticPr fontId="9" type="noConversion"/>
  </si>
  <si>
    <t>加盐</t>
    <phoneticPr fontId="9" type="noConversion"/>
  </si>
  <si>
    <t>用于密码加密</t>
    <phoneticPr fontId="9" type="noConversion"/>
  </si>
  <si>
    <t>大,salt</t>
  </si>
  <si>
    <t>大,new.salt</t>
  </si>
  <si>
    <t>大,salt=new.salt</t>
  </si>
  <si>
    <t>email</t>
    <phoneticPr fontId="9" type="noConversion"/>
  </si>
  <si>
    <t>邮件地址</t>
    <phoneticPr fontId="9" type="noConversion"/>
  </si>
  <si>
    <t>大,email</t>
  </si>
  <si>
    <t>大,new.email</t>
  </si>
  <si>
    <t>大,email=new.email</t>
  </si>
  <si>
    <t>regtime</t>
    <phoneticPr fontId="9" type="noConversion"/>
  </si>
  <si>
    <t>注册时间</t>
    <phoneticPr fontId="9" type="noConversion"/>
  </si>
  <si>
    <t>大,regtime</t>
  </si>
  <si>
    <t>大,new.regtime</t>
  </si>
  <si>
    <t>大,regtime=new.regtime</t>
  </si>
  <si>
    <t>regip</t>
    <phoneticPr fontId="9" type="noConversion"/>
  </si>
  <si>
    <t>注册ip</t>
    <phoneticPr fontId="9" type="noConversion"/>
  </si>
  <si>
    <t>大,regip</t>
  </si>
  <si>
    <t>大,new.regip</t>
  </si>
  <si>
    <t>大,regip=new.regip</t>
  </si>
  <si>
    <t>regclt</t>
    <phoneticPr fontId="9" type="noConversion"/>
  </si>
  <si>
    <t>注册客户端</t>
    <phoneticPr fontId="9" type="noConversion"/>
  </si>
  <si>
    <t>大,regclt</t>
  </si>
  <si>
    <t>大,new.regclt</t>
  </si>
  <si>
    <t>大,regclt=new.regclt</t>
  </si>
  <si>
    <t>regcha</t>
    <phoneticPr fontId="9" type="noConversion"/>
  </si>
  <si>
    <t>获客渠道</t>
    <phoneticPr fontId="9" type="noConversion"/>
  </si>
  <si>
    <t>可以是活动编号，或推广渠道</t>
    <phoneticPr fontId="9" type="noConversion"/>
  </si>
  <si>
    <t>大,regcha</t>
  </si>
  <si>
    <t>大,new.regcha</t>
  </si>
  <si>
    <t>大,regcha=new.regcha</t>
  </si>
  <si>
    <r>
      <rPr>
        <sz val="12"/>
        <rFont val="宋体"/>
        <family val="3"/>
        <charset val="134"/>
      </rPr>
      <t>refcode</t>
    </r>
    <phoneticPr fontId="9" type="noConversion"/>
  </si>
  <si>
    <t>推荐码</t>
    <phoneticPr fontId="9" type="noConversion"/>
  </si>
  <si>
    <t>用于生成推荐二维码和url</t>
    <phoneticPr fontId="9" type="noConversion"/>
  </si>
  <si>
    <t>大,refcode</t>
  </si>
  <si>
    <t>大,new.refcode</t>
  </si>
  <si>
    <t>大,refcode=new.refcode</t>
  </si>
  <si>
    <r>
      <rPr>
        <sz val="12"/>
        <rFont val="宋体"/>
        <family val="3"/>
        <charset val="134"/>
      </rPr>
      <t>puid</t>
    </r>
    <phoneticPr fontId="9" type="noConversion"/>
  </si>
  <si>
    <t>已注册用户推荐</t>
    <phoneticPr fontId="9" type="noConversion"/>
  </si>
  <si>
    <t>用户推荐</t>
    <phoneticPr fontId="9" type="noConversion"/>
  </si>
  <si>
    <t>大,puid</t>
  </si>
  <si>
    <t>大,new.puid</t>
  </si>
  <si>
    <t>大,puid=new.puid</t>
  </si>
  <si>
    <t>accsta</t>
    <phoneticPr fontId="9" type="noConversion"/>
  </si>
  <si>
    <t>meb_acc_sta</t>
    <phoneticPr fontId="9" type="noConversion"/>
  </si>
  <si>
    <t>大,accsta</t>
  </si>
  <si>
    <t>大,new.accsta</t>
  </si>
  <si>
    <t>大,accsta=new.accsta</t>
  </si>
  <si>
    <r>
      <rPr>
        <sz val="12"/>
        <rFont val="宋体"/>
        <family val="3"/>
        <charset val="134"/>
      </rPr>
      <t>lastlogintime</t>
    </r>
    <phoneticPr fontId="9" type="noConversion"/>
  </si>
  <si>
    <t>最后登录时间</t>
    <phoneticPr fontId="9" type="noConversion"/>
  </si>
  <si>
    <t>大,lastlogintime</t>
  </si>
  <si>
    <t>大,new.lastlogintime</t>
  </si>
  <si>
    <t>大,lastlogintime=new.lastlogintime</t>
  </si>
  <si>
    <t>lastloginip</t>
    <phoneticPr fontId="9" type="noConversion"/>
  </si>
  <si>
    <t>最后登录IP</t>
    <phoneticPr fontId="9" type="noConversion"/>
  </si>
  <si>
    <r>
      <rPr>
        <sz val="12"/>
        <rFont val="宋体"/>
        <family val="3"/>
        <charset val="134"/>
      </rPr>
      <t>varchar(20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</si>
  <si>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大,lastloginip</t>
  </si>
  <si>
    <t>大,new.lastloginip</t>
  </si>
  <si>
    <t>大,lastloginip=new.lastloginip</t>
  </si>
  <si>
    <r>
      <rPr>
        <sz val="12"/>
        <rFont val="宋体"/>
        <family val="3"/>
        <charset val="134"/>
      </rPr>
      <t>passerr</t>
    </r>
    <phoneticPr fontId="9" type="noConversion"/>
  </si>
  <si>
    <t>当前密码连续错误次数</t>
    <phoneticPr fontId="9" type="noConversion"/>
  </si>
  <si>
    <t>3次出错锁定30分钟，之后出错一次锁定30分钟，
密码正确清0</t>
    <phoneticPr fontId="9" type="noConversion"/>
  </si>
  <si>
    <t>大,passerr</t>
  </si>
  <si>
    <t>大,new.passerr</t>
  </si>
  <si>
    <t>大,passerr=new.passerr</t>
  </si>
  <si>
    <t>m1</t>
    <phoneticPr fontId="9" type="noConversion"/>
  </si>
  <si>
    <t>预留字段一</t>
    <phoneticPr fontId="9" type="noConversion"/>
  </si>
  <si>
    <t>大,m1</t>
  </si>
  <si>
    <t>大,new.m1</t>
  </si>
  <si>
    <t>大,m1=new.m1</t>
  </si>
  <si>
    <t>m2</t>
    <phoneticPr fontId="9" type="noConversion"/>
  </si>
  <si>
    <t>预留字段二</t>
    <phoneticPr fontId="9" type="noConversion"/>
  </si>
  <si>
    <t>大,m2</t>
  </si>
  <si>
    <t>大,new.m2</t>
  </si>
  <si>
    <t>大,m2=new.m2</t>
  </si>
  <si>
    <t>m3</t>
    <phoneticPr fontId="9" type="noConversion"/>
  </si>
  <si>
    <t>预留字段三</t>
    <phoneticPr fontId="9" type="noConversion"/>
  </si>
  <si>
    <t>大,m3</t>
  </si>
  <si>
    <t>大,new.m3</t>
  </si>
  <si>
    <t>大,m3=new.m3</t>
  </si>
  <si>
    <t>mebmoney</t>
    <phoneticPr fontId="9" type="noConversion"/>
  </si>
  <si>
    <t>可用余额</t>
    <phoneticPr fontId="9" type="noConversion"/>
  </si>
  <si>
    <t>decimal(13,2)</t>
    <phoneticPr fontId="9" type="noConversion"/>
  </si>
  <si>
    <t>大,mebmoney</t>
  </si>
  <si>
    <t>大,new.mebmoney</t>
  </si>
  <si>
    <t>大,mebmoney=new.mebmoney</t>
  </si>
  <si>
    <t>fremoney</t>
    <phoneticPr fontId="9" type="noConversion"/>
  </si>
  <si>
    <t>锁定金额</t>
    <phoneticPr fontId="9" type="noConversion"/>
  </si>
  <si>
    <t>大,fremoney</t>
  </si>
  <si>
    <t>大,new.fremoney</t>
  </si>
  <si>
    <t>大,fremoney=new.fremoney</t>
  </si>
  <si>
    <t>version</t>
    <phoneticPr fontId="9" type="noConversion"/>
  </si>
  <si>
    <t>版本号（乐观锁）</t>
    <phoneticPr fontId="9" type="noConversion"/>
  </si>
  <si>
    <t>大,version</t>
  </si>
  <si>
    <t>大,new.version</t>
  </si>
  <si>
    <t>大,version=new.version</t>
  </si>
  <si>
    <t>mebaccount</t>
    <phoneticPr fontId="9" type="noConversion"/>
  </si>
  <si>
    <t>会员账号</t>
    <phoneticPr fontId="9" type="noConversion"/>
  </si>
  <si>
    <r>
      <rPr>
        <sz val="11"/>
        <color rgb="FF000000"/>
        <rFont val="宋体"/>
        <family val="3"/>
        <charset val="134"/>
      </rPr>
      <t>meb_acc</t>
    </r>
    <r>
      <rPr>
        <sz val="12"/>
        <rFont val="宋体"/>
        <family val="3"/>
        <charset val="134"/>
      </rPr>
      <t>third</t>
    </r>
    <phoneticPr fontId="9" type="noConversion"/>
  </si>
  <si>
    <t>主键</t>
    <phoneticPr fontId="9" type="noConversion"/>
  </si>
  <si>
    <t>session_key</t>
    <phoneticPr fontId="9" type="noConversion"/>
  </si>
  <si>
    <t>小程序返回的会话密钥</t>
    <phoneticPr fontId="9" type="noConversion"/>
  </si>
  <si>
    <t>大,session_key</t>
  </si>
  <si>
    <t>大,new.session_key</t>
  </si>
  <si>
    <t>大,session_key=new.session_key</t>
  </si>
  <si>
    <r>
      <rPr>
        <sz val="12"/>
        <rFont val="宋体"/>
        <family val="3"/>
        <charset val="134"/>
      </rPr>
      <t>mebid</t>
    </r>
    <phoneticPr fontId="9" type="noConversion"/>
  </si>
  <si>
    <r>
      <rPr>
        <sz val="12"/>
        <rFont val="宋体"/>
        <family val="3"/>
        <charset val="134"/>
      </rPr>
      <t>平台用户id</t>
    </r>
    <phoneticPr fontId="9" type="noConversion"/>
  </si>
  <si>
    <t>大,mebid</t>
  </si>
  <si>
    <t>大,new.mebid</t>
  </si>
  <si>
    <t>大,mebid=new.mebid</t>
  </si>
  <si>
    <t>open_type</t>
    <phoneticPr fontId="9" type="noConversion"/>
  </si>
  <si>
    <t>第三方平台</t>
    <phoneticPr fontId="9" type="noConversion"/>
  </si>
  <si>
    <t>大,open_type</t>
  </si>
  <si>
    <t>大,new.open_type</t>
  </si>
  <si>
    <t>大,open_type=new.open_type</t>
  </si>
  <si>
    <t>openid</t>
    <phoneticPr fontId="9" type="noConversion"/>
  </si>
  <si>
    <t>用户在第三方平台的ID</t>
    <phoneticPr fontId="9" type="noConversion"/>
  </si>
  <si>
    <t>大,openid</t>
  </si>
  <si>
    <t>大,new.openid</t>
  </si>
  <si>
    <t>大,openid=new.openid</t>
  </si>
  <si>
    <t>access_token</t>
    <phoneticPr fontId="9" type="noConversion"/>
  </si>
  <si>
    <t>第三方平台返回的token</t>
    <phoneticPr fontId="9" type="noConversion"/>
  </si>
  <si>
    <t>调用接口需要用到的token，比如利用accessToken发表微博等，如果只是对接登录的话，这个其实没啥用</t>
    <phoneticPr fontId="9" type="noConversion"/>
  </si>
  <si>
    <t>大,access_token</t>
  </si>
  <si>
    <t>大,new.access_token</t>
  </si>
  <si>
    <t>大,access_token=new.access_token</t>
  </si>
  <si>
    <t>expired_time</t>
    <phoneticPr fontId="9" type="noConversion"/>
  </si>
  <si>
    <t>授权时间</t>
    <phoneticPr fontId="9" type="noConversion"/>
  </si>
  <si>
    <t>授权过期时间，第三方登录授权都是有过期时间的，比如3个月</t>
    <phoneticPr fontId="9" type="noConversion"/>
  </si>
  <si>
    <t>大,expired_time</t>
  </si>
  <si>
    <t>大,new.expired_time</t>
  </si>
  <si>
    <t>大,expired_time=new.expired_time</t>
  </si>
  <si>
    <t>nickname</t>
    <phoneticPr fontId="9" type="noConversion"/>
  </si>
  <si>
    <t>昵称</t>
    <phoneticPr fontId="9" type="noConversion"/>
  </si>
  <si>
    <t>大,nickname</t>
  </si>
  <si>
    <t>大,new.nickname</t>
  </si>
  <si>
    <t>大,nickname=new.nickname</t>
  </si>
  <si>
    <t>avatar</t>
    <phoneticPr fontId="9" type="noConversion"/>
  </si>
  <si>
    <t>头像</t>
    <phoneticPr fontId="9" type="noConversion"/>
  </si>
  <si>
    <r>
      <rPr>
        <sz val="12"/>
        <rFont val="宋体"/>
        <family val="3"/>
        <charset val="134"/>
      </rPr>
      <t>varchar(200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</si>
  <si>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大,avatar</t>
  </si>
  <si>
    <t>大,new.avatar</t>
  </si>
  <si>
    <t>大,avatar=new.avatar</t>
  </si>
  <si>
    <t>createtime</t>
    <phoneticPr fontId="9" type="noConversion"/>
  </si>
  <si>
    <t>大,createtime</t>
  </si>
  <si>
    <t>大,new.createtime</t>
  </si>
  <si>
    <t>大,createtime=new.createtime</t>
  </si>
  <si>
    <t>uniqueid</t>
    <phoneticPr fontId="9" type="noConversion"/>
  </si>
  <si>
    <t>用户在第三方平台的唯一ID</t>
    <phoneticPr fontId="9" type="noConversion"/>
  </si>
  <si>
    <t>varchar(70)</t>
    <phoneticPr fontId="9" type="noConversion"/>
  </si>
  <si>
    <t>大,uniqueid</t>
  </si>
  <si>
    <t>大,new.uniqueid</t>
  </si>
  <si>
    <t>大,uniqueid=new.uniqueid</t>
  </si>
  <si>
    <r>
      <rPr>
        <sz val="11"/>
        <color rgb="FF000000"/>
        <rFont val="宋体"/>
        <family val="3"/>
        <charset val="134"/>
      </rPr>
      <t>acct</t>
    </r>
    <r>
      <rPr>
        <sz val="12"/>
        <rFont val="宋体"/>
        <family val="3"/>
        <charset val="134"/>
      </rPr>
      <t>sta</t>
    </r>
    <phoneticPr fontId="9" type="noConversion"/>
  </si>
  <si>
    <t>绑定状态</t>
    <phoneticPr fontId="9" type="noConversion"/>
  </si>
  <si>
    <t>大,acctsta</t>
  </si>
  <si>
    <t>大,new.acctsta</t>
  </si>
  <si>
    <t>大,acctsta=new.acctsta</t>
  </si>
  <si>
    <t>meb_accthird</t>
    <phoneticPr fontId="9" type="noConversion"/>
  </si>
  <si>
    <t>mebaccthird</t>
    <phoneticPr fontId="9" type="noConversion"/>
  </si>
  <si>
    <t>第三方账号</t>
    <phoneticPr fontId="9" type="noConversion"/>
  </si>
  <si>
    <r>
      <rPr>
        <sz val="11"/>
        <color rgb="FF000000"/>
        <rFont val="宋体"/>
        <family val="3"/>
        <charset val="134"/>
      </rPr>
      <t>m</t>
    </r>
    <r>
      <rPr>
        <sz val="12"/>
        <rFont val="宋体"/>
        <family val="3"/>
        <charset val="134"/>
      </rPr>
      <t>eb_info</t>
    </r>
    <phoneticPr fontId="9" type="noConversion"/>
  </si>
  <si>
    <r>
      <rPr>
        <sz val="11"/>
        <color rgb="FF000000"/>
        <rFont val="宋体"/>
        <family val="3"/>
        <charset val="134"/>
      </rPr>
      <t>m</t>
    </r>
    <r>
      <rPr>
        <sz val="12"/>
        <rFont val="宋体"/>
        <family val="3"/>
        <charset val="134"/>
      </rPr>
      <t>ebid</t>
    </r>
    <phoneticPr fontId="9" type="noConversion"/>
  </si>
  <si>
    <t>mebidty</t>
    <phoneticPr fontId="9" type="noConversion"/>
  </si>
  <si>
    <t>会员身份</t>
    <phoneticPr fontId="9" type="noConversion"/>
  </si>
  <si>
    <t>meb_idty_list</t>
    <phoneticPr fontId="9" type="noConversion"/>
  </si>
  <si>
    <t>大,mebidty</t>
  </si>
  <si>
    <t>大,new.mebidty</t>
  </si>
  <si>
    <t>大,mebidty=new.mebidty</t>
  </si>
  <si>
    <t>sex</t>
    <phoneticPr fontId="9" type="noConversion"/>
  </si>
  <si>
    <t>性别</t>
    <phoneticPr fontId="9" type="noConversion"/>
  </si>
  <si>
    <t>varchar(2)</t>
    <phoneticPr fontId="9" type="noConversion"/>
  </si>
  <si>
    <t>meb_sex_zw</t>
    <phoneticPr fontId="9" type="noConversion"/>
  </si>
  <si>
    <t>男；女；无；</t>
    <phoneticPr fontId="9" type="noConversion"/>
  </si>
  <si>
    <t>大,sex</t>
  </si>
  <si>
    <t>大,new.sex</t>
  </si>
  <si>
    <t>大,sex=new.sex</t>
  </si>
  <si>
    <t>birthday</t>
    <phoneticPr fontId="9" type="noConversion"/>
  </si>
  <si>
    <t>出生日期</t>
    <phoneticPr fontId="9" type="noConversion"/>
  </si>
  <si>
    <t>大,birthday</t>
  </si>
  <si>
    <t>大,new.birthday</t>
  </si>
  <si>
    <t>大,birthday=new.birthday</t>
  </si>
  <si>
    <t>isauthper</t>
    <phoneticPr fontId="9" type="noConversion"/>
  </si>
  <si>
    <t>是否通过实名认证</t>
    <phoneticPr fontId="9" type="noConversion"/>
  </si>
  <si>
    <t>meb_is_auth</t>
    <phoneticPr fontId="9" type="noConversion"/>
  </si>
  <si>
    <t>大,isauthper</t>
  </si>
  <si>
    <t>大,new.isauthper</t>
  </si>
  <si>
    <t>大,isauthper=new.isauthper</t>
  </si>
  <si>
    <t>authpertime</t>
    <phoneticPr fontId="9" type="noConversion"/>
  </si>
  <si>
    <t>实名认证时间</t>
    <phoneticPr fontId="9" type="noConversion"/>
  </si>
  <si>
    <t>大,authpertime</t>
  </si>
  <si>
    <t>大,new.authpertime</t>
  </si>
  <si>
    <t>大,authpertime=new.authpertime</t>
  </si>
  <si>
    <t>pername</t>
    <phoneticPr fontId="9" type="noConversion"/>
  </si>
  <si>
    <t>真实姓名</t>
    <phoneticPr fontId="9" type="noConversion"/>
  </si>
  <si>
    <t>大,pername</t>
  </si>
  <si>
    <t>大,new.pername</t>
  </si>
  <si>
    <t>大,pername=new.pername</t>
  </si>
  <si>
    <t>level</t>
    <phoneticPr fontId="9" type="noConversion"/>
  </si>
  <si>
    <t>会员等级</t>
    <phoneticPr fontId="9" type="noConversion"/>
  </si>
  <si>
    <t>大,level</t>
  </si>
  <si>
    <t>大,new.level</t>
  </si>
  <si>
    <t>大,level=new.level</t>
  </si>
  <si>
    <t>tpoints</t>
    <phoneticPr fontId="9" type="noConversion"/>
  </si>
  <si>
    <t>积分总额</t>
    <phoneticPr fontId="9" type="noConversion"/>
  </si>
  <si>
    <t>大,tpoints</t>
  </si>
  <si>
    <t>大,new.tpoints</t>
  </si>
  <si>
    <t>大,tpoints=new.tpoints</t>
  </si>
  <si>
    <t>remark</t>
    <phoneticPr fontId="9" type="noConversion"/>
  </si>
  <si>
    <t>备注</t>
    <phoneticPr fontId="9" type="noConversion"/>
  </si>
  <si>
    <t>大,remark</t>
  </si>
  <si>
    <t>大,new.remark</t>
  </si>
  <si>
    <t>大,remark=new.remark</t>
  </si>
  <si>
    <t>extjson</t>
    <phoneticPr fontId="9" type="noConversion"/>
  </si>
  <si>
    <t>扩展信息</t>
    <phoneticPr fontId="9" type="noConversion"/>
  </si>
  <si>
    <t>大,extjson</t>
  </si>
  <si>
    <t>大,new.extjson</t>
  </si>
  <si>
    <t>大,extjson=new.extjson</t>
  </si>
  <si>
    <t>大,cityno</t>
  </si>
  <si>
    <t>大,new.cityno</t>
  </si>
  <si>
    <t>大,cityno=new.cityno</t>
  </si>
  <si>
    <r>
      <rPr>
        <sz val="12"/>
        <rFont val="宋体"/>
        <family val="3"/>
        <charset val="134"/>
      </rPr>
      <t>int(11)</t>
    </r>
    <phoneticPr fontId="9" type="noConversion"/>
  </si>
  <si>
    <t>meb_bankbind</t>
    <phoneticPr fontId="9" type="noConversion"/>
  </si>
  <si>
    <t>wx_account</t>
    <phoneticPr fontId="9" type="noConversion"/>
  </si>
  <si>
    <t>微信账号</t>
    <phoneticPr fontId="9" type="noConversion"/>
  </si>
  <si>
    <t>大,wx_account</t>
  </si>
  <si>
    <t>大,new.wx_account</t>
  </si>
  <si>
    <t>大,wx_account=new.wx_account</t>
  </si>
  <si>
    <t>meb_info</t>
    <phoneticPr fontId="9" type="noConversion"/>
  </si>
  <si>
    <t>mebinfo</t>
    <phoneticPr fontId="9" type="noConversion"/>
  </si>
  <si>
    <t>会员详细信息</t>
    <phoneticPr fontId="9" type="noConversion"/>
  </si>
  <si>
    <r>
      <rPr>
        <sz val="11"/>
        <color rgb="FF000000"/>
        <rFont val="宋体"/>
        <family val="3"/>
        <charset val="134"/>
      </rPr>
      <t>meb_</t>
    </r>
    <r>
      <rPr>
        <sz val="12"/>
        <rFont val="宋体"/>
        <family val="3"/>
        <charset val="134"/>
      </rPr>
      <t>authname</t>
    </r>
    <phoneticPr fontId="9" type="noConversion"/>
  </si>
  <si>
    <t>实名类型</t>
    <phoneticPr fontId="9" type="noConversion"/>
  </si>
  <si>
    <r>
      <rPr>
        <sz val="12"/>
        <rFont val="宋体"/>
        <family val="3"/>
        <charset val="134"/>
      </rPr>
      <t>realname</t>
    </r>
    <phoneticPr fontId="9" type="noConversion"/>
  </si>
  <si>
    <t>varchar(255)</t>
    <phoneticPr fontId="9" type="noConversion"/>
  </si>
  <si>
    <t>大,realname</t>
  </si>
  <si>
    <t>大,new.realname</t>
  </si>
  <si>
    <t>大,realname=new.realname</t>
  </si>
  <si>
    <r>
      <rPr>
        <sz val="12"/>
        <rFont val="宋体"/>
        <family val="3"/>
        <charset val="134"/>
      </rPr>
      <t>idno</t>
    </r>
    <phoneticPr fontId="9" type="noConversion"/>
  </si>
  <si>
    <t>证件号码</t>
    <phoneticPr fontId="9" type="noConversion"/>
  </si>
  <si>
    <r>
      <rPr>
        <sz val="12"/>
        <rFont val="宋体"/>
        <family val="3"/>
        <charset val="134"/>
      </rPr>
      <t>fj1</t>
    </r>
    <phoneticPr fontId="9" type="noConversion"/>
  </si>
  <si>
    <t>附件一</t>
    <phoneticPr fontId="9" type="noConversion"/>
  </si>
  <si>
    <t>大,fj1</t>
  </si>
  <si>
    <t>大,new.fj1</t>
  </si>
  <si>
    <t>大,fj1=new.fj1</t>
  </si>
  <si>
    <r>
      <rPr>
        <sz val="12"/>
        <rFont val="宋体"/>
        <family val="3"/>
        <charset val="134"/>
      </rPr>
      <t>fj2</t>
    </r>
    <phoneticPr fontId="9" type="noConversion"/>
  </si>
  <si>
    <t>附件二</t>
    <phoneticPr fontId="9" type="noConversion"/>
  </si>
  <si>
    <t>大,fj2</t>
  </si>
  <si>
    <t>大,new.fj2</t>
  </si>
  <si>
    <t>大,fj2=new.fj2</t>
  </si>
  <si>
    <r>
      <rPr>
        <sz val="12"/>
        <rFont val="宋体"/>
        <family val="3"/>
        <charset val="134"/>
      </rPr>
      <t>fj3</t>
    </r>
    <phoneticPr fontId="9" type="noConversion"/>
  </si>
  <si>
    <t>附件三</t>
    <phoneticPr fontId="9" type="noConversion"/>
  </si>
  <si>
    <t>大,fj3</t>
  </si>
  <si>
    <t>大,new.fj3</t>
  </si>
  <si>
    <t>大,fj3=new.fj3</t>
  </si>
  <si>
    <r>
      <rPr>
        <sz val="12"/>
        <rFont val="宋体"/>
        <family val="3"/>
        <charset val="134"/>
      </rPr>
      <t>fj4</t>
    </r>
    <phoneticPr fontId="9" type="noConversion"/>
  </si>
  <si>
    <t>附件四</t>
    <phoneticPr fontId="9" type="noConversion"/>
  </si>
  <si>
    <t>大,fj4</t>
  </si>
  <si>
    <t>大,new.fj4</t>
  </si>
  <si>
    <t>大,fj4=new.fj4</t>
  </si>
  <si>
    <t>auditopn</t>
    <phoneticPr fontId="9" type="noConversion"/>
  </si>
  <si>
    <t>审核意见</t>
    <phoneticPr fontId="9" type="noConversion"/>
  </si>
  <si>
    <t>大,auditopn</t>
  </si>
  <si>
    <t>大,new.auditopn</t>
  </si>
  <si>
    <t>大,auditopn=new.auditopn</t>
  </si>
  <si>
    <r>
      <rPr>
        <sz val="12"/>
        <rFont val="宋体"/>
        <family val="3"/>
        <charset val="134"/>
      </rPr>
      <t>authsta</t>
    </r>
    <phoneticPr fontId="9" type="noConversion"/>
  </si>
  <si>
    <t>meb_auth_sta</t>
    <phoneticPr fontId="9" type="noConversion"/>
  </si>
  <si>
    <t>0待审核 1审核通过 2不通过 （接口使用3未提交实名）</t>
    <phoneticPr fontId="9" type="noConversion"/>
  </si>
  <si>
    <t>大,authsta</t>
  </si>
  <si>
    <t>大,new.authsta</t>
  </si>
  <si>
    <t>大,authsta=new.authsta</t>
  </si>
  <si>
    <r>
      <rPr>
        <sz val="12"/>
        <rFont val="宋体"/>
        <family val="3"/>
        <charset val="134"/>
      </rPr>
      <t>createby</t>
    </r>
    <phoneticPr fontId="9" type="noConversion"/>
  </si>
  <si>
    <t>实名认证提交人</t>
    <phoneticPr fontId="9" type="noConversion"/>
  </si>
  <si>
    <t>大,createby</t>
  </si>
  <si>
    <t>大,new.createby</t>
  </si>
  <si>
    <t>大,createby=new.createby</t>
  </si>
  <si>
    <t>提交时间</t>
    <phoneticPr fontId="9" type="noConversion"/>
  </si>
  <si>
    <r>
      <rPr>
        <sz val="12"/>
        <rFont val="宋体"/>
        <family val="3"/>
        <charset val="134"/>
      </rPr>
      <t>auditor</t>
    </r>
    <phoneticPr fontId="9" type="noConversion"/>
  </si>
  <si>
    <t>审核员</t>
    <phoneticPr fontId="9" type="noConversion"/>
  </si>
  <si>
    <t>大,auditor</t>
  </si>
  <si>
    <t>大,new.auditor</t>
  </si>
  <si>
    <t>大,auditor=new.auditor</t>
  </si>
  <si>
    <r>
      <rPr>
        <sz val="12"/>
        <rFont val="宋体"/>
        <family val="3"/>
        <charset val="134"/>
      </rPr>
      <t>audittime</t>
    </r>
    <phoneticPr fontId="9" type="noConversion"/>
  </si>
  <si>
    <t>审核时间</t>
    <phoneticPr fontId="9" type="noConversion"/>
  </si>
  <si>
    <t>大,audittime</t>
  </si>
  <si>
    <t>大,new.audittime</t>
  </si>
  <si>
    <t>大,audittime=new.audittime</t>
  </si>
  <si>
    <t>meb_authname</t>
    <phoneticPr fontId="9" type="noConversion"/>
  </si>
  <si>
    <t>mebauthname</t>
    <phoneticPr fontId="9" type="noConversion"/>
  </si>
  <si>
    <t>会员实名认证记录</t>
    <phoneticPr fontId="9" type="noConversion"/>
  </si>
  <si>
    <r>
      <rPr>
        <sz val="11"/>
        <color rgb="FF000000"/>
        <rFont val="宋体"/>
        <family val="3"/>
        <charset val="134"/>
      </rPr>
      <t>meb_</t>
    </r>
    <r>
      <rPr>
        <sz val="12"/>
        <rFont val="宋体"/>
        <family val="3"/>
        <charset val="134"/>
      </rPr>
      <t>addrlist</t>
    </r>
    <phoneticPr fontId="9" type="noConversion"/>
  </si>
  <si>
    <t>姓名</t>
    <phoneticPr fontId="9" type="noConversion"/>
  </si>
  <si>
    <t>手机</t>
    <phoneticPr fontId="9" type="noConversion"/>
  </si>
  <si>
    <t>大,addr</t>
  </si>
  <si>
    <t>大,new.addr</t>
  </si>
  <si>
    <t>大,addr=new.addr</t>
  </si>
  <si>
    <t>大,zipcode</t>
  </si>
  <si>
    <t>大,new.zipcode</t>
  </si>
  <si>
    <t>大,zipcode=new.zipcode</t>
  </si>
  <si>
    <r>
      <rPr>
        <sz val="12"/>
        <rFont val="宋体"/>
        <family val="3"/>
        <charset val="134"/>
      </rPr>
      <t>addrsta</t>
    </r>
    <phoneticPr fontId="9" type="noConversion"/>
  </si>
  <si>
    <t>meb_addr_sta</t>
    <phoneticPr fontId="9" type="noConversion"/>
  </si>
  <si>
    <t>1;默认;0;有效;3;删除</t>
    <phoneticPr fontId="9" type="noConversion"/>
  </si>
  <si>
    <t>大,addrsta</t>
  </si>
  <si>
    <t>大,new.addrsta</t>
  </si>
  <si>
    <t>大,addrsta=new.addrsta</t>
  </si>
  <si>
    <r>
      <rPr>
        <sz val="11"/>
        <color rgb="FF000000"/>
        <rFont val="宋体"/>
        <family val="3"/>
        <charset val="134"/>
      </rPr>
      <t>createtime</t>
    </r>
    <phoneticPr fontId="9" type="noConversion"/>
  </si>
  <si>
    <r>
      <rPr>
        <sz val="11"/>
        <color rgb="FF000000"/>
        <rFont val="宋体"/>
        <family val="3"/>
        <charset val="134"/>
      </rPr>
      <t>createby</t>
    </r>
    <phoneticPr fontId="9" type="noConversion"/>
  </si>
  <si>
    <t>创建人</t>
    <phoneticPr fontId="9" type="noConversion"/>
  </si>
  <si>
    <t>updatetime</t>
    <phoneticPr fontId="9" type="noConversion"/>
  </si>
  <si>
    <t>最后编辑时间</t>
    <phoneticPr fontId="9" type="noConversion"/>
  </si>
  <si>
    <t>大,updatetime</t>
  </si>
  <si>
    <t>大,new.updatetime</t>
  </si>
  <si>
    <t>大,updatetime=new.updatetime</t>
  </si>
  <si>
    <t>updateby</t>
    <phoneticPr fontId="9" type="noConversion"/>
  </si>
  <si>
    <t>最后编辑用户</t>
    <phoneticPr fontId="9" type="noConversion"/>
  </si>
  <si>
    <t>大,updateby</t>
  </si>
  <si>
    <t>大,new.updateby</t>
  </si>
  <si>
    <t>大,updateby=new.updateby</t>
  </si>
  <si>
    <t>meb_addrlist</t>
    <phoneticPr fontId="9" type="noConversion"/>
  </si>
  <si>
    <t>mebaddrlist</t>
    <phoneticPr fontId="9" type="noConversion"/>
  </si>
  <si>
    <t>会员地址列表</t>
    <phoneticPr fontId="9" type="noConversion"/>
  </si>
  <si>
    <t>meb_loginlog</t>
    <phoneticPr fontId="9" type="noConversion"/>
  </si>
  <si>
    <t>会员登录日志</t>
    <phoneticPr fontId="9" type="noConversion"/>
  </si>
  <si>
    <t>loginip</t>
    <phoneticPr fontId="9" type="noConversion"/>
  </si>
  <si>
    <r>
      <rPr>
        <sz val="11"/>
        <color rgb="FF000000"/>
        <rFont val="宋体"/>
        <family val="3"/>
        <charset val="134"/>
      </rPr>
      <t>登录IP</t>
    </r>
    <phoneticPr fontId="9" type="noConversion"/>
  </si>
  <si>
    <t>logintime</t>
    <phoneticPr fontId="9" type="noConversion"/>
  </si>
  <si>
    <t>登录时间</t>
    <phoneticPr fontId="9" type="noConversion"/>
  </si>
  <si>
    <t>district</t>
    <phoneticPr fontId="9" type="noConversion"/>
  </si>
  <si>
    <t>地点</t>
    <phoneticPr fontId="9" type="noConversion"/>
  </si>
  <si>
    <r>
      <rPr>
        <sz val="11"/>
        <color rgb="FF000000"/>
        <rFont val="宋体"/>
        <family val="3"/>
        <charset val="134"/>
      </rPr>
      <t>varchar(255</t>
    </r>
    <r>
      <rPr>
        <sz val="12"/>
        <rFont val="宋体"/>
        <family val="3"/>
        <charset val="134"/>
      </rPr>
      <t>)</t>
    </r>
    <phoneticPr fontId="9" type="noConversion"/>
  </si>
  <si>
    <r>
      <rPr>
        <sz val="11"/>
        <color rgb="FF000000"/>
        <rFont val="宋体"/>
        <family val="3"/>
        <charset val="134"/>
      </rPr>
      <t>c</t>
    </r>
    <r>
      <rPr>
        <sz val="12"/>
        <rFont val="宋体"/>
        <family val="3"/>
        <charset val="134"/>
      </rPr>
      <t>lient</t>
    </r>
    <phoneticPr fontId="9" type="noConversion"/>
  </si>
  <si>
    <t>终端设备</t>
    <phoneticPr fontId="9" type="noConversion"/>
  </si>
  <si>
    <t>browser</t>
    <phoneticPr fontId="9" type="noConversion"/>
  </si>
  <si>
    <t>客户端浏览器</t>
    <phoneticPr fontId="9" type="noConversion"/>
  </si>
  <si>
    <t>errnum</t>
    <phoneticPr fontId="9" type="noConversion"/>
  </si>
  <si>
    <t>密码连续错误次数</t>
    <phoneticPr fontId="9" type="noConversion"/>
  </si>
  <si>
    <t>logsta</t>
    <phoneticPr fontId="9" type="noConversion"/>
  </si>
  <si>
    <t>登录状态</t>
    <phoneticPr fontId="9" type="noConversion"/>
  </si>
  <si>
    <r>
      <rPr>
        <sz val="12"/>
        <rFont val="宋体"/>
        <family val="3"/>
        <charset val="134"/>
      </rPr>
      <t>int(2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</si>
  <si>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meb_login_sta</t>
    <phoneticPr fontId="9" type="noConversion"/>
  </si>
  <si>
    <t>0失败 1成功登录</t>
    <phoneticPr fontId="9" type="noConversion"/>
  </si>
  <si>
    <t>logintype</t>
    <phoneticPr fontId="9" type="noConversion"/>
  </si>
  <si>
    <t>登录方式</t>
    <phoneticPr fontId="9" type="noConversion"/>
  </si>
  <si>
    <t>meb_login_type</t>
    <phoneticPr fontId="9" type="noConversion"/>
  </si>
  <si>
    <t>1手机验证码 2手机密码 3微信</t>
    <phoneticPr fontId="9" type="noConversion"/>
  </si>
  <si>
    <t>meb_applog</t>
    <phoneticPr fontId="9" type="noConversion"/>
  </si>
  <si>
    <t>channelid</t>
    <phoneticPr fontId="9" type="noConversion"/>
  </si>
  <si>
    <t>机器码</t>
    <phoneticPr fontId="9" type="noConversion"/>
  </si>
  <si>
    <t>用于推送取得机器码，针对mebid取logsta=0的记录，多条取最后一条</t>
    <phoneticPr fontId="9" type="noConversion"/>
  </si>
  <si>
    <t>大,channelid</t>
  </si>
  <si>
    <t>大,new.channelid</t>
  </si>
  <si>
    <t>大,channelid=new.channelid</t>
  </si>
  <si>
    <t>client</t>
    <phoneticPr fontId="9" type="noConversion"/>
  </si>
  <si>
    <t>客户端</t>
    <phoneticPr fontId="9" type="noConversion"/>
  </si>
  <si>
    <r>
      <rPr>
        <sz val="11"/>
        <color rgb="FF000000"/>
        <rFont val="宋体"/>
        <family val="3"/>
        <charset val="134"/>
      </rPr>
      <t>int(2)</t>
    </r>
    <phoneticPr fontId="9" type="noConversion"/>
  </si>
  <si>
    <t>大,client</t>
  </si>
  <si>
    <t>大,new.client</t>
  </si>
  <si>
    <t>大,client=new.client</t>
  </si>
  <si>
    <r>
      <rPr>
        <sz val="11"/>
        <color rgb="FF000000"/>
        <rFont val="宋体"/>
        <family val="3"/>
        <charset val="134"/>
      </rPr>
      <t>appversion</t>
    </r>
    <phoneticPr fontId="9" type="noConversion"/>
  </si>
  <si>
    <r>
      <rPr>
        <sz val="11"/>
        <color rgb="FF000000"/>
        <rFont val="宋体"/>
        <family val="3"/>
        <charset val="134"/>
      </rPr>
      <t>app版本号</t>
    </r>
    <phoneticPr fontId="9" type="noConversion"/>
  </si>
  <si>
    <r>
      <rPr>
        <sz val="11"/>
        <color rgb="FF000000"/>
        <rFont val="宋体"/>
        <family val="3"/>
        <charset val="134"/>
      </rPr>
      <t>varchar(2</t>
    </r>
    <r>
      <rPr>
        <sz val="12"/>
        <rFont val="宋体"/>
        <family val="3"/>
        <charset val="134"/>
      </rPr>
      <t>0)</t>
    </r>
    <phoneticPr fontId="9" type="noConversion"/>
  </si>
  <si>
    <t>大,appversion</t>
  </si>
  <si>
    <t>大,new.appversion</t>
  </si>
  <si>
    <t>大,appversion=new.appversion</t>
  </si>
  <si>
    <t>新建记录时的创建时间</t>
    <phoneticPr fontId="9" type="noConversion"/>
  </si>
  <si>
    <r>
      <rPr>
        <sz val="11"/>
        <color rgb="FF000000"/>
        <rFont val="宋体"/>
        <family val="3"/>
        <charset val="134"/>
      </rPr>
      <t>当用户登录成功时，写此字段和mebid和token字段</t>
    </r>
    <phoneticPr fontId="9" type="noConversion"/>
  </si>
  <si>
    <t>大,logintime</t>
  </si>
  <si>
    <t>大,new.logintime</t>
  </si>
  <si>
    <t>大,logintime=new.logintime</t>
  </si>
  <si>
    <t>token</t>
    <phoneticPr fontId="9" type="noConversion"/>
  </si>
  <si>
    <t>登录成功时的token</t>
    <phoneticPr fontId="9" type="noConversion"/>
  </si>
  <si>
    <r>
      <rPr>
        <sz val="11"/>
        <color rgb="FF000000"/>
        <rFont val="宋体"/>
        <family val="3"/>
        <charset val="134"/>
      </rPr>
      <t>varchar(64</t>
    </r>
    <r>
      <rPr>
        <sz val="12"/>
        <rFont val="宋体"/>
        <family val="3"/>
        <charset val="134"/>
      </rPr>
      <t>)</t>
    </r>
    <phoneticPr fontId="9" type="noConversion"/>
  </si>
  <si>
    <t>大,token</t>
  </si>
  <si>
    <t>大,new.token</t>
  </si>
  <si>
    <t>大,token=new.token</t>
  </si>
  <si>
    <r>
      <rPr>
        <sz val="11"/>
        <color rgb="FF000000"/>
        <rFont val="宋体"/>
        <family val="3"/>
        <charset val="134"/>
      </rPr>
      <t>mebid</t>
    </r>
    <phoneticPr fontId="9" type="noConversion"/>
  </si>
  <si>
    <t>打开app时，此值为0，会员登录成功时有值</t>
    <phoneticPr fontId="9" type="noConversion"/>
  </si>
  <si>
    <t>默认为0 登出时改为1（表中同一会员或同一机器码在任一时间最多存在一条记录的状态为0，即换手机登录时，需将同mebid的记录改为1；登录成功时要将同机器码（mebid&gt;0)的记录改为1,无mebid的记录则修改）</t>
    <phoneticPr fontId="9" type="noConversion"/>
  </si>
  <si>
    <t>大,logsta</t>
  </si>
  <si>
    <t>大,new.logsta</t>
  </si>
  <si>
    <t>大,logsta=new.logsta</t>
  </si>
  <si>
    <t>mebapplog</t>
    <phoneticPr fontId="9" type="noConversion"/>
  </si>
  <si>
    <t>app机器关联记录</t>
    <phoneticPr fontId="9" type="noConversion"/>
  </si>
  <si>
    <t>meb_phonerd</t>
    <phoneticPr fontId="9" type="noConversion"/>
  </si>
  <si>
    <t>oldphone</t>
    <phoneticPr fontId="9" type="noConversion"/>
  </si>
  <si>
    <t>原手机号</t>
    <phoneticPr fontId="9" type="noConversion"/>
  </si>
  <si>
    <t>大,oldphone</t>
  </si>
  <si>
    <t>大,new.oldphone</t>
  </si>
  <si>
    <t>大,oldphone=new.oldphone</t>
  </si>
  <si>
    <t>newphone</t>
    <phoneticPr fontId="9" type="noConversion"/>
  </si>
  <si>
    <t>新手机号</t>
    <phoneticPr fontId="9" type="noConversion"/>
  </si>
  <si>
    <t>大,newphone</t>
  </si>
  <si>
    <t>大,new.newphone</t>
  </si>
  <si>
    <t>大,newphone=new.newphone</t>
  </si>
  <si>
    <t>发生时间</t>
    <phoneticPr fontId="9" type="noConversion"/>
  </si>
  <si>
    <t>phonerdsta</t>
    <phoneticPr fontId="9" type="noConversion"/>
  </si>
  <si>
    <t>meb_edit_sta</t>
    <phoneticPr fontId="9" type="noConversion"/>
  </si>
  <si>
    <t>0未完成 1成功修改</t>
    <phoneticPr fontId="9" type="noConversion"/>
  </si>
  <si>
    <t>大,phonerdsta</t>
  </si>
  <si>
    <t>大,new.phonerdsta</t>
  </si>
  <si>
    <t>大,phonerdsta=new.phonerdsta</t>
  </si>
  <si>
    <t>mebphonerd</t>
    <phoneticPr fontId="9" type="noConversion"/>
  </si>
  <si>
    <t>手机号变更记录</t>
    <phoneticPr fontId="9" type="noConversion"/>
  </si>
  <si>
    <t>mebid</t>
    <phoneticPr fontId="9" type="noConversion"/>
  </si>
  <si>
    <t>平台用户id</t>
    <phoneticPr fontId="9" type="noConversion"/>
  </si>
  <si>
    <t>bankid</t>
    <phoneticPr fontId="9" type="noConversion"/>
  </si>
  <si>
    <t>银行ID</t>
    <phoneticPr fontId="9" type="noConversion"/>
  </si>
  <si>
    <t>大,bankid</t>
  </si>
  <si>
    <t>大,new.bankid</t>
  </si>
  <si>
    <t>大,bankid=new.bankid</t>
  </si>
  <si>
    <t>ctype</t>
    <phoneticPr fontId="9" type="noConversion"/>
  </si>
  <si>
    <t>银行卡类型</t>
    <phoneticPr fontId="9" type="noConversion"/>
  </si>
  <si>
    <r>
      <rPr>
        <sz val="11"/>
        <color rgb="FF000000"/>
        <rFont val="宋体"/>
        <family val="3"/>
        <charset val="134"/>
      </rPr>
      <t>int(2</t>
    </r>
    <r>
      <rPr>
        <sz val="12"/>
        <rFont val="宋体"/>
        <family val="3"/>
        <charset val="134"/>
      </rPr>
      <t>)</t>
    </r>
    <phoneticPr fontId="9" type="noConversion"/>
  </si>
  <si>
    <t>1个人账号  2企业账号</t>
    <phoneticPr fontId="9" type="noConversion"/>
  </si>
  <si>
    <t>大,ctype</t>
  </si>
  <si>
    <t>大,new.ctype</t>
  </si>
  <si>
    <t>大,ctype=new.ctype</t>
  </si>
  <si>
    <t>accname</t>
    <phoneticPr fontId="9" type="noConversion"/>
  </si>
  <si>
    <t>账户名</t>
    <phoneticPr fontId="9" type="noConversion"/>
  </si>
  <si>
    <t>大,accname</t>
  </si>
  <si>
    <t>大,new.accname</t>
  </si>
  <si>
    <t>大,accname=new.accname</t>
  </si>
  <si>
    <t>accidno</t>
    <phoneticPr fontId="9" type="noConversion"/>
  </si>
  <si>
    <t>开卡证件号</t>
    <phoneticPr fontId="9" type="noConversion"/>
  </si>
  <si>
    <t>大,accidno</t>
  </si>
  <si>
    <t>大,new.accidno</t>
  </si>
  <si>
    <t>大,accidno=new.accidno</t>
  </si>
  <si>
    <t>cardno</t>
    <phoneticPr fontId="9" type="noConversion"/>
  </si>
  <si>
    <t>银行卡账号</t>
    <phoneticPr fontId="9" type="noConversion"/>
  </si>
  <si>
    <t>大,cardno</t>
  </si>
  <si>
    <t>大,new.cardno</t>
  </si>
  <si>
    <t>大,cardno=new.cardno</t>
  </si>
  <si>
    <t>dscardno</t>
    <phoneticPr fontId="9" type="noConversion"/>
  </si>
  <si>
    <t>脱敏后的银行账户</t>
    <phoneticPr fontId="9" type="noConversion"/>
  </si>
  <si>
    <t>6225 **** **** **** 1111 取前后四位，中间用****号代替，小于8位的银行卡，只取后4位</t>
    <phoneticPr fontId="9" type="noConversion"/>
  </si>
  <si>
    <t>大,dscardno</t>
  </si>
  <si>
    <t>大,new.dscardno</t>
  </si>
  <si>
    <t>大,dscardno=new.dscardno</t>
  </si>
  <si>
    <r>
      <rPr>
        <sz val="11"/>
        <color rgb="FF000000"/>
        <rFont val="宋体"/>
        <family val="3"/>
        <charset val="134"/>
      </rPr>
      <t>bankneme</t>
    </r>
    <phoneticPr fontId="9" type="noConversion"/>
  </si>
  <si>
    <t>识别后的银行名称</t>
    <phoneticPr fontId="9" type="noConversion"/>
  </si>
  <si>
    <r>
      <rPr>
        <sz val="11"/>
        <color rgb="FF000000"/>
        <rFont val="宋体"/>
        <family val="3"/>
        <charset val="134"/>
      </rPr>
      <t>varchar(10</t>
    </r>
    <r>
      <rPr>
        <sz val="12"/>
        <rFont val="宋体"/>
        <family val="3"/>
        <charset val="134"/>
      </rPr>
      <t>0)</t>
    </r>
    <phoneticPr fontId="9" type="noConversion"/>
  </si>
  <si>
    <t>大,bankneme</t>
  </si>
  <si>
    <t>大,new.bankneme</t>
  </si>
  <si>
    <t>大,bankneme=new.bankneme</t>
  </si>
  <si>
    <t>subbankaddr</t>
    <phoneticPr fontId="9" type="noConversion"/>
  </si>
  <si>
    <t>开户支行详细地址</t>
    <phoneticPr fontId="9" type="noConversion"/>
  </si>
  <si>
    <t>大,subbankaddr</t>
  </si>
  <si>
    <t>大,new.subbankaddr</t>
  </si>
  <si>
    <t>大,subbankaddr=new.subbankaddr</t>
  </si>
  <si>
    <t>0有效 1默认  3删除</t>
    <phoneticPr fontId="9" type="noConversion"/>
  </si>
  <si>
    <t>createby</t>
    <phoneticPr fontId="9" type="noConversion"/>
  </si>
  <si>
    <t>mebbankbind</t>
    <phoneticPr fontId="9" type="noConversion"/>
  </si>
  <si>
    <t>绑定银行卡记录表</t>
    <phoneticPr fontId="9" type="noConversion"/>
  </si>
  <si>
    <r>
      <rPr>
        <sz val="12"/>
        <rFont val="宋体"/>
        <family val="3"/>
        <charset val="134"/>
      </rPr>
      <t>meb_</t>
    </r>
    <r>
      <rPr>
        <sz val="11"/>
        <color rgb="FF000000"/>
        <rFont val="宋体"/>
        <family val="3"/>
        <charset val="134"/>
      </rPr>
      <t>friend</t>
    </r>
    <phoneticPr fontId="9" type="noConversion"/>
  </si>
  <si>
    <t>会员推荐表 (只读不写，写紫元元数据库，由紫元元数据库同步到云医行数据库)</t>
    <phoneticPr fontId="9" type="noConversion"/>
  </si>
  <si>
    <r>
      <rPr>
        <sz val="11"/>
        <color rgb="FF000000"/>
        <rFont val="宋体"/>
        <family val="3"/>
        <charset val="134"/>
      </rPr>
      <t>pid</t>
    </r>
    <phoneticPr fontId="9" type="noConversion"/>
  </si>
  <si>
    <t>推荐人</t>
    <phoneticPr fontId="9" type="noConversion"/>
  </si>
  <si>
    <t>大,pid</t>
  </si>
  <si>
    <t>大,new.pid</t>
  </si>
  <si>
    <t>大,pid=new.pid</t>
  </si>
  <si>
    <r>
      <rPr>
        <sz val="11"/>
        <color rgb="FF000000"/>
        <rFont val="宋体"/>
        <family val="3"/>
        <charset val="134"/>
      </rPr>
      <t>bid</t>
    </r>
    <phoneticPr fontId="9" type="noConversion"/>
  </si>
  <si>
    <t>被推荐会员</t>
    <phoneticPr fontId="9" type="noConversion"/>
  </si>
  <si>
    <t>大,bid</t>
  </si>
  <si>
    <t>大,new.bid</t>
  </si>
  <si>
    <t>大,bid=new.bid</t>
  </si>
  <si>
    <t>使用状态</t>
    <phoneticPr fontId="9" type="noConversion"/>
  </si>
  <si>
    <t>meb_friend</t>
    <phoneticPr fontId="9" type="noConversion"/>
  </si>
  <si>
    <t>mebfriend</t>
    <phoneticPr fontId="8" type="noConversion"/>
  </si>
  <si>
    <t>会员推荐表</t>
    <phoneticPr fontId="9" type="noConversion"/>
  </si>
  <si>
    <r>
      <rPr>
        <sz val="12"/>
        <rFont val="宋体"/>
        <family val="3"/>
        <charset val="134"/>
      </rPr>
      <t>meb_pointsrd</t>
    </r>
    <phoneticPr fontId="9" type="noConversion"/>
  </si>
  <si>
    <t>积分明细</t>
    <phoneticPr fontId="9" type="noConversion"/>
  </si>
  <si>
    <t>发生积分</t>
    <phoneticPr fontId="9" type="noConversion"/>
  </si>
  <si>
    <t>nowpoints</t>
    <phoneticPr fontId="9" type="noConversion"/>
  </si>
  <si>
    <t>当前积分</t>
    <phoneticPr fontId="9" type="noConversion"/>
  </si>
  <si>
    <t>modid</t>
    <phoneticPr fontId="9" type="noConversion"/>
  </si>
  <si>
    <t>业务类型</t>
    <phoneticPr fontId="9" type="noConversion"/>
  </si>
  <si>
    <t>触发积分变动的业务类型：1推荐注册 2实名认证 3商城兑换 4……</t>
    <phoneticPr fontId="9" type="noConversion"/>
  </si>
  <si>
    <t>cid</t>
    <phoneticPr fontId="9" type="noConversion"/>
  </si>
  <si>
    <t>关联业务记录ID</t>
    <phoneticPr fontId="9" type="noConversion"/>
  </si>
  <si>
    <t>对应上述业务的表ID</t>
    <phoneticPr fontId="9" type="noConversion"/>
  </si>
  <si>
    <t>积分类型</t>
    <phoneticPr fontId="9" type="noConversion"/>
  </si>
  <si>
    <t>1收入2支出</t>
    <phoneticPr fontId="9" type="noConversion"/>
  </si>
  <si>
    <t>userid</t>
    <phoneticPr fontId="9" type="noConversion"/>
  </si>
  <si>
    <t>操作人</t>
    <phoneticPr fontId="9" type="noConversion"/>
  </si>
  <si>
    <t>0系统 &gt;1平台管理用户id</t>
    <phoneticPr fontId="9" type="noConversion"/>
  </si>
  <si>
    <t>memo</t>
    <phoneticPr fontId="9" type="noConversion"/>
  </si>
  <si>
    <t>decimal(13,6)</t>
    <phoneticPr fontId="9" type="noConversion"/>
  </si>
  <si>
    <t>meb_financelrd</t>
    <phoneticPr fontId="9" type="noConversion"/>
  </si>
  <si>
    <t>资金明细</t>
    <phoneticPr fontId="9" type="noConversion"/>
  </si>
  <si>
    <t>sl</t>
    <phoneticPr fontId="9" type="noConversion"/>
  </si>
  <si>
    <t>actamt</t>
    <phoneticPr fontId="9" type="noConversion"/>
  </si>
  <si>
    <t>发生金额</t>
    <phoneticPr fontId="9" type="noConversion"/>
  </si>
  <si>
    <t>nowamt</t>
    <phoneticPr fontId="9" type="noConversion"/>
  </si>
  <si>
    <t>当前余额</t>
    <phoneticPr fontId="9" type="noConversion"/>
  </si>
  <si>
    <t>金额类型</t>
    <phoneticPr fontId="9" type="noConversion"/>
  </si>
  <si>
    <t>fin_flow_type</t>
    <phoneticPr fontId="9" type="noConversion"/>
  </si>
  <si>
    <t>meb_financelcash</t>
    <phoneticPr fontId="9" type="noConversion"/>
  </si>
  <si>
    <t>提现</t>
    <phoneticPr fontId="9" type="noConversion"/>
  </si>
  <si>
    <t>cash_sta</t>
    <phoneticPr fontId="9" type="noConversion"/>
  </si>
  <si>
    <t>提现状态</t>
    <phoneticPr fontId="9" type="noConversion"/>
  </si>
  <si>
    <t>fin_cash_sta</t>
    <phoneticPr fontId="9" type="noConversion"/>
  </si>
  <si>
    <t>0申请提现 2提现成功 3提现失败 4取消提现</t>
    <phoneticPr fontId="9" type="noConversion"/>
  </si>
  <si>
    <t>cash_desc</t>
    <phoneticPr fontId="9" type="noConversion"/>
  </si>
  <si>
    <t>提现处理备注</t>
    <phoneticPr fontId="9" type="noConversion"/>
  </si>
  <si>
    <t>varchar(500)</t>
    <phoneticPr fontId="9" type="noConversion"/>
  </si>
  <si>
    <t>申请时间</t>
    <phoneticPr fontId="9" type="noConversion"/>
  </si>
  <si>
    <t>申请人</t>
    <phoneticPr fontId="9" type="noConversion"/>
  </si>
  <si>
    <t>平台会员ID</t>
    <phoneticPr fontId="9" type="noConversion"/>
  </si>
  <si>
    <t>提现处理时间</t>
    <phoneticPr fontId="9" type="noConversion"/>
  </si>
  <si>
    <t>处理人</t>
    <phoneticPr fontId="9" type="noConversion"/>
  </si>
  <si>
    <t>后台管理用户ID</t>
    <phoneticPr fontId="9" type="noConversion"/>
  </si>
  <si>
    <t>省市数据表</t>
    <phoneticPr fontId="18" type="noConversion"/>
  </si>
  <si>
    <t xml:space="preserve">会员账号 </t>
    <phoneticPr fontId="9" type="noConversion"/>
  </si>
  <si>
    <t>1小程序 2android 3ios</t>
    <phoneticPr fontId="9" type="noConversion"/>
  </si>
  <si>
    <t>关联第三方账号登录</t>
    <phoneticPr fontId="9" type="noConversion"/>
  </si>
  <si>
    <t>1个人</t>
    <phoneticPr fontId="9" type="noConversion"/>
  </si>
  <si>
    <t>会员地址列表（预留，后续可能出现积分兑换礼品时邮寄）</t>
    <phoneticPr fontId="9" type="noConversion"/>
  </si>
  <si>
    <t>points</t>
    <phoneticPr fontId="9" type="noConversion"/>
  </si>
  <si>
    <t>投诉</t>
    <phoneticPr fontId="8" type="noConversion"/>
  </si>
  <si>
    <t>投诉类型</t>
    <phoneticPr fontId="8" type="noConversion"/>
  </si>
  <si>
    <t>1丢单 2损坏</t>
    <phoneticPr fontId="8" type="noConversion"/>
  </si>
  <si>
    <t>order_num</t>
    <phoneticPr fontId="8" type="noConversion"/>
  </si>
  <si>
    <t>订单序列号</t>
    <phoneticPr fontId="8" type="noConversion"/>
  </si>
  <si>
    <t>各大厦独立，每天从1开始自增</t>
    <phoneticPr fontId="8" type="noConversion"/>
  </si>
  <si>
    <t>投诉人id</t>
    <phoneticPr fontId="8" type="noConversion"/>
  </si>
  <si>
    <t>投诉大厦</t>
    <phoneticPr fontId="8" type="noConversion"/>
  </si>
  <si>
    <t>大厦编号</t>
    <phoneticPr fontId="8" type="noConversion"/>
  </si>
  <si>
    <t>售后单操作记录</t>
    <phoneticPr fontId="9" type="noConversion"/>
  </si>
  <si>
    <t>create_id</t>
    <phoneticPr fontId="9" type="noConversion"/>
  </si>
  <si>
    <t>操作者ID</t>
    <phoneticPr fontId="9" type="noConversion"/>
  </si>
  <si>
    <t>create_by</t>
    <phoneticPr fontId="9" type="noConversion"/>
  </si>
  <si>
    <t>操作者</t>
    <phoneticPr fontId="9" type="noConversion"/>
  </si>
  <si>
    <t>操作时间</t>
    <phoneticPr fontId="9" type="noConversion"/>
  </si>
  <si>
    <t>meb_opinion</t>
    <phoneticPr fontId="8" type="noConversion"/>
  </si>
  <si>
    <t>meb_opinion_saleafteropr</t>
    <phoneticPr fontId="9" type="noConversion"/>
  </si>
  <si>
    <t>opinion_id</t>
    <phoneticPr fontId="9" type="noConversion"/>
  </si>
  <si>
    <t>投诉单ID</t>
    <phoneticPr fontId="9" type="noConversion"/>
  </si>
  <si>
    <t>desc</t>
    <phoneticPr fontId="9" type="noConversion"/>
  </si>
  <si>
    <t>描述</t>
    <phoneticPr fontId="9" type="noConversion"/>
  </si>
  <si>
    <t>opinion_price</t>
    <phoneticPr fontId="9" type="noConversion"/>
  </si>
  <si>
    <t>赔付金额</t>
    <phoneticPr fontId="9" type="noConversion"/>
  </si>
  <si>
    <t>decimal(13,2)</t>
    <phoneticPr fontId="8" type="noConversion"/>
  </si>
  <si>
    <t>int(4)</t>
    <phoneticPr fontId="8" type="noConversion"/>
  </si>
  <si>
    <t>1待支付 2待分拣 3配送中 4已送达 5已取消6退款中7已退款</t>
    <phoneticPr fontId="8" type="noConversion"/>
  </si>
  <si>
    <t>layer_start</t>
    <phoneticPr fontId="8" type="noConversion"/>
  </si>
  <si>
    <t>layer_end</t>
    <phoneticPr fontId="8" type="noConversion"/>
  </si>
  <si>
    <t>起始楼层</t>
    <phoneticPr fontId="8" type="noConversion"/>
  </si>
  <si>
    <t>结束楼层</t>
    <phoneticPr fontId="8" type="noConversion"/>
  </si>
  <si>
    <t>大厦人员分组</t>
    <phoneticPr fontId="8" type="noConversion"/>
  </si>
  <si>
    <t>开始楼层比如1，会员职务为送货时有值</t>
    <phoneticPr fontId="8" type="noConversion"/>
  </si>
  <si>
    <t>结束楼层比如20，会员职务为送货时有值</t>
    <phoneticPr fontId="8" type="noConversion"/>
  </si>
  <si>
    <t>1骑手  2送货 3分拣</t>
    <phoneticPr fontId="9" type="noConversion"/>
  </si>
  <si>
    <t>1正常 2锁定  3注销</t>
    <phoneticPr fontId="9" type="noConversion"/>
  </si>
  <si>
    <t>addr_path</t>
    <phoneticPr fontId="8" type="noConversion"/>
  </si>
  <si>
    <t>图片地址</t>
    <phoneticPr fontId="8" type="noConversion"/>
  </si>
  <si>
    <t>ord_pay_mode</t>
    <phoneticPr fontId="8" type="noConversion"/>
  </si>
  <si>
    <t>ord_clt</t>
    <phoneticPr fontId="8" type="noConversion"/>
  </si>
  <si>
    <t>ord_status</t>
    <phoneticPr fontId="8" type="noConversion"/>
  </si>
  <si>
    <t>meb_type</t>
    <phoneticPr fontId="9" type="noConversion"/>
  </si>
  <si>
    <t>bank_type</t>
    <phoneticPr fontId="8" type="noConversion"/>
  </si>
  <si>
    <t>mbe_acc_sta</t>
    <phoneticPr fontId="9" type="noConversion"/>
  </si>
  <si>
    <t>1小程序 2;android; 3;ios</t>
    <phoneticPr fontId="8" type="noConversion"/>
  </si>
  <si>
    <t>client_type</t>
    <phoneticPr fontId="8" type="noConversion"/>
  </si>
  <si>
    <t>sign_type</t>
    <phoneticPr fontId="8" type="noConversion"/>
  </si>
  <si>
    <t>sign_stauts</t>
    <phoneticPr fontId="8" type="noConversion"/>
  </si>
  <si>
    <t>vaca_type</t>
    <phoneticPr fontId="8" type="noConversion"/>
  </si>
  <si>
    <t>vaca_stauts</t>
    <phoneticPr fontId="8" type="noConversion"/>
  </si>
  <si>
    <t>1工资收入 2提现支出 3支付订单</t>
    <phoneticPr fontId="9" type="noConversion"/>
  </si>
  <si>
    <t>营业开始时间</t>
    <phoneticPr fontId="8" type="noConversion"/>
  </si>
  <si>
    <t>营业结束时间</t>
    <phoneticPr fontId="8" type="noConversion"/>
  </si>
  <si>
    <t>1正常营业 2休息中 3解除</t>
    <phoneticPr fontId="8" type="noConversion"/>
  </si>
  <si>
    <t>addr_stauts</t>
    <phoneticPr fontId="8" type="noConversion"/>
  </si>
  <si>
    <t>id</t>
    <phoneticPr fontId="8" type="noConversion"/>
  </si>
  <si>
    <t>addr_group_stauts</t>
    <phoneticPr fontId="8" type="noConversion"/>
  </si>
  <si>
    <t>opinionsta</t>
    <phoneticPr fontId="8" type="noConversion"/>
  </si>
  <si>
    <t>1有效 2未开始 3已结束</t>
    <phoneticPr fontId="8" type="noConversion"/>
  </si>
  <si>
    <t xml:space="preserve">1待处理 2处理中 3已处理 </t>
    <phoneticPr fontId="8" type="noConversion"/>
  </si>
  <si>
    <t>1正常 2请假 3缺勤 4解除</t>
    <phoneticPr fontId="8" type="noConversion"/>
  </si>
  <si>
    <t xml:space="preserve"> 1有效 2无效</t>
    <phoneticPr fontId="9" type="noConversion"/>
  </si>
  <si>
    <t>1wchat</t>
    <phoneticPr fontId="9" type="noConversion"/>
  </si>
  <si>
    <t>meb_acc_type</t>
    <phoneticPr fontId="8" type="noConversion"/>
  </si>
  <si>
    <t>1有效 0失效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</si>
</sst>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宋体"/>
      <family val="3"/>
      <charset val="134"/>
    </font>
    <font>
      <sz val="12"/>
      <color rgb="FFFFFFFF"/>
      <name val="宋体"/>
      <family val="3"/>
      <charset val="134"/>
    </font>
    <font>
      <sz val="10"/>
      <color rgb="FF000000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4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1" fillId="0" borderId="2" xfId="0" applyNumberFormat="1" applyFont="1" applyFill="1" applyBorder="1" applyAlignment="1"/>
    <xf numFmtId="0" fontId="5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2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vertical="center"/>
    </xf>
    <xf numFmtId="0" fontId="7" fillId="5" borderId="2" xfId="0" applyFont="1" applyFill="1" applyBorder="1" applyAlignment="1"/>
    <xf numFmtId="0" fontId="10" fillId="0" borderId="0" xfId="0" applyFont="1" applyAlignment="1"/>
    <xf numFmtId="0" fontId="11" fillId="6" borderId="2" xfId="0" applyFont="1" applyFill="1" applyBorder="1" applyAlignment="1">
      <alignment horizontal="center"/>
    </xf>
    <xf numFmtId="0" fontId="12" fillId="0" borderId="0" xfId="0" applyFont="1">
      <alignment vertical="center"/>
    </xf>
    <xf numFmtId="0" fontId="7" fillId="0" borderId="2" xfId="0" applyFont="1" applyBorder="1" applyAlignment="1"/>
    <xf numFmtId="0" fontId="14" fillId="0" borderId="0" xfId="0" applyFont="1" applyAlignment="1"/>
    <xf numFmtId="0" fontId="14" fillId="0" borderId="2" xfId="0" applyFont="1" applyBorder="1" applyAlignment="1"/>
    <xf numFmtId="0" fontId="14" fillId="0" borderId="5" xfId="0" applyFont="1" applyBorder="1" applyAlignment="1">
      <alignment horizontal="left"/>
    </xf>
    <xf numFmtId="0" fontId="7" fillId="0" borderId="2" xfId="0" applyFont="1" applyBorder="1" applyAlignment="1">
      <alignment wrapText="1"/>
    </xf>
    <xf numFmtId="0" fontId="10" fillId="0" borderId="2" xfId="0" applyFont="1" applyBorder="1" applyAlignment="1"/>
    <xf numFmtId="0" fontId="7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49" fontId="14" fillId="0" borderId="0" xfId="0" applyNumberFormat="1" applyFont="1" applyAlignment="1"/>
    <xf numFmtId="0" fontId="15" fillId="0" borderId="2" xfId="0" applyFont="1" applyBorder="1" applyAlignment="1"/>
    <xf numFmtId="0" fontId="14" fillId="7" borderId="2" xfId="0" applyFont="1" applyFill="1" applyBorder="1" applyAlignment="1"/>
    <xf numFmtId="0" fontId="7" fillId="0" borderId="0" xfId="0" applyFont="1" applyAlignment="1"/>
    <xf numFmtId="0" fontId="15" fillId="0" borderId="2" xfId="0" applyFont="1" applyBorder="1" applyAlignment="1">
      <alignment wrapText="1"/>
    </xf>
    <xf numFmtId="0" fontId="13" fillId="0" borderId="1" xfId="0" applyFont="1" applyFill="1" applyBorder="1" applyAlignment="1"/>
    <xf numFmtId="0" fontId="16" fillId="0" borderId="1" xfId="0" applyFont="1" applyFill="1" applyBorder="1" applyAlignment="1"/>
    <xf numFmtId="0" fontId="16" fillId="4" borderId="1" xfId="0" applyFont="1" applyFill="1" applyBorder="1" applyAlignment="1"/>
    <xf numFmtId="0" fontId="13" fillId="2" borderId="1" xfId="0" applyFont="1" applyFill="1" applyBorder="1" applyAlignment="1"/>
    <xf numFmtId="0" fontId="13" fillId="7" borderId="2" xfId="0" applyFont="1" applyFill="1" applyBorder="1" applyAlignment="1">
      <alignment horizontal="left"/>
    </xf>
    <xf numFmtId="0" fontId="13" fillId="0" borderId="2" xfId="0" applyFont="1" applyFill="1" applyBorder="1" applyAlignment="1"/>
    <xf numFmtId="0" fontId="7" fillId="0" borderId="2" xfId="0" applyFont="1" applyFill="1" applyBorder="1" applyAlignment="1"/>
    <xf numFmtId="0" fontId="11" fillId="0" borderId="2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/>
    </xf>
    <xf numFmtId="0" fontId="14" fillId="5" borderId="2" xfId="0" applyFont="1" applyFill="1" applyBorder="1" applyAlignment="1"/>
    <xf numFmtId="0" fontId="0" fillId="2" borderId="1" xfId="0" applyFill="1" applyBorder="1" applyAlignment="1"/>
    <xf numFmtId="0" fontId="0" fillId="0" borderId="0" xfId="0" applyAlignment="1"/>
    <xf numFmtId="0" fontId="19" fillId="3" borderId="1" xfId="0" applyFont="1" applyFill="1" applyBorder="1" applyAlignment="1">
      <alignment horizontal="center"/>
    </xf>
    <xf numFmtId="0" fontId="0" fillId="0" borderId="1" xfId="0" applyBorder="1" applyAlignment="1"/>
    <xf numFmtId="0" fontId="13" fillId="0" borderId="1" xfId="0" applyFont="1" applyBorder="1" applyAlignment="1"/>
    <xf numFmtId="0" fontId="18" fillId="0" borderId="1" xfId="0" applyFont="1" applyBorder="1" applyAlignment="1">
      <alignment wrapText="1"/>
    </xf>
    <xf numFmtId="0" fontId="7" fillId="7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left"/>
    </xf>
    <xf numFmtId="0" fontId="14" fillId="0" borderId="2" xfId="0" applyFont="1" applyBorder="1" applyAlignment="1">
      <alignment wrapText="1"/>
    </xf>
    <xf numFmtId="0" fontId="7" fillId="7" borderId="2" xfId="0" applyFont="1" applyFill="1" applyBorder="1" applyAlignment="1"/>
    <xf numFmtId="0" fontId="10" fillId="7" borderId="2" xfId="0" applyFont="1" applyFill="1" applyBorder="1" applyAlignment="1"/>
    <xf numFmtId="0" fontId="7" fillId="7" borderId="9" xfId="0" applyFont="1" applyFill="1" applyBorder="1" applyAlignment="1"/>
    <xf numFmtId="0" fontId="14" fillId="0" borderId="0" xfId="0" applyFont="1">
      <alignment vertical="center"/>
    </xf>
    <xf numFmtId="0" fontId="7" fillId="0" borderId="10" xfId="0" applyFont="1" applyBorder="1" applyAlignment="1"/>
    <xf numFmtId="0" fontId="7" fillId="0" borderId="10" xfId="0" applyFont="1" applyBorder="1" applyAlignment="1">
      <alignment wrapText="1"/>
    </xf>
    <xf numFmtId="0" fontId="7" fillId="7" borderId="11" xfId="0" applyFont="1" applyFill="1" applyBorder="1" applyAlignment="1">
      <alignment horizontal="center"/>
    </xf>
    <xf numFmtId="0" fontId="14" fillId="0" borderId="10" xfId="0" applyFont="1" applyBorder="1" applyAlignment="1"/>
    <xf numFmtId="0" fontId="14" fillId="0" borderId="10" xfId="0" applyFont="1" applyBorder="1" applyAlignment="1">
      <alignment wrapText="1"/>
    </xf>
    <xf numFmtId="0" fontId="11" fillId="7" borderId="2" xfId="0" applyFont="1" applyFill="1" applyBorder="1" applyAlignment="1"/>
    <xf numFmtId="0" fontId="15" fillId="0" borderId="0" xfId="0" applyFont="1" applyAlignment="1">
      <alignment wrapText="1"/>
    </xf>
    <xf numFmtId="0" fontId="14" fillId="0" borderId="12" xfId="0" applyFont="1" applyBorder="1" applyAlignment="1"/>
    <xf numFmtId="49" fontId="7" fillId="0" borderId="0" xfId="0" applyNumberFormat="1" applyFont="1" applyAlignment="1"/>
    <xf numFmtId="0" fontId="13" fillId="0" borderId="2" xfId="0" applyFont="1" applyBorder="1" applyAlignment="1"/>
    <xf numFmtId="0" fontId="17" fillId="0" borderId="1" xfId="0" applyFont="1" applyBorder="1" applyAlignment="1"/>
    <xf numFmtId="0" fontId="14" fillId="0" borderId="2" xfId="0" applyFont="1" applyFill="1" applyBorder="1" applyAlignment="1"/>
    <xf numFmtId="0" fontId="2" fillId="0" borderId="0" xfId="0" applyFont="1" applyAlignment="1"/>
    <xf numFmtId="0" fontId="1" fillId="0" borderId="2" xfId="0" applyFont="1" applyBorder="1" applyAlignment="1"/>
    <xf numFmtId="0" fontId="4" fillId="0" borderId="0" xfId="0" applyFont="1" applyAlignment="1"/>
    <xf numFmtId="0" fontId="17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13" fillId="5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0" fontId="14" fillId="5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8" borderId="2" xfId="0" applyFont="1" applyFill="1" applyBorder="1" applyAlignment="1"/>
    <xf numFmtId="0" fontId="17" fillId="8" borderId="0" xfId="0" applyFont="1" applyFill="1">
      <alignment vertical="center"/>
    </xf>
    <xf numFmtId="0" fontId="14" fillId="8" borderId="2" xfId="0" applyFont="1" applyFill="1" applyBorder="1" applyAlignment="1"/>
    <xf numFmtId="0" fontId="7" fillId="8" borderId="0" xfId="0" applyFont="1" applyFill="1" applyAlignment="1"/>
    <xf numFmtId="0" fontId="12" fillId="8" borderId="0" xfId="0" applyFont="1" applyFill="1">
      <alignment vertical="center"/>
    </xf>
    <xf numFmtId="0" fontId="0" fillId="8" borderId="0" xfId="0" applyFill="1">
      <alignment vertical="center"/>
    </xf>
    <xf numFmtId="0" fontId="4" fillId="0" borderId="2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25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5"/>
  <sheetViews>
    <sheetView tabSelected="1" topLeftCell="A295" workbookViewId="0">
      <selection activeCell="G313" sqref="G313"/>
    </sheetView>
  </sheetViews>
  <sheetFormatPr baseColWidth="10" defaultColWidth="9.1640625" defaultRowHeight="15"/>
  <cols>
    <col min="1" max="1" width="15.5" customWidth="1"/>
    <col min="2" max="2" width="23.33203125" customWidth="1"/>
    <col min="3" max="3" width="13.33203125" customWidth="1"/>
    <col min="4" max="4" width="14.33203125" customWidth="1"/>
    <col min="5" max="5" width="37.83203125" customWidth="1"/>
    <col min="7" max="7" width="56.6640625" customWidth="1"/>
    <col min="8" max="8" width="100.5" customWidth="1"/>
    <col min="14" max="14" width="22.1640625" customWidth="1"/>
    <col min="15" max="15" width="22" customWidth="1"/>
  </cols>
  <sheetData>
    <row r="1" spans="1:22" s="1" customFormat="1">
      <c r="G1" s="17"/>
    </row>
    <row r="2" spans="1:22" s="49" customFormat="1">
      <c r="A2" s="48" t="s">
        <v>260</v>
      </c>
      <c r="B2" s="76" t="s">
        <v>897</v>
      </c>
      <c r="C2" s="77"/>
      <c r="D2" s="77"/>
      <c r="E2" s="77"/>
      <c r="F2" s="77"/>
      <c r="G2" s="77"/>
      <c r="H2" s="49" t="str">
        <f>CONCATENATE("CREATE TABLE `",A2,"` (")</f>
        <v>CREATE TABLE `set_datacity` (</v>
      </c>
    </row>
    <row r="3" spans="1:22" s="49" customFormat="1">
      <c r="A3" s="50" t="s">
        <v>261</v>
      </c>
      <c r="B3" s="50" t="s">
        <v>262</v>
      </c>
      <c r="C3" s="50" t="s">
        <v>263</v>
      </c>
      <c r="D3" s="50" t="s">
        <v>4</v>
      </c>
      <c r="E3" s="50" t="s">
        <v>264</v>
      </c>
      <c r="F3" s="50" t="s">
        <v>265</v>
      </c>
      <c r="G3" s="50" t="s">
        <v>266</v>
      </c>
    </row>
    <row r="4" spans="1:22" s="49" customFormat="1" ht="16">
      <c r="A4" s="51" t="s">
        <v>267</v>
      </c>
      <c r="B4" s="51" t="s">
        <v>268</v>
      </c>
      <c r="C4" s="51" t="s">
        <v>269</v>
      </c>
      <c r="D4" s="51" t="s">
        <v>270</v>
      </c>
      <c r="E4" s="52"/>
      <c r="F4" s="52"/>
      <c r="G4" s="52"/>
      <c r="H4" s="49" t="str">
        <f>CONCATENATE("`",A4,"` ",C4," DEFAULT NULL COMMENT ","'",B4,"',")</f>
        <v>`idno` varchar(20) DEFAULT NULL COMMENT '编号',</v>
      </c>
      <c r="N4" s="26" t="str">
        <f>CONCATENATE("大,",A4)</f>
        <v>大,idno</v>
      </c>
      <c r="O4" s="26" t="str">
        <f t="shared" ref="O4:O11" si="0">CONCATENATE("大,new.",A4)</f>
        <v>大,new.idno</v>
      </c>
      <c r="P4" s="26" t="str">
        <f>CONCATENATE("大,",A4,"=new.",A4)</f>
        <v>大,idno=new.idno</v>
      </c>
      <c r="Q4" s="24"/>
      <c r="R4" s="24"/>
      <c r="S4" s="24"/>
      <c r="T4" s="24" t="s">
        <v>271</v>
      </c>
      <c r="U4" s="24" t="s">
        <v>272</v>
      </c>
      <c r="V4" s="24" t="s">
        <v>273</v>
      </c>
    </row>
    <row r="5" spans="1:22" s="49" customFormat="1" ht="16">
      <c r="A5" s="51" t="s">
        <v>274</v>
      </c>
      <c r="B5" s="51" t="s">
        <v>275</v>
      </c>
      <c r="C5" s="51" t="s">
        <v>276</v>
      </c>
      <c r="D5" s="52"/>
      <c r="E5" s="52"/>
      <c r="F5" s="52"/>
      <c r="G5" s="51"/>
      <c r="H5" s="49" t="str">
        <f>CONCATENATE("`",A5,"` ",C5," DEFAULT NULL COMMENT ","'",B5,"',")</f>
        <v>`name` varchar(50) DEFAULT NULL COMMENT '省名称',</v>
      </c>
      <c r="N5" s="26" t="str">
        <f>CONCATENATE("大,",A5)</f>
        <v>大,name</v>
      </c>
      <c r="O5" s="26" t="str">
        <f t="shared" si="0"/>
        <v>大,new.name</v>
      </c>
      <c r="P5" s="26" t="str">
        <f t="shared" ref="P5:P11" si="1">CONCATENATE("大,",A5,"=new.",A5)</f>
        <v>大,name=new.name</v>
      </c>
      <c r="Q5" s="24"/>
      <c r="R5" s="24"/>
      <c r="S5" s="24"/>
      <c r="T5" s="24" t="s">
        <v>277</v>
      </c>
      <c r="U5" s="24" t="s">
        <v>278</v>
      </c>
      <c r="V5" s="24" t="s">
        <v>279</v>
      </c>
    </row>
    <row r="6" spans="1:22" s="49" customFormat="1" ht="16">
      <c r="A6" s="51" t="s">
        <v>280</v>
      </c>
      <c r="B6" s="51" t="s">
        <v>281</v>
      </c>
      <c r="C6" s="51" t="s">
        <v>282</v>
      </c>
      <c r="D6" s="52"/>
      <c r="E6" s="52"/>
      <c r="F6" s="52"/>
      <c r="G6" s="53"/>
      <c r="H6" s="49" t="str">
        <f>CONCATENATE("`",A6,"` ",C6," DEFAULT NULL COMMENT ","'",B6,"',")</f>
        <v>`map` varchar(2000) DEFAULT NULL COMMENT '地图坐标范围值',</v>
      </c>
      <c r="N6" s="26" t="str">
        <f t="shared" ref="N6:N11" si="2">CONCATENATE("大,",A6)</f>
        <v>大,map</v>
      </c>
      <c r="O6" s="26" t="str">
        <f t="shared" si="0"/>
        <v>大,new.map</v>
      </c>
      <c r="P6" s="26" t="str">
        <f t="shared" si="1"/>
        <v>大,map=new.map</v>
      </c>
      <c r="Q6" s="24"/>
      <c r="R6" s="24"/>
      <c r="S6" s="24"/>
      <c r="T6" s="24" t="s">
        <v>283</v>
      </c>
      <c r="U6" s="24" t="s">
        <v>284</v>
      </c>
      <c r="V6" s="24" t="s">
        <v>285</v>
      </c>
    </row>
    <row r="7" spans="1:22" s="49" customFormat="1" ht="16">
      <c r="A7" s="51" t="s">
        <v>286</v>
      </c>
      <c r="B7" s="51" t="s">
        <v>287</v>
      </c>
      <c r="C7" s="51" t="s">
        <v>269</v>
      </c>
      <c r="D7" s="52"/>
      <c r="E7" s="52"/>
      <c r="F7" s="52"/>
      <c r="G7" s="53"/>
      <c r="H7" s="75" t="str">
        <f>CONCATENATE("alter table base_city add `",A7,"` ",C7," DEFAULT NULL COMMENT ","'",B7,"';")</f>
        <v>alter table base_city add `shorname` varchar(20) DEFAULT NULL COMMENT '缩写城市名称';</v>
      </c>
      <c r="N7" s="26" t="str">
        <f t="shared" si="2"/>
        <v>大,shorname</v>
      </c>
      <c r="O7" s="26" t="str">
        <f t="shared" si="0"/>
        <v>大,new.shorname</v>
      </c>
      <c r="P7" s="26" t="str">
        <f t="shared" si="1"/>
        <v>大,shorname=new.shorname</v>
      </c>
      <c r="Q7" s="24"/>
      <c r="R7" s="24"/>
      <c r="S7" s="24"/>
      <c r="T7" s="24" t="s">
        <v>288</v>
      </c>
      <c r="U7" s="24" t="s">
        <v>289</v>
      </c>
      <c r="V7" s="24" t="s">
        <v>290</v>
      </c>
    </row>
    <row r="8" spans="1:22" s="49" customFormat="1" ht="16">
      <c r="A8" s="51" t="s">
        <v>291</v>
      </c>
      <c r="B8" s="51" t="s">
        <v>292</v>
      </c>
      <c r="C8" s="51" t="s">
        <v>276</v>
      </c>
      <c r="D8" s="52"/>
      <c r="E8" s="52"/>
      <c r="F8" s="52"/>
      <c r="G8" s="53"/>
      <c r="H8" s="75" t="str">
        <f>CONCATENATE("alter table base_city add `",A8,"` ",C8," DEFAULT NULL COMMENT ","'",B8,"';")</f>
        <v>alter table base_city add `pinyin` varchar(50) DEFAULT NULL COMMENT '全拼字符';</v>
      </c>
      <c r="N8" s="26" t="str">
        <f t="shared" si="2"/>
        <v>大,pinyin</v>
      </c>
      <c r="O8" s="26" t="str">
        <f t="shared" si="0"/>
        <v>大,new.pinyin</v>
      </c>
      <c r="P8" s="26" t="str">
        <f t="shared" si="1"/>
        <v>大,pinyin=new.pinyin</v>
      </c>
      <c r="Q8" s="24"/>
      <c r="R8" s="24"/>
      <c r="S8" s="24"/>
      <c r="T8" s="24" t="s">
        <v>293</v>
      </c>
      <c r="U8" s="24" t="s">
        <v>294</v>
      </c>
      <c r="V8" s="24" t="s">
        <v>295</v>
      </c>
    </row>
    <row r="9" spans="1:22" s="49" customFormat="1" ht="16">
      <c r="A9" s="51" t="s">
        <v>296</v>
      </c>
      <c r="B9" s="51" t="s">
        <v>297</v>
      </c>
      <c r="C9" s="51" t="s">
        <v>298</v>
      </c>
      <c r="D9" s="52"/>
      <c r="E9" s="52"/>
      <c r="F9" s="52"/>
      <c r="G9" s="53"/>
      <c r="H9" s="75" t="str">
        <f>CONCATENATE("alter table base_city add `",A9,"` ",C9," DEFAULT NULL COMMENT ","'",B9,"';")</f>
        <v>alter table base_city add `shorter` varchar(10) DEFAULT NULL COMMENT '城市拼音缩写';</v>
      </c>
      <c r="N9" s="26" t="str">
        <f t="shared" si="2"/>
        <v>大,shorter</v>
      </c>
      <c r="O9" s="26" t="str">
        <f t="shared" si="0"/>
        <v>大,new.shorter</v>
      </c>
      <c r="P9" s="26" t="str">
        <f t="shared" si="1"/>
        <v>大,shorter=new.shorter</v>
      </c>
      <c r="Q9" s="24"/>
      <c r="R9" s="24"/>
      <c r="S9" s="24"/>
      <c r="T9" s="24" t="s">
        <v>299</v>
      </c>
      <c r="U9" s="24" t="s">
        <v>300</v>
      </c>
      <c r="V9" s="24" t="s">
        <v>301</v>
      </c>
    </row>
    <row r="10" spans="1:22" s="49" customFormat="1" ht="16">
      <c r="A10" s="51" t="s">
        <v>302</v>
      </c>
      <c r="B10" s="51" t="s">
        <v>303</v>
      </c>
      <c r="C10" s="51" t="s">
        <v>304</v>
      </c>
      <c r="D10" s="52"/>
      <c r="E10" s="52"/>
      <c r="F10" s="52"/>
      <c r="G10" s="53"/>
      <c r="H10" s="75" t="str">
        <f>CONCATENATE("alter table base_city add `",A10,"` ",C10," DEFAULT NULL COMMENT ","'",B10,"';")</f>
        <v>alter table base_city add `initial` varchar(1) DEFAULT NULL COMMENT '首字母索引';</v>
      </c>
      <c r="N10" s="26" t="str">
        <f t="shared" si="2"/>
        <v>大,initial</v>
      </c>
      <c r="O10" s="26" t="str">
        <f t="shared" si="0"/>
        <v>大,new.initial</v>
      </c>
      <c r="P10" s="26" t="str">
        <f t="shared" si="1"/>
        <v>大,initial=new.initial</v>
      </c>
      <c r="Q10" s="24"/>
      <c r="R10" s="24"/>
      <c r="S10" s="24"/>
      <c r="T10" s="24" t="s">
        <v>305</v>
      </c>
      <c r="U10" s="24" t="s">
        <v>306</v>
      </c>
      <c r="V10" s="24" t="s">
        <v>307</v>
      </c>
    </row>
    <row r="11" spans="1:22" s="49" customFormat="1" ht="16">
      <c r="A11" s="51" t="s">
        <v>308</v>
      </c>
      <c r="B11" s="51" t="s">
        <v>309</v>
      </c>
      <c r="C11" s="71" t="s">
        <v>310</v>
      </c>
      <c r="D11" s="52"/>
      <c r="E11" s="52"/>
      <c r="F11" s="52"/>
      <c r="G11" s="53" t="s">
        <v>311</v>
      </c>
      <c r="H11" s="75" t="str">
        <f>CONCATENATE("alter table base_city add `",A11,"` ",C11," DEFAULT NULL COMMENT ","'",B11,"';")</f>
        <v>alter table base_city add `hotflag` int(4) DEFAULT NULL COMMENT '活动热门城市标志';</v>
      </c>
      <c r="N11" s="26" t="str">
        <f t="shared" si="2"/>
        <v>大,hotflag</v>
      </c>
      <c r="O11" s="26" t="str">
        <f t="shared" si="0"/>
        <v>大,new.hotflag</v>
      </c>
      <c r="P11" s="26" t="str">
        <f t="shared" si="1"/>
        <v>大,hotflag=new.hotflag</v>
      </c>
      <c r="Q11" s="24"/>
      <c r="R11" s="24"/>
      <c r="S11" s="24"/>
      <c r="T11" s="24" t="s">
        <v>312</v>
      </c>
      <c r="U11" s="24" t="s">
        <v>313</v>
      </c>
      <c r="V11" s="24" t="s">
        <v>314</v>
      </c>
    </row>
    <row r="12" spans="1:22" s="49" customFormat="1" ht="16">
      <c r="A12" s="51"/>
      <c r="B12" s="51"/>
      <c r="C12" s="51"/>
      <c r="D12" s="52"/>
      <c r="E12" s="52"/>
      <c r="F12" s="52"/>
      <c r="G12" s="53"/>
      <c r="H12" s="22"/>
      <c r="N12" s="26"/>
      <c r="O12" s="26"/>
      <c r="P12" s="26"/>
      <c r="Q12" s="24"/>
      <c r="R12" s="24"/>
      <c r="S12" s="24"/>
      <c r="T12" s="24" t="str">
        <f>PHONETIC(T4:T11)</f>
        <v>大,idno大,name大,map大,shorname大,pinyin大,shorter大,initial大,hotflag</v>
      </c>
      <c r="U12" s="24" t="str">
        <f>PHONETIC(U4:U11)</f>
        <v>大,new.idno大,new.name大,new.map大,new.shorname大,new.pinyin大,new.shorter大,new.initial大,new.hotflag</v>
      </c>
      <c r="V12" s="24" t="str">
        <f>PHONETIC(V4:V11)</f>
        <v>大,idno=new.idno大,name=new.name大,map=new.map大,shorname=new.shorname大,pinyin=new.pinyin大,shorter=new.shorter大,initial=new.initial大,hotflag=new.hotflag</v>
      </c>
    </row>
    <row r="13" spans="1:22" s="49" customFormat="1" ht="16">
      <c r="A13" s="51"/>
      <c r="B13" s="51"/>
      <c r="C13" s="51"/>
      <c r="D13" s="52"/>
      <c r="E13" s="52"/>
      <c r="F13" s="52"/>
      <c r="G13" s="53"/>
      <c r="H13" s="22"/>
      <c r="I13" s="26" t="s">
        <v>315</v>
      </c>
      <c r="J13" s="26" t="s">
        <v>316</v>
      </c>
      <c r="K13" s="26" t="s">
        <v>317</v>
      </c>
      <c r="L13" s="26" t="s">
        <v>318</v>
      </c>
      <c r="M13" s="26" t="s">
        <v>319</v>
      </c>
      <c r="N13" s="26" t="str">
        <f>CONCATENATE("create trigger ",K13,J13," after insert on ",I13," for each row BEGIN insert into dev_yyxmall.",I13,"(",T12,") values(",U12,"); end;")</f>
        <v>create trigger insertbasecity after insert on base_city for each row BEGIN insert into dev_yyxmall.base_city(大,idno大,name大,map大,shorname大,pinyin大,shorter大,initial大,hotflag) values(大,new.idno大,new.name大,new.map大,new.shorname大,new.pinyin大,new.shorter大,new.initial大,new.hotflag); end;</v>
      </c>
      <c r="O13" s="24"/>
      <c r="P13" s="26" t="str">
        <f>CONCATENATE("create trigger ",L13,J13," after update on ",I13," for each row BEGIN update dev_yyxmall.",I13," set ",V12," where id=new.id","; end;")</f>
        <v>create trigger updatebasecity after update on base_city for each row BEGIN update dev_yyxmall.base_city set 大,idno=new.idno大,name=new.name大,map=new.map大,shorname=new.shorname大,pinyin=new.pinyin大,shorter=new.shorter大,initial=new.initial大,hotflag=new.hotflag where id=new.id; end;</v>
      </c>
      <c r="Q13" s="26" t="str">
        <f>CONCATENATE("create trigger ",M13,J13," after delete on ",I13," for each row BEGIN delete from dev_yyxmall.",I13," where id=old.id","; end;")</f>
        <v>create trigger deletebasecity after delete on base_city for each row BEGIN delete from dev_yyxmall.base_city where id=old.id; end;</v>
      </c>
      <c r="R13" s="24"/>
      <c r="S13" s="24"/>
      <c r="T13" s="24"/>
      <c r="U13" s="24"/>
      <c r="V13" s="24"/>
    </row>
    <row r="14" spans="1:22" s="49" customFormat="1" ht="16">
      <c r="A14" s="51"/>
      <c r="B14" s="51"/>
      <c r="C14" s="51"/>
      <c r="D14" s="52"/>
      <c r="E14" s="52"/>
      <c r="F14" s="52"/>
      <c r="G14" s="53"/>
      <c r="H14" s="22"/>
      <c r="N14" s="26"/>
      <c r="O14" s="26"/>
      <c r="P14" s="26"/>
      <c r="Q14" s="24"/>
      <c r="R14" s="24"/>
      <c r="S14" s="24"/>
      <c r="T14" s="24"/>
      <c r="U14" s="24"/>
      <c r="V14" s="24"/>
    </row>
    <row r="15" spans="1:22" s="49" customFormat="1">
      <c r="A15" s="51"/>
      <c r="B15" s="51"/>
      <c r="C15" s="51"/>
      <c r="D15" s="52"/>
      <c r="E15" s="52"/>
      <c r="F15" s="52"/>
      <c r="G15" s="53"/>
      <c r="H15" s="22"/>
    </row>
    <row r="16" spans="1:22" s="49" customFormat="1">
      <c r="A16" s="27" t="s">
        <v>320</v>
      </c>
      <c r="B16" s="27"/>
      <c r="C16" s="27"/>
      <c r="D16" s="27"/>
      <c r="E16" s="27"/>
      <c r="F16" s="27"/>
      <c r="G16" s="27" t="s">
        <v>321</v>
      </c>
      <c r="H16" s="26" t="str">
        <f>CONCATENATE(,"PRIMARY KEY (`",A16,"`)) ENGINE=InnoDB AUTO_INCREMENT=1 DEFAULT CHARSET=utf8 COMMENT='",G16,"';")</f>
        <v>PRIMARY KEY (`idno`)) ENGINE=InnoDB AUTO_INCREMENT=1 DEFAULT CHARSET=utf8 COMMENT='省市数据表';</v>
      </c>
    </row>
    <row r="17" spans="1:26" ht="16">
      <c r="A17" s="27"/>
      <c r="B17" s="27"/>
      <c r="C17" s="25"/>
      <c r="D17" s="25"/>
      <c r="E17" s="25"/>
      <c r="F17" s="25"/>
      <c r="G17" s="3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6">
      <c r="A18" s="47" t="s">
        <v>322</v>
      </c>
      <c r="B18" s="78" t="s">
        <v>353</v>
      </c>
      <c r="C18" s="78"/>
      <c r="D18" s="78"/>
      <c r="E18" s="78"/>
      <c r="F18" s="78"/>
      <c r="G18" s="78"/>
      <c r="H18" s="75" t="str">
        <f>CONCATENATE("CREATE TABLE `",A18,"` (")</f>
        <v>CREATE TABLE `set_databank` (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6">
      <c r="A19" s="23" t="s">
        <v>114</v>
      </c>
      <c r="B19" s="23" t="s">
        <v>115</v>
      </c>
      <c r="C19" s="23" t="s">
        <v>116</v>
      </c>
      <c r="D19" s="23" t="s">
        <v>117</v>
      </c>
      <c r="E19" s="23" t="s">
        <v>118</v>
      </c>
      <c r="F19" s="23" t="s">
        <v>119</v>
      </c>
      <c r="G19" s="23" t="s">
        <v>120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">
      <c r="A20" s="31" t="s">
        <v>323</v>
      </c>
      <c r="B20" s="31" t="s">
        <v>324</v>
      </c>
      <c r="C20" s="25" t="s">
        <v>151</v>
      </c>
      <c r="D20" s="25" t="s">
        <v>325</v>
      </c>
      <c r="E20" s="54"/>
      <c r="F20" s="54"/>
      <c r="G20" s="54"/>
      <c r="H20" s="26" t="str">
        <f>CONCATENATE("`",A20,"` ",C20," DEFAULT NULL COMMENT ","'",B20,"',")</f>
        <v>`id` int(11) DEFAULT NULL COMMENT '银行编号',</v>
      </c>
      <c r="I20" s="24"/>
      <c r="J20" s="24"/>
      <c r="K20" s="24"/>
      <c r="L20" s="24"/>
      <c r="M20" s="24"/>
      <c r="N20" s="26" t="str">
        <f t="shared" ref="N20:N24" si="3">CONCATENATE("大,",A20)</f>
        <v>大,id</v>
      </c>
      <c r="O20" s="26" t="str">
        <f t="shared" ref="O20:O24" si="4">CONCATENATE("大,new.",A20)</f>
        <v>大,new.id</v>
      </c>
      <c r="P20" s="26" t="str">
        <f t="shared" ref="P20:P24" si="5">CONCATENATE("大,",A20,"=new.",A20)</f>
        <v>大,id=new.id</v>
      </c>
      <c r="Q20" s="24"/>
      <c r="R20" s="24"/>
      <c r="S20" s="24"/>
      <c r="T20" s="24" t="s">
        <v>326</v>
      </c>
      <c r="U20" s="24" t="s">
        <v>327</v>
      </c>
      <c r="V20" s="24" t="s">
        <v>328</v>
      </c>
      <c r="W20" s="24"/>
      <c r="X20" s="24"/>
      <c r="Y20" s="24"/>
      <c r="Z20" s="24"/>
    </row>
    <row r="21" spans="1:26" ht="16">
      <c r="A21" s="31" t="s">
        <v>329</v>
      </c>
      <c r="B21" s="31" t="s">
        <v>330</v>
      </c>
      <c r="C21" s="25" t="s">
        <v>331</v>
      </c>
      <c r="D21" s="54"/>
      <c r="E21" s="54"/>
      <c r="F21" s="54"/>
      <c r="G21" s="54"/>
      <c r="H21" s="26" t="str">
        <f>CONCATENATE("`",A21,"` ",C21," DEFAULT NULL COMMENT ","'",B21,"',")</f>
        <v>`bank_name` varchar(100) DEFAULT NULL COMMENT '银行名称',</v>
      </c>
      <c r="I21" s="24"/>
      <c r="J21" s="24"/>
      <c r="K21" s="24"/>
      <c r="L21" s="24"/>
      <c r="M21" s="24"/>
      <c r="N21" s="26" t="str">
        <f t="shared" si="3"/>
        <v>大,bank_name</v>
      </c>
      <c r="O21" s="26" t="str">
        <f t="shared" si="4"/>
        <v>大,new.bank_name</v>
      </c>
      <c r="P21" s="26" t="str">
        <f t="shared" si="5"/>
        <v>大,bank_name=new.bank_name</v>
      </c>
      <c r="Q21" s="24"/>
      <c r="R21" s="24"/>
      <c r="S21" s="24"/>
      <c r="T21" s="24" t="s">
        <v>332</v>
      </c>
      <c r="U21" s="24" t="s">
        <v>333</v>
      </c>
      <c r="V21" s="24" t="s">
        <v>334</v>
      </c>
      <c r="W21" s="24"/>
      <c r="X21" s="24"/>
      <c r="Y21" s="24"/>
      <c r="Z21" s="24"/>
    </row>
    <row r="22" spans="1:26" ht="16">
      <c r="A22" s="31" t="s">
        <v>335</v>
      </c>
      <c r="B22" s="31" t="s">
        <v>336</v>
      </c>
      <c r="C22" s="25" t="s">
        <v>153</v>
      </c>
      <c r="D22" s="54"/>
      <c r="E22" s="54"/>
      <c r="F22" s="54"/>
      <c r="G22" s="54"/>
      <c r="H22" s="26" t="str">
        <f>CONCATENATE("`",A22,"` ",C22," DEFAULT NULL COMMENT ","'",B22,"',")</f>
        <v>`bank_code` varchar(50) DEFAULT NULL COMMENT '银行简写',</v>
      </c>
      <c r="I22" s="24"/>
      <c r="J22" s="24"/>
      <c r="K22" s="24"/>
      <c r="L22" s="24"/>
      <c r="M22" s="24"/>
      <c r="N22" s="26" t="str">
        <f t="shared" si="3"/>
        <v>大,bank_code</v>
      </c>
      <c r="O22" s="26" t="str">
        <f t="shared" si="4"/>
        <v>大,new.bank_code</v>
      </c>
      <c r="P22" s="26" t="str">
        <f t="shared" si="5"/>
        <v>大,bank_code=new.bank_code</v>
      </c>
      <c r="Q22" s="24"/>
      <c r="R22" s="24"/>
      <c r="S22" s="24"/>
      <c r="T22" s="24" t="s">
        <v>337</v>
      </c>
      <c r="U22" s="24" t="s">
        <v>338</v>
      </c>
      <c r="V22" s="24" t="s">
        <v>339</v>
      </c>
      <c r="W22" s="24"/>
      <c r="X22" s="24"/>
      <c r="Y22" s="24"/>
      <c r="Z22" s="24"/>
    </row>
    <row r="23" spans="1:26" ht="16">
      <c r="A23" s="31" t="s">
        <v>340</v>
      </c>
      <c r="B23" s="31" t="s">
        <v>341</v>
      </c>
      <c r="C23" s="25" t="s">
        <v>331</v>
      </c>
      <c r="D23" s="54"/>
      <c r="E23" s="54"/>
      <c r="F23" s="54"/>
      <c r="G23" s="54"/>
      <c r="H23" s="26" t="str">
        <f>CONCATENATE("`",A23,"` ",C23," DEFAULT NULL COMMENT ","'",B23,"',")</f>
        <v>`ico` varchar(100) DEFAULT NULL COMMENT '图标路径',</v>
      </c>
      <c r="I23" s="24"/>
      <c r="J23" s="24"/>
      <c r="K23" s="24"/>
      <c r="L23" s="24"/>
      <c r="M23" s="24"/>
      <c r="N23" s="26" t="str">
        <f t="shared" si="3"/>
        <v>大,ico</v>
      </c>
      <c r="O23" s="26" t="str">
        <f t="shared" si="4"/>
        <v>大,new.ico</v>
      </c>
      <c r="P23" s="26" t="str">
        <f t="shared" si="5"/>
        <v>大,ico=new.ico</v>
      </c>
      <c r="Q23" s="24"/>
      <c r="R23" s="24"/>
      <c r="S23" s="24"/>
      <c r="T23" s="24" t="s">
        <v>342</v>
      </c>
      <c r="U23" s="24" t="s">
        <v>343</v>
      </c>
      <c r="V23" s="24" t="s">
        <v>344</v>
      </c>
      <c r="W23" s="24"/>
      <c r="X23" s="24"/>
      <c r="Y23" s="24"/>
      <c r="Z23" s="24"/>
    </row>
    <row r="24" spans="1:26" ht="16">
      <c r="A24" s="55" t="s">
        <v>345</v>
      </c>
      <c r="B24" s="31" t="s">
        <v>346</v>
      </c>
      <c r="C24" s="25" t="s">
        <v>347</v>
      </c>
      <c r="D24" s="54"/>
      <c r="E24" s="54" t="s">
        <v>945</v>
      </c>
      <c r="F24" s="54"/>
      <c r="G24" s="54" t="s">
        <v>964</v>
      </c>
      <c r="H24" s="26" t="str">
        <f>CONCATENATE("`",A24,"` ",C24," DEFAULT NULL COMMENT ","'",B24,"',")</f>
        <v>`status` tinyint(1) DEFAULT NULL COMMENT '状态',</v>
      </c>
      <c r="I24" s="24"/>
      <c r="J24" s="24"/>
      <c r="K24" s="24"/>
      <c r="L24" s="24"/>
      <c r="M24" s="24"/>
      <c r="N24" s="26" t="str">
        <f t="shared" si="3"/>
        <v>大,status</v>
      </c>
      <c r="O24" s="26" t="str">
        <f t="shared" si="4"/>
        <v>大,new.status</v>
      </c>
      <c r="P24" s="26" t="str">
        <f t="shared" si="5"/>
        <v>大,status=new.status</v>
      </c>
      <c r="Q24" s="24"/>
      <c r="R24" s="24"/>
      <c r="S24" s="24"/>
      <c r="T24" s="24" t="s">
        <v>348</v>
      </c>
      <c r="U24" s="24" t="s">
        <v>349</v>
      </c>
      <c r="V24" s="24" t="s">
        <v>350</v>
      </c>
      <c r="W24" s="24"/>
      <c r="X24" s="24"/>
      <c r="Y24" s="24"/>
      <c r="Z24" s="24"/>
    </row>
    <row r="25" spans="1:26" ht="16">
      <c r="A25" s="55"/>
      <c r="B25" s="31"/>
      <c r="C25" s="25"/>
      <c r="D25" s="54"/>
      <c r="E25" s="54"/>
      <c r="F25" s="54"/>
      <c r="G25" s="54"/>
      <c r="H25" s="26"/>
      <c r="I25" s="24"/>
      <c r="J25" s="24"/>
      <c r="K25" s="24"/>
      <c r="L25" s="24"/>
      <c r="M25" s="24"/>
      <c r="N25" s="26"/>
      <c r="O25" s="26"/>
      <c r="P25" s="26"/>
      <c r="Q25" s="24"/>
      <c r="R25" s="24"/>
      <c r="S25" s="24"/>
      <c r="T25" s="24" t="str">
        <f>PHONETIC(T17:T24)</f>
        <v>大,bank_id大,bank_name大,bank_code大,ico大,status</v>
      </c>
      <c r="U25" s="24" t="str">
        <f>PHONETIC(U17:U24)</f>
        <v>大,new.bank_id大,new.bank_name大,new.bank_code大,new.ico大,new.status</v>
      </c>
      <c r="V25" s="24" t="str">
        <f>PHONETIC(V17:V24)</f>
        <v>大,bank_id=new.bank_id大,bank_name=new.bank_name大,bank_code=new.bank_code大,ico=new.ico大,status=new.status</v>
      </c>
      <c r="W25" s="49"/>
      <c r="X25" s="24"/>
      <c r="Y25" s="24"/>
      <c r="Z25" s="24"/>
    </row>
    <row r="26" spans="1:26" ht="16">
      <c r="A26" s="55"/>
      <c r="B26" s="31"/>
      <c r="C26" s="25"/>
      <c r="D26" s="54"/>
      <c r="E26" s="54"/>
      <c r="F26" s="54"/>
      <c r="G26" s="54"/>
      <c r="H26" s="26"/>
      <c r="I26" s="26" t="s">
        <v>322</v>
      </c>
      <c r="J26" s="26" t="s">
        <v>351</v>
      </c>
      <c r="K26" s="26" t="s">
        <v>317</v>
      </c>
      <c r="L26" s="26" t="s">
        <v>318</v>
      </c>
      <c r="M26" s="26" t="s">
        <v>319</v>
      </c>
      <c r="N26" s="26" t="str">
        <f>CONCATENATE("create trigger ",K26,J26," after insert on ",I26," for each row BEGIN insert into dev_yyxmall.",I26,"(",T25,") values(",U25,"); end;")</f>
        <v>create trigger insertsetdatabank after insert on set_databank for each row BEGIN insert into dev_yyxmall.set_databank(大,bank_id大,bank_name大,bank_code大,ico大,status) values(大,new.bank_id大,new.bank_name大,new.bank_code大,new.ico大,new.status); end;</v>
      </c>
      <c r="O26" s="24"/>
      <c r="P26" s="26" t="str">
        <f>CONCATENATE("create trigger ",L26,J26," after update on ",I26," for each row BEGIN update dev_yyxmall.",I26," set ",V25," where id=new.id","; end;")</f>
        <v>create trigger updatesetdatabank after update on set_databank for each row BEGIN update dev_yyxmall.set_databank set 大,bank_id=new.bank_id大,bank_name=new.bank_name大,bank_code=new.bank_code大,ico=new.ico大,status=new.status where id=new.id; end;</v>
      </c>
      <c r="Q26" s="26" t="str">
        <f>CONCATENATE("create trigger ",M26,J26," after delete on ",I26," for each row BEGIN delete from dev_yyxmall.",I26," where id=old.id","; end;")</f>
        <v>create trigger deletesetdatabank after delete on set_databank for each row BEGIN delete from dev_yyxmall.set_databank where id=old.id; end;</v>
      </c>
      <c r="R26" s="24"/>
      <c r="S26" s="24"/>
      <c r="T26" s="24"/>
      <c r="U26" s="24"/>
      <c r="V26" s="24"/>
      <c r="W26" s="49"/>
      <c r="X26" s="24"/>
      <c r="Y26" s="24"/>
      <c r="Z26" s="24"/>
    </row>
    <row r="27" spans="1:26" ht="16">
      <c r="A27" s="55"/>
      <c r="B27" s="31"/>
      <c r="C27" s="25"/>
      <c r="D27" s="54"/>
      <c r="E27" s="54"/>
      <c r="F27" s="54"/>
      <c r="G27" s="54"/>
      <c r="H27" s="26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6">
      <c r="A28" s="27" t="s">
        <v>352</v>
      </c>
      <c r="B28" s="27"/>
      <c r="C28" s="27"/>
      <c r="D28" s="27"/>
      <c r="E28" s="27"/>
      <c r="F28" s="27"/>
      <c r="G28" s="27" t="s">
        <v>353</v>
      </c>
      <c r="H28" s="26" t="str">
        <f>CONCATENATE(,"PRIMARY KEY (`",A28,"`)) ENGINE=InnoDB AUTO_INCREMENT=1 DEFAULT CHARSET=utf8 COMMENT='",G28,"';")</f>
        <v>PRIMARY KEY (`bank_id`)) ENGINE=InnoDB AUTO_INCREMENT=1 DEFAULT CHARSET=utf8 COMMENT='银行信息表';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6">
      <c r="A29" s="27"/>
      <c r="B29" s="27"/>
      <c r="C29" s="25"/>
      <c r="D29" s="25"/>
      <c r="E29" s="25"/>
      <c r="F29" s="25"/>
      <c r="G29" s="37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6">
      <c r="A30" s="21" t="s">
        <v>354</v>
      </c>
      <c r="B30" s="78" t="s">
        <v>898</v>
      </c>
      <c r="C30" s="78"/>
      <c r="D30" s="78"/>
      <c r="E30" s="78"/>
      <c r="F30" s="78"/>
      <c r="G30" s="78"/>
      <c r="H30" s="26" t="str">
        <f>CONCATENATE("CREATE TABLE `",A30,"` (")</f>
        <v>CREATE TABLE `meb_account` (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6">
      <c r="A31" s="23" t="s">
        <v>114</v>
      </c>
      <c r="B31" s="23" t="s">
        <v>115</v>
      </c>
      <c r="C31" s="23" t="s">
        <v>116</v>
      </c>
      <c r="D31" s="23" t="s">
        <v>117</v>
      </c>
      <c r="E31" s="23" t="s">
        <v>118</v>
      </c>
      <c r="F31" s="23" t="s">
        <v>119</v>
      </c>
      <c r="G31" s="23" t="s">
        <v>120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6">
      <c r="A32" s="27" t="s">
        <v>355</v>
      </c>
      <c r="B32" s="27" t="s">
        <v>251</v>
      </c>
      <c r="C32" s="27" t="s">
        <v>151</v>
      </c>
      <c r="D32" s="27" t="s">
        <v>356</v>
      </c>
      <c r="E32" s="27"/>
      <c r="F32" s="27"/>
      <c r="G32" s="25" t="s">
        <v>121</v>
      </c>
      <c r="H32" s="26" t="str">
        <f>CONCATENATE("`",A32,"` ",C32,"  NOT NULL AUTO_INCREMENT COMMENT ","'",B32,"',")</f>
        <v>`id` int(11)  NOT NULL AUTO_INCREMENT COMMENT '编号',</v>
      </c>
      <c r="I32" s="24"/>
      <c r="J32" s="24"/>
      <c r="K32" s="24"/>
      <c r="L32" s="24"/>
      <c r="M32" s="24"/>
      <c r="N32" s="26" t="str">
        <f t="shared" ref="N32:N55" si="6">CONCATENATE("大,",A32)</f>
        <v>大,id</v>
      </c>
      <c r="O32" s="26" t="str">
        <f t="shared" ref="O32:O55" si="7">CONCATENATE("大,new.",A32)</f>
        <v>大,new.id</v>
      </c>
      <c r="P32" s="26" t="str">
        <f t="shared" ref="P32:P55" si="8">CONCATENATE("大,",A32,"=new.",A32)</f>
        <v>大,id=new.id</v>
      </c>
      <c r="Q32" s="24"/>
      <c r="R32" s="24"/>
      <c r="S32" s="24"/>
      <c r="T32" s="24" t="s">
        <v>357</v>
      </c>
      <c r="U32" s="24" t="s">
        <v>358</v>
      </c>
      <c r="V32" s="24" t="s">
        <v>359</v>
      </c>
      <c r="W32" s="24"/>
      <c r="X32" s="24"/>
      <c r="Y32" s="24"/>
      <c r="Z32" s="24"/>
    </row>
    <row r="33" spans="1:26" ht="16">
      <c r="A33" s="25" t="s">
        <v>362</v>
      </c>
      <c r="B33" s="25" t="s">
        <v>363</v>
      </c>
      <c r="C33" s="25" t="s">
        <v>724</v>
      </c>
      <c r="D33" s="25"/>
      <c r="E33" s="27" t="s">
        <v>944</v>
      </c>
      <c r="F33" s="27">
        <v>1</v>
      </c>
      <c r="G33" s="56" t="s">
        <v>937</v>
      </c>
      <c r="H33" s="26" t="str">
        <f t="shared" ref="H33:H55" si="9">CONCATENATE("`",A33,"` ",C33," DEFAULT NULL COMMENT ","'",B33,"',")</f>
        <v>`type` int(2) DEFAULT NULL COMMENT '会员类型',</v>
      </c>
      <c r="I33" s="24"/>
      <c r="J33" s="24"/>
      <c r="K33" s="24"/>
      <c r="L33" s="24"/>
      <c r="M33" s="24"/>
      <c r="N33" s="26" t="str">
        <f t="shared" si="6"/>
        <v>大,type</v>
      </c>
      <c r="O33" s="26" t="str">
        <f t="shared" si="7"/>
        <v>大,new.type</v>
      </c>
      <c r="P33" s="26" t="str">
        <f t="shared" si="8"/>
        <v>大,type=new.type</v>
      </c>
      <c r="Q33" s="24"/>
      <c r="R33" s="24"/>
      <c r="S33" s="24"/>
      <c r="T33" s="24" t="s">
        <v>365</v>
      </c>
      <c r="U33" s="24" t="s">
        <v>366</v>
      </c>
      <c r="V33" s="24" t="s">
        <v>367</v>
      </c>
      <c r="W33" s="24"/>
      <c r="X33" s="24"/>
      <c r="Y33" s="24"/>
      <c r="Z33" s="24"/>
    </row>
    <row r="34" spans="1:26" ht="16">
      <c r="A34" s="27" t="s">
        <v>368</v>
      </c>
      <c r="B34" s="27" t="s">
        <v>369</v>
      </c>
      <c r="C34" s="25" t="s">
        <v>370</v>
      </c>
      <c r="D34" s="25"/>
      <c r="E34" s="27"/>
      <c r="F34" s="27"/>
      <c r="G34" s="25"/>
      <c r="H34" s="26" t="str">
        <f t="shared" si="9"/>
        <v>`phone` varchar(11) DEFAULT NULL COMMENT '手机号',</v>
      </c>
      <c r="I34" s="24"/>
      <c r="J34" s="24"/>
      <c r="K34" s="24"/>
      <c r="L34" s="24"/>
      <c r="M34" s="24"/>
      <c r="N34" s="26" t="str">
        <f t="shared" si="6"/>
        <v>大,phone</v>
      </c>
      <c r="O34" s="26" t="str">
        <f t="shared" si="7"/>
        <v>大,new.phone</v>
      </c>
      <c r="P34" s="26" t="str">
        <f t="shared" si="8"/>
        <v>大,phone=new.phone</v>
      </c>
      <c r="Q34" s="24"/>
      <c r="R34" s="24"/>
      <c r="S34" s="24"/>
      <c r="T34" s="24" t="s">
        <v>371</v>
      </c>
      <c r="U34" s="24" t="s">
        <v>372</v>
      </c>
      <c r="V34" s="24" t="s">
        <v>373</v>
      </c>
      <c r="W34" s="24"/>
      <c r="X34" s="24"/>
      <c r="Y34" s="24"/>
      <c r="Z34" s="24"/>
    </row>
    <row r="35" spans="1:26" ht="16">
      <c r="A35" s="27" t="s">
        <v>374</v>
      </c>
      <c r="B35" s="25" t="s">
        <v>375</v>
      </c>
      <c r="C35" s="27" t="s">
        <v>376</v>
      </c>
      <c r="D35" s="27"/>
      <c r="E35" s="27"/>
      <c r="F35" s="27"/>
      <c r="G35" s="54"/>
      <c r="H35" s="26" t="str">
        <f t="shared" si="9"/>
        <v>`account` varchar(45) DEFAULT NULL COMMENT '账号',</v>
      </c>
      <c r="I35" s="24"/>
      <c r="J35" s="24"/>
      <c r="K35" s="24"/>
      <c r="L35" s="24"/>
      <c r="M35" s="24"/>
      <c r="N35" s="26" t="str">
        <f t="shared" si="6"/>
        <v>大,account</v>
      </c>
      <c r="O35" s="26" t="str">
        <f t="shared" si="7"/>
        <v>大,new.account</v>
      </c>
      <c r="P35" s="26" t="str">
        <f t="shared" si="8"/>
        <v>大,account=new.account</v>
      </c>
      <c r="Q35" s="24"/>
      <c r="R35" s="24"/>
      <c r="S35" s="24"/>
      <c r="T35" s="24" t="s">
        <v>377</v>
      </c>
      <c r="U35" s="24" t="s">
        <v>378</v>
      </c>
      <c r="V35" s="24" t="s">
        <v>379</v>
      </c>
      <c r="W35" s="24"/>
      <c r="X35" s="24"/>
      <c r="Y35" s="24"/>
      <c r="Z35" s="24"/>
    </row>
    <row r="36" spans="1:26" ht="16">
      <c r="A36" s="25" t="s">
        <v>380</v>
      </c>
      <c r="B36" s="25" t="s">
        <v>381</v>
      </c>
      <c r="C36" s="25" t="s">
        <v>376</v>
      </c>
      <c r="D36" s="27"/>
      <c r="E36" s="27"/>
      <c r="F36" s="27"/>
      <c r="G36" s="54"/>
      <c r="H36" s="26" t="str">
        <f t="shared" si="9"/>
        <v>`password` varchar(45) DEFAULT NULL COMMENT '密码',</v>
      </c>
      <c r="I36" s="24"/>
      <c r="J36" s="24"/>
      <c r="K36" s="24"/>
      <c r="L36" s="24"/>
      <c r="M36" s="24"/>
      <c r="N36" s="26" t="str">
        <f t="shared" si="6"/>
        <v>大,password</v>
      </c>
      <c r="O36" s="26" t="str">
        <f t="shared" si="7"/>
        <v>大,new.password</v>
      </c>
      <c r="P36" s="26" t="str">
        <f t="shared" si="8"/>
        <v>大,password=new.password</v>
      </c>
      <c r="Q36" s="24"/>
      <c r="R36" s="24"/>
      <c r="S36" s="24"/>
      <c r="T36" s="24" t="s">
        <v>382</v>
      </c>
      <c r="U36" s="24" t="s">
        <v>383</v>
      </c>
      <c r="V36" s="24" t="s">
        <v>384</v>
      </c>
      <c r="W36" s="24"/>
      <c r="X36" s="24"/>
      <c r="Y36" s="24"/>
      <c r="Z36" s="24"/>
    </row>
    <row r="37" spans="1:26" ht="16">
      <c r="A37" s="25" t="s">
        <v>385</v>
      </c>
      <c r="B37" s="25" t="s">
        <v>386</v>
      </c>
      <c r="C37" s="25" t="s">
        <v>376</v>
      </c>
      <c r="D37" s="27"/>
      <c r="E37" s="27"/>
      <c r="F37" s="27"/>
      <c r="G37" s="31" t="s">
        <v>387</v>
      </c>
      <c r="H37" s="26" t="str">
        <f t="shared" si="9"/>
        <v>`salt` varchar(45) DEFAULT NULL COMMENT '加盐',</v>
      </c>
      <c r="I37" s="24"/>
      <c r="J37" s="24"/>
      <c r="K37" s="24"/>
      <c r="L37" s="24"/>
      <c r="M37" s="24"/>
      <c r="N37" s="26" t="str">
        <f t="shared" si="6"/>
        <v>大,salt</v>
      </c>
      <c r="O37" s="26" t="str">
        <f t="shared" si="7"/>
        <v>大,new.salt</v>
      </c>
      <c r="P37" s="26" t="str">
        <f t="shared" si="8"/>
        <v>大,salt=new.salt</v>
      </c>
      <c r="Q37" s="24"/>
      <c r="R37" s="24"/>
      <c r="S37" s="24"/>
      <c r="T37" s="24" t="s">
        <v>388</v>
      </c>
      <c r="U37" s="24" t="s">
        <v>389</v>
      </c>
      <c r="V37" s="24" t="s">
        <v>390</v>
      </c>
      <c r="W37" s="24"/>
      <c r="X37" s="24"/>
      <c r="Y37" s="24"/>
      <c r="Z37" s="24"/>
    </row>
    <row r="38" spans="1:26">
      <c r="A38" s="57" t="s">
        <v>391</v>
      </c>
      <c r="B38" s="57" t="s">
        <v>392</v>
      </c>
      <c r="C38" s="25" t="s">
        <v>331</v>
      </c>
      <c r="D38" s="58"/>
      <c r="E38" s="58"/>
      <c r="F38" s="58"/>
      <c r="G38" s="58"/>
      <c r="H38" s="36" t="str">
        <f t="shared" si="9"/>
        <v>`email` varchar(100) DEFAULT NULL COMMENT '邮件地址',</v>
      </c>
      <c r="I38" s="59"/>
      <c r="J38" s="36"/>
      <c r="K38" s="36"/>
      <c r="L38" s="36"/>
      <c r="M38" s="36"/>
      <c r="N38" s="26" t="str">
        <f t="shared" si="6"/>
        <v>大,email</v>
      </c>
      <c r="O38" s="26" t="str">
        <f t="shared" si="7"/>
        <v>大,new.email</v>
      </c>
      <c r="P38" s="26" t="str">
        <f t="shared" si="8"/>
        <v>大,email=new.email</v>
      </c>
      <c r="Q38" s="36"/>
      <c r="R38" s="36"/>
      <c r="S38" s="36"/>
      <c r="T38" s="36" t="s">
        <v>393</v>
      </c>
      <c r="U38" s="36" t="s">
        <v>394</v>
      </c>
      <c r="V38" s="36" t="s">
        <v>395</v>
      </c>
      <c r="W38" s="36"/>
      <c r="X38" s="36"/>
      <c r="Y38" s="36"/>
      <c r="Z38" s="36"/>
    </row>
    <row r="39" spans="1:26">
      <c r="A39" s="25" t="s">
        <v>396</v>
      </c>
      <c r="B39" s="25" t="s">
        <v>397</v>
      </c>
      <c r="C39" s="25" t="s">
        <v>151</v>
      </c>
      <c r="D39" s="25"/>
      <c r="E39" s="25"/>
      <c r="F39" s="25"/>
      <c r="G39" s="25"/>
      <c r="H39" s="36" t="str">
        <f t="shared" si="9"/>
        <v>`regtime` int(11) DEFAULT NULL COMMENT '注册时间',</v>
      </c>
      <c r="I39" s="36"/>
      <c r="J39" s="36"/>
      <c r="K39" s="36"/>
      <c r="L39" s="36"/>
      <c r="M39" s="36"/>
      <c r="N39" s="26" t="str">
        <f t="shared" si="6"/>
        <v>大,regtime</v>
      </c>
      <c r="O39" s="26" t="str">
        <f t="shared" si="7"/>
        <v>大,new.regtime</v>
      </c>
      <c r="P39" s="26" t="str">
        <f t="shared" si="8"/>
        <v>大,regtime=new.regtime</v>
      </c>
      <c r="Q39" s="36"/>
      <c r="R39" s="36"/>
      <c r="S39" s="36"/>
      <c r="T39" s="36" t="s">
        <v>398</v>
      </c>
      <c r="U39" s="36" t="s">
        <v>399</v>
      </c>
      <c r="V39" s="36" t="s">
        <v>400</v>
      </c>
      <c r="W39" s="36"/>
      <c r="X39" s="36"/>
      <c r="Y39" s="36"/>
      <c r="Z39" s="36"/>
    </row>
    <row r="40" spans="1:26">
      <c r="A40" s="57" t="s">
        <v>401</v>
      </c>
      <c r="B40" s="57" t="s">
        <v>402</v>
      </c>
      <c r="C40" s="25" t="s">
        <v>252</v>
      </c>
      <c r="D40" s="58"/>
      <c r="E40" s="58"/>
      <c r="F40" s="58"/>
      <c r="G40" s="58"/>
      <c r="H40" s="36" t="str">
        <f t="shared" si="9"/>
        <v>`regip` varchar(20) DEFAULT NULL COMMENT '注册ip',</v>
      </c>
      <c r="I40" s="59"/>
      <c r="J40" s="36"/>
      <c r="K40" s="36"/>
      <c r="L40" s="36"/>
      <c r="M40" s="36"/>
      <c r="N40" s="26" t="str">
        <f t="shared" si="6"/>
        <v>大,regip</v>
      </c>
      <c r="O40" s="26" t="str">
        <f t="shared" si="7"/>
        <v>大,new.regip</v>
      </c>
      <c r="P40" s="26" t="str">
        <f t="shared" si="8"/>
        <v>大,regip=new.regip</v>
      </c>
      <c r="Q40" s="36"/>
      <c r="R40" s="36"/>
      <c r="S40" s="36"/>
      <c r="T40" s="36" t="s">
        <v>403</v>
      </c>
      <c r="U40" s="36" t="s">
        <v>404</v>
      </c>
      <c r="V40" s="36" t="s">
        <v>405</v>
      </c>
      <c r="W40" s="36"/>
      <c r="X40" s="36"/>
      <c r="Y40" s="36"/>
      <c r="Z40" s="36"/>
    </row>
    <row r="41" spans="1:26">
      <c r="A41" s="25" t="s">
        <v>406</v>
      </c>
      <c r="B41" s="25" t="s">
        <v>407</v>
      </c>
      <c r="C41" s="25" t="s">
        <v>125</v>
      </c>
      <c r="D41" s="30"/>
      <c r="E41" s="96" t="s">
        <v>146</v>
      </c>
      <c r="F41" s="30"/>
      <c r="G41" s="56" t="s">
        <v>899</v>
      </c>
      <c r="H41" s="75" t="str">
        <f t="shared" si="9"/>
        <v>`regclt` int(2) DEFAULT NULL COMMENT '注册客户端',</v>
      </c>
      <c r="I41" s="22"/>
      <c r="J41" s="22"/>
      <c r="K41" s="22"/>
      <c r="L41" s="22"/>
      <c r="M41" s="22"/>
      <c r="N41" s="26" t="str">
        <f t="shared" si="6"/>
        <v>大,regclt</v>
      </c>
      <c r="O41" s="26" t="str">
        <f t="shared" si="7"/>
        <v>大,new.regclt</v>
      </c>
      <c r="P41" s="26" t="str">
        <f t="shared" si="8"/>
        <v>大,regclt=new.regclt</v>
      </c>
      <c r="Q41" s="22"/>
      <c r="R41" s="22"/>
      <c r="S41" s="22"/>
      <c r="T41" s="22" t="s">
        <v>408</v>
      </c>
      <c r="U41" s="22" t="s">
        <v>409</v>
      </c>
      <c r="V41" s="22" t="s">
        <v>410</v>
      </c>
      <c r="W41" s="22"/>
      <c r="X41" s="22"/>
      <c r="Y41" s="22"/>
      <c r="Z41" s="22"/>
    </row>
    <row r="42" spans="1:26">
      <c r="A42" s="25" t="s">
        <v>411</v>
      </c>
      <c r="B42" s="25" t="s">
        <v>412</v>
      </c>
      <c r="C42" s="25" t="s">
        <v>153</v>
      </c>
      <c r="D42" s="30"/>
      <c r="E42" s="30"/>
      <c r="F42" s="30"/>
      <c r="G42" s="27" t="s">
        <v>413</v>
      </c>
      <c r="H42" s="75" t="str">
        <f t="shared" si="9"/>
        <v>`regcha` varchar(50) DEFAULT NULL COMMENT '获客渠道',</v>
      </c>
      <c r="I42" s="22"/>
      <c r="J42" s="22"/>
      <c r="K42" s="22"/>
      <c r="L42" s="22"/>
      <c r="M42" s="22"/>
      <c r="N42" s="26" t="str">
        <f t="shared" si="6"/>
        <v>大,regcha</v>
      </c>
      <c r="O42" s="26" t="str">
        <f t="shared" si="7"/>
        <v>大,new.regcha</v>
      </c>
      <c r="P42" s="26" t="str">
        <f t="shared" si="8"/>
        <v>大,regcha=new.regcha</v>
      </c>
      <c r="Q42" s="22"/>
      <c r="R42" s="22"/>
      <c r="S42" s="22"/>
      <c r="T42" s="22" t="s">
        <v>414</v>
      </c>
      <c r="U42" s="22" t="s">
        <v>415</v>
      </c>
      <c r="V42" s="22" t="s">
        <v>416</v>
      </c>
      <c r="W42" s="22"/>
      <c r="X42" s="22"/>
      <c r="Y42" s="22"/>
      <c r="Z42" s="22"/>
    </row>
    <row r="43" spans="1:26">
      <c r="A43" s="25" t="s">
        <v>417</v>
      </c>
      <c r="B43" s="25" t="s">
        <v>418</v>
      </c>
      <c r="C43" s="25" t="s">
        <v>252</v>
      </c>
      <c r="D43" s="25" t="s">
        <v>197</v>
      </c>
      <c r="E43" s="30"/>
      <c r="F43" s="30"/>
      <c r="G43" s="25" t="s">
        <v>419</v>
      </c>
      <c r="H43" s="75" t="str">
        <f t="shared" si="9"/>
        <v>`refcode` varchar(20) DEFAULT NULL COMMENT '推荐码',</v>
      </c>
      <c r="I43" s="22"/>
      <c r="J43" s="22"/>
      <c r="K43" s="22"/>
      <c r="L43" s="22"/>
      <c r="M43" s="22"/>
      <c r="N43" s="26" t="str">
        <f t="shared" si="6"/>
        <v>大,refcode</v>
      </c>
      <c r="O43" s="26" t="str">
        <f t="shared" si="7"/>
        <v>大,new.refcode</v>
      </c>
      <c r="P43" s="26" t="str">
        <f t="shared" si="8"/>
        <v>大,refcode=new.refcode</v>
      </c>
      <c r="Q43" s="22"/>
      <c r="R43" s="22"/>
      <c r="S43" s="22"/>
      <c r="T43" s="22" t="s">
        <v>420</v>
      </c>
      <c r="U43" s="22" t="s">
        <v>421</v>
      </c>
      <c r="V43" s="22" t="s">
        <v>422</v>
      </c>
      <c r="W43" s="22"/>
      <c r="X43" s="22"/>
      <c r="Y43" s="22"/>
      <c r="Z43" s="22"/>
    </row>
    <row r="44" spans="1:26">
      <c r="A44" s="25" t="s">
        <v>423</v>
      </c>
      <c r="B44" s="25" t="s">
        <v>424</v>
      </c>
      <c r="C44" s="27" t="s">
        <v>151</v>
      </c>
      <c r="D44" s="25"/>
      <c r="E44" s="25"/>
      <c r="F44" s="25"/>
      <c r="G44" s="25" t="s">
        <v>425</v>
      </c>
      <c r="H44" s="36" t="str">
        <f t="shared" si="9"/>
        <v>`puid` int(11) DEFAULT NULL COMMENT '已注册用户推荐',</v>
      </c>
      <c r="I44" s="36"/>
      <c r="J44" s="36"/>
      <c r="K44" s="36"/>
      <c r="L44" s="36"/>
      <c r="M44" s="36"/>
      <c r="N44" s="26" t="str">
        <f t="shared" si="6"/>
        <v>大,puid</v>
      </c>
      <c r="O44" s="26" t="str">
        <f t="shared" si="7"/>
        <v>大,new.puid</v>
      </c>
      <c r="P44" s="26" t="str">
        <f t="shared" si="8"/>
        <v>大,puid=new.puid</v>
      </c>
      <c r="Q44" s="36"/>
      <c r="R44" s="36"/>
      <c r="S44" s="36"/>
      <c r="T44" s="36" t="s">
        <v>426</v>
      </c>
      <c r="U44" s="36" t="s">
        <v>427</v>
      </c>
      <c r="V44" s="36" t="s">
        <v>428</v>
      </c>
      <c r="W44" s="36"/>
      <c r="X44" s="36"/>
      <c r="Y44" s="36"/>
      <c r="Z44" s="36"/>
    </row>
    <row r="45" spans="1:26">
      <c r="A45" s="25" t="s">
        <v>429</v>
      </c>
      <c r="B45" s="25" t="s">
        <v>346</v>
      </c>
      <c r="C45" s="25" t="s">
        <v>724</v>
      </c>
      <c r="D45" s="25"/>
      <c r="E45" s="25" t="s">
        <v>430</v>
      </c>
      <c r="F45" s="25"/>
      <c r="G45" s="25" t="s">
        <v>938</v>
      </c>
      <c r="H45" s="36" t="str">
        <f t="shared" si="9"/>
        <v>`accsta` int(2) DEFAULT NULL COMMENT '状态',</v>
      </c>
      <c r="I45" s="36"/>
      <c r="J45" s="36"/>
      <c r="K45" s="36"/>
      <c r="L45" s="36"/>
      <c r="M45" s="36"/>
      <c r="N45" s="26" t="str">
        <f t="shared" si="6"/>
        <v>大,accsta</v>
      </c>
      <c r="O45" s="26" t="str">
        <f t="shared" si="7"/>
        <v>大,new.accsta</v>
      </c>
      <c r="P45" s="26" t="str">
        <f t="shared" si="8"/>
        <v>大,accsta=new.accsta</v>
      </c>
      <c r="Q45" s="36"/>
      <c r="R45" s="36"/>
      <c r="S45" s="36"/>
      <c r="T45" s="36" t="s">
        <v>431</v>
      </c>
      <c r="U45" s="36" t="s">
        <v>432</v>
      </c>
      <c r="V45" s="36" t="s">
        <v>433</v>
      </c>
      <c r="W45" s="36"/>
      <c r="X45" s="36"/>
      <c r="Y45" s="36"/>
      <c r="Z45" s="36"/>
    </row>
    <row r="46" spans="1:26">
      <c r="A46" s="25" t="s">
        <v>434</v>
      </c>
      <c r="B46" s="25" t="s">
        <v>435</v>
      </c>
      <c r="C46" s="27" t="s">
        <v>151</v>
      </c>
      <c r="D46" s="25"/>
      <c r="E46" s="25"/>
      <c r="F46" s="25"/>
      <c r="G46" s="25"/>
      <c r="H46" s="36" t="str">
        <f t="shared" si="9"/>
        <v>`lastlogintime` int(11) DEFAULT NULL COMMENT '最后登录时间',</v>
      </c>
      <c r="I46" s="36"/>
      <c r="J46" s="36"/>
      <c r="K46" s="36"/>
      <c r="L46" s="36"/>
      <c r="M46" s="36"/>
      <c r="N46" s="26" t="str">
        <f t="shared" si="6"/>
        <v>大,lastlogintime</v>
      </c>
      <c r="O46" s="26" t="str">
        <f t="shared" si="7"/>
        <v>大,new.lastlogintime</v>
      </c>
      <c r="P46" s="26" t="str">
        <f t="shared" si="8"/>
        <v>大,lastlogintime=new.lastlogintime</v>
      </c>
      <c r="Q46" s="36"/>
      <c r="R46" s="36"/>
      <c r="S46" s="36"/>
      <c r="T46" s="36" t="s">
        <v>436</v>
      </c>
      <c r="U46" s="36" t="s">
        <v>437</v>
      </c>
      <c r="V46" s="36" t="s">
        <v>438</v>
      </c>
      <c r="W46" s="36"/>
      <c r="X46" s="36"/>
      <c r="Y46" s="36"/>
      <c r="Z46" s="36"/>
    </row>
    <row r="47" spans="1:26" ht="16">
      <c r="A47" s="25" t="s">
        <v>439</v>
      </c>
      <c r="B47" s="25" t="s">
        <v>440</v>
      </c>
      <c r="C47" s="25" t="s">
        <v>441</v>
      </c>
      <c r="D47" s="27"/>
      <c r="E47" s="27"/>
      <c r="F47" s="27"/>
      <c r="G47" s="27"/>
      <c r="H47" s="26" t="str">
        <f t="shared" si="9"/>
        <v>`lastloginip` varchar(20) DEFAULT NULL COMMENT '最后登录IP',</v>
      </c>
      <c r="I47" s="24"/>
      <c r="J47" s="24"/>
      <c r="K47" s="24"/>
      <c r="L47" s="24"/>
      <c r="M47" s="24"/>
      <c r="N47" s="26" t="str">
        <f t="shared" si="6"/>
        <v>大,lastloginip</v>
      </c>
      <c r="O47" s="26" t="str">
        <f t="shared" si="7"/>
        <v>大,new.lastloginip</v>
      </c>
      <c r="P47" s="26" t="str">
        <f t="shared" si="8"/>
        <v>大,lastloginip=new.lastloginip</v>
      </c>
      <c r="Q47" s="24"/>
      <c r="R47" s="24"/>
      <c r="S47" s="24"/>
      <c r="T47" s="24" t="s">
        <v>442</v>
      </c>
      <c r="U47" s="24" t="s">
        <v>443</v>
      </c>
      <c r="V47" s="24" t="s">
        <v>444</v>
      </c>
      <c r="W47" s="24"/>
      <c r="X47" s="24"/>
      <c r="Y47" s="24"/>
      <c r="Z47" s="24"/>
    </row>
    <row r="48" spans="1:26" ht="32">
      <c r="A48" s="25" t="s">
        <v>445</v>
      </c>
      <c r="B48" s="25" t="s">
        <v>446</v>
      </c>
      <c r="C48" s="27" t="s">
        <v>151</v>
      </c>
      <c r="D48" s="27"/>
      <c r="E48" s="27"/>
      <c r="F48" s="27"/>
      <c r="G48" s="29" t="s">
        <v>447</v>
      </c>
      <c r="H48" s="26" t="str">
        <f t="shared" si="9"/>
        <v>`passerr` int(11) DEFAULT NULL COMMENT '当前密码连续错误次数',</v>
      </c>
      <c r="I48" s="24"/>
      <c r="J48" s="24"/>
      <c r="K48" s="24"/>
      <c r="L48" s="24"/>
      <c r="M48" s="24"/>
      <c r="N48" s="26" t="str">
        <f t="shared" si="6"/>
        <v>大,passerr</v>
      </c>
      <c r="O48" s="26" t="str">
        <f t="shared" si="7"/>
        <v>大,new.passerr</v>
      </c>
      <c r="P48" s="26" t="str">
        <f t="shared" si="8"/>
        <v>大,passerr=new.passerr</v>
      </c>
      <c r="Q48" s="24"/>
      <c r="R48" s="24"/>
      <c r="S48" s="24"/>
      <c r="T48" s="24" t="s">
        <v>448</v>
      </c>
      <c r="U48" s="24" t="s">
        <v>449</v>
      </c>
      <c r="V48" s="24" t="s">
        <v>450</v>
      </c>
      <c r="W48" s="24"/>
      <c r="X48" s="24"/>
      <c r="Y48" s="24"/>
      <c r="Z48" s="24"/>
    </row>
    <row r="49" spans="1:26" ht="16">
      <c r="A49" s="25" t="s">
        <v>451</v>
      </c>
      <c r="B49" s="25" t="s">
        <v>452</v>
      </c>
      <c r="C49" s="25" t="s">
        <v>441</v>
      </c>
      <c r="D49" s="27"/>
      <c r="E49" s="27"/>
      <c r="F49" s="27"/>
      <c r="G49" s="25"/>
      <c r="H49" s="26" t="str">
        <f t="shared" si="9"/>
        <v>`m1` varchar(20) DEFAULT NULL COMMENT '预留字段一',</v>
      </c>
      <c r="I49" s="24"/>
      <c r="J49" s="24"/>
      <c r="K49" s="24"/>
      <c r="L49" s="24"/>
      <c r="M49" s="24"/>
      <c r="N49" s="26" t="str">
        <f t="shared" si="6"/>
        <v>大,m1</v>
      </c>
      <c r="O49" s="26" t="str">
        <f t="shared" si="7"/>
        <v>大,new.m1</v>
      </c>
      <c r="P49" s="26" t="str">
        <f t="shared" si="8"/>
        <v>大,m1=new.m1</v>
      </c>
      <c r="Q49" s="24"/>
      <c r="R49" s="24"/>
      <c r="S49" s="24"/>
      <c r="T49" s="24" t="s">
        <v>453</v>
      </c>
      <c r="U49" s="24" t="s">
        <v>454</v>
      </c>
      <c r="V49" s="24" t="s">
        <v>455</v>
      </c>
      <c r="W49" s="24"/>
      <c r="X49" s="24"/>
      <c r="Y49" s="24"/>
      <c r="Z49" s="24"/>
    </row>
    <row r="50" spans="1:26" ht="16">
      <c r="A50" s="25" t="s">
        <v>456</v>
      </c>
      <c r="B50" s="25" t="s">
        <v>457</v>
      </c>
      <c r="C50" s="25" t="s">
        <v>441</v>
      </c>
      <c r="D50" s="27"/>
      <c r="E50" s="27"/>
      <c r="F50" s="27"/>
      <c r="G50" s="25"/>
      <c r="H50" s="26" t="str">
        <f t="shared" si="9"/>
        <v>`m2` varchar(20) DEFAULT NULL COMMENT '预留字段二',</v>
      </c>
      <c r="I50" s="24"/>
      <c r="J50" s="24"/>
      <c r="K50" s="24"/>
      <c r="L50" s="24"/>
      <c r="M50" s="24"/>
      <c r="N50" s="26" t="str">
        <f t="shared" si="6"/>
        <v>大,m2</v>
      </c>
      <c r="O50" s="26" t="str">
        <f t="shared" si="7"/>
        <v>大,new.m2</v>
      </c>
      <c r="P50" s="26" t="str">
        <f t="shared" si="8"/>
        <v>大,m2=new.m2</v>
      </c>
      <c r="Q50" s="24"/>
      <c r="R50" s="24"/>
      <c r="S50" s="24"/>
      <c r="T50" s="24" t="s">
        <v>458</v>
      </c>
      <c r="U50" s="24" t="s">
        <v>459</v>
      </c>
      <c r="V50" s="24" t="s">
        <v>460</v>
      </c>
      <c r="W50" s="24"/>
      <c r="X50" s="24"/>
      <c r="Y50" s="24"/>
      <c r="Z50" s="24"/>
    </row>
    <row r="51" spans="1:26" ht="16">
      <c r="A51" s="25" t="s">
        <v>461</v>
      </c>
      <c r="B51" s="25" t="s">
        <v>462</v>
      </c>
      <c r="C51" s="25" t="s">
        <v>441</v>
      </c>
      <c r="D51" s="27"/>
      <c r="E51" s="27"/>
      <c r="F51" s="27"/>
      <c r="G51" s="25"/>
      <c r="H51" s="26" t="str">
        <f t="shared" si="9"/>
        <v>`m3` varchar(20) DEFAULT NULL COMMENT '预留字段三',</v>
      </c>
      <c r="I51" s="24"/>
      <c r="J51" s="24"/>
      <c r="K51" s="24"/>
      <c r="L51" s="24"/>
      <c r="M51" s="24"/>
      <c r="N51" s="26" t="str">
        <f t="shared" si="6"/>
        <v>大,m3</v>
      </c>
      <c r="O51" s="26" t="str">
        <f t="shared" si="7"/>
        <v>大,new.m3</v>
      </c>
      <c r="P51" s="26" t="str">
        <f t="shared" si="8"/>
        <v>大,m3=new.m3</v>
      </c>
      <c r="Q51" s="24"/>
      <c r="R51" s="24"/>
      <c r="S51" s="24"/>
      <c r="T51" s="24" t="s">
        <v>463</v>
      </c>
      <c r="U51" s="24" t="s">
        <v>464</v>
      </c>
      <c r="V51" s="24" t="s">
        <v>465</v>
      </c>
      <c r="W51" s="24"/>
      <c r="X51" s="24"/>
      <c r="Y51" s="24"/>
      <c r="Z51" s="24"/>
    </row>
    <row r="52" spans="1:26" ht="16">
      <c r="A52" s="25" t="s">
        <v>466</v>
      </c>
      <c r="B52" s="25" t="s">
        <v>467</v>
      </c>
      <c r="C52" s="25" t="s">
        <v>468</v>
      </c>
      <c r="D52" s="27"/>
      <c r="E52" s="27"/>
      <c r="F52" s="27"/>
      <c r="G52" s="25"/>
      <c r="H52" s="26" t="str">
        <f t="shared" si="9"/>
        <v>`mebmoney` decimal(13,2) DEFAULT NULL COMMENT '可用余额',</v>
      </c>
      <c r="I52" s="24"/>
      <c r="J52" s="24"/>
      <c r="K52" s="24"/>
      <c r="L52" s="24"/>
      <c r="M52" s="24"/>
      <c r="N52" s="26" t="str">
        <f t="shared" si="6"/>
        <v>大,mebmoney</v>
      </c>
      <c r="O52" s="26" t="str">
        <f t="shared" si="7"/>
        <v>大,new.mebmoney</v>
      </c>
      <c r="P52" s="26" t="str">
        <f t="shared" si="8"/>
        <v>大,mebmoney=new.mebmoney</v>
      </c>
      <c r="Q52" s="24"/>
      <c r="R52" s="24"/>
      <c r="S52" s="24"/>
      <c r="T52" s="24" t="s">
        <v>469</v>
      </c>
      <c r="U52" s="24" t="s">
        <v>470</v>
      </c>
      <c r="V52" s="24" t="s">
        <v>471</v>
      </c>
      <c r="W52" s="24"/>
      <c r="X52" s="24"/>
      <c r="Y52" s="24"/>
      <c r="Z52" s="24"/>
    </row>
    <row r="53" spans="1:26" ht="16">
      <c r="A53" s="25" t="s">
        <v>472</v>
      </c>
      <c r="B53" s="25" t="s">
        <v>473</v>
      </c>
      <c r="C53" s="25" t="s">
        <v>468</v>
      </c>
      <c r="D53" s="27"/>
      <c r="E53" s="27"/>
      <c r="F53" s="27"/>
      <c r="G53" s="25"/>
      <c r="H53" s="26" t="str">
        <f t="shared" si="9"/>
        <v>`fremoney` decimal(13,2) DEFAULT NULL COMMENT '锁定金额',</v>
      </c>
      <c r="I53" s="24"/>
      <c r="J53" s="24"/>
      <c r="K53" s="24"/>
      <c r="L53" s="24"/>
      <c r="M53" s="24"/>
      <c r="N53" s="26" t="str">
        <f t="shared" si="6"/>
        <v>大,fremoney</v>
      </c>
      <c r="O53" s="26" t="str">
        <f t="shared" si="7"/>
        <v>大,new.fremoney</v>
      </c>
      <c r="P53" s="26" t="str">
        <f t="shared" si="8"/>
        <v>大,fremoney=new.fremoney</v>
      </c>
      <c r="Q53" s="24"/>
      <c r="R53" s="24"/>
      <c r="S53" s="24"/>
      <c r="T53" s="24" t="s">
        <v>474</v>
      </c>
      <c r="U53" s="24" t="s">
        <v>475</v>
      </c>
      <c r="V53" s="24" t="s">
        <v>476</v>
      </c>
      <c r="W53" s="24"/>
      <c r="X53" s="24"/>
      <c r="Y53" s="24"/>
      <c r="Z53" s="24"/>
    </row>
    <row r="54" spans="1:26" ht="16">
      <c r="A54" s="25" t="s">
        <v>589</v>
      </c>
      <c r="B54" s="25" t="s">
        <v>590</v>
      </c>
      <c r="C54" s="25" t="s">
        <v>468</v>
      </c>
      <c r="D54" s="25"/>
      <c r="E54" s="25"/>
      <c r="F54" s="25"/>
      <c r="G54" s="34"/>
      <c r="H54" s="26" t="str">
        <f t="shared" si="9"/>
        <v>`tpoints` decimal(13,2) DEFAULT NULL COMMENT '积分总额',</v>
      </c>
      <c r="I54" s="24"/>
      <c r="J54" s="24"/>
      <c r="K54" s="24"/>
      <c r="L54" s="24"/>
      <c r="M54" s="24"/>
      <c r="N54" s="26" t="str">
        <f t="shared" si="6"/>
        <v>大,tpoints</v>
      </c>
      <c r="O54" s="26" t="str">
        <f t="shared" si="7"/>
        <v>大,new.tpoints</v>
      </c>
      <c r="P54" s="26" t="str">
        <f t="shared" si="8"/>
        <v>大,tpoints=new.tpoints</v>
      </c>
      <c r="Q54" s="24"/>
      <c r="R54" s="24"/>
      <c r="S54" s="24"/>
      <c r="T54" s="24" t="s">
        <v>591</v>
      </c>
      <c r="U54" s="24" t="s">
        <v>592</v>
      </c>
      <c r="V54" s="24" t="s">
        <v>593</v>
      </c>
      <c r="W54" s="24"/>
      <c r="X54" s="24"/>
      <c r="Y54" s="24"/>
      <c r="Z54" s="24"/>
    </row>
    <row r="55" spans="1:26" ht="16">
      <c r="A55" s="25" t="s">
        <v>477</v>
      </c>
      <c r="B55" s="25" t="s">
        <v>478</v>
      </c>
      <c r="C55" s="27" t="s">
        <v>151</v>
      </c>
      <c r="D55" s="27"/>
      <c r="E55" s="27"/>
      <c r="F55" s="27"/>
      <c r="G55" s="25"/>
      <c r="H55" s="26" t="str">
        <f t="shared" si="9"/>
        <v>`version` int(11) DEFAULT NULL COMMENT '版本号（乐观锁）',</v>
      </c>
      <c r="I55" s="24"/>
      <c r="J55" s="24"/>
      <c r="K55" s="24"/>
      <c r="L55" s="24"/>
      <c r="M55" s="24"/>
      <c r="N55" s="26" t="str">
        <f t="shared" si="6"/>
        <v>大,version</v>
      </c>
      <c r="O55" s="26" t="str">
        <f t="shared" si="7"/>
        <v>大,new.version</v>
      </c>
      <c r="P55" s="26" t="str">
        <f t="shared" si="8"/>
        <v>大,version=new.version</v>
      </c>
      <c r="Q55" s="24"/>
      <c r="R55" s="24"/>
      <c r="S55" s="24"/>
      <c r="T55" s="24" t="s">
        <v>479</v>
      </c>
      <c r="U55" s="24" t="s">
        <v>480</v>
      </c>
      <c r="V55" s="24" t="s">
        <v>481</v>
      </c>
      <c r="W55" s="24"/>
      <c r="X55" s="24"/>
      <c r="Y55" s="24"/>
      <c r="Z55" s="24"/>
    </row>
    <row r="56" spans="1:26" ht="16">
      <c r="A56" s="25"/>
      <c r="B56" s="25"/>
      <c r="C56" s="27"/>
      <c r="D56" s="27"/>
      <c r="E56" s="27"/>
      <c r="F56" s="27"/>
      <c r="G56" s="25"/>
      <c r="H56" s="26"/>
      <c r="I56" s="24"/>
      <c r="J56" s="24"/>
      <c r="K56" s="24"/>
      <c r="L56" s="24"/>
      <c r="M56" s="24"/>
      <c r="N56" s="26"/>
      <c r="O56" s="26"/>
      <c r="P56" s="26"/>
      <c r="Q56" s="24"/>
      <c r="R56" s="24"/>
      <c r="S56" s="24"/>
      <c r="T56" s="24" t="str">
        <f>PHONETIC(T32:T55)</f>
        <v>大,id大,type大,phone大,account大,password大,salt大,email大,regtime大,regip大,regclt大,regcha大,refcode大,puid大,accsta大,lastlogintime大,lastloginip大,passerr大,m1大,m2大,m3大,mebmoney大,fremoney大,tpoints大,version</v>
      </c>
      <c r="U56" s="24" t="str">
        <f>PHONETIC(U32:U55)</f>
        <v>大,new.id大,new.type大,new.phone大,new.account大,new.password大,new.salt大,new.email大,new.regtime大,new.regip大,new.regclt大,new.regcha大,new.refcode大,new.puid大,new.accsta大,new.lastlogintime大,new.lastloginip大,new.passerr大,new.m1大,new.m2大,new.m3大,new.mebmoney大,new.fremoney大,new.tpoints大,new.version</v>
      </c>
      <c r="V56" s="24" t="str">
        <f>PHONETIC(V32:V55)</f>
        <v>大,id=new.id大,type=new.type大,phone=new.phone大,account=new.account大,password=new.password大,salt=new.salt大,email=new.email大,regtime=new.regtime大,regip=new.regip大,regclt=new.regclt大,regcha=new.regcha大,refcode=new.refcode大,puid=new.puid大,accsta=new.accsta大,lastlogintime=new.lastlogintime大,lastloginip=new.lastloginip大,passerr=new.passerr大,m1=new.m1大,m2=new.m2大,m3=new.m3大,mebmoney=new.mebmoney大,fremoney=new.fremoney大,tpoints=new.tpoints大,version=new.version</v>
      </c>
      <c r="W56" s="49"/>
      <c r="X56" s="24"/>
      <c r="Y56" s="24"/>
      <c r="Z56" s="24"/>
    </row>
    <row r="57" spans="1:26" ht="16">
      <c r="A57" s="25"/>
      <c r="B57" s="25"/>
      <c r="C57" s="27"/>
      <c r="D57" s="27"/>
      <c r="E57" s="27"/>
      <c r="F57" s="27"/>
      <c r="G57" s="25"/>
      <c r="H57" s="26"/>
      <c r="I57" s="26" t="s">
        <v>202</v>
      </c>
      <c r="J57" s="26" t="s">
        <v>482</v>
      </c>
      <c r="K57" s="26" t="s">
        <v>317</v>
      </c>
      <c r="L57" s="26" t="s">
        <v>318</v>
      </c>
      <c r="M57" s="26" t="s">
        <v>319</v>
      </c>
      <c r="N57" s="26" t="str">
        <f>CONCATENATE("create trigger ",K57,J57," after insert on ",I57," for each row BEGIN insert into dev_yyxmall.",I57,"(",T56,") values(",U56,"); end;")</f>
        <v>create trigger insertmebaccount after insert on meb_account for each row BEGIN insert into dev_yyxmall.meb_account(大,id大,type大,phone大,account大,password大,salt大,email大,regtime大,regip大,regclt大,regcha大,refcode大,puid大,accsta大,lastlogintime大,lastloginip大,passerr大,m1大,m2大,m3大,mebmoney大,fremoney大,tpoints大,version) values(大,new.id大,new.type大,new.phone大,new.account大,new.password大,new.salt大,new.email大,new.regtime大,new.regip大,new.regclt大,new.regcha大,new.refcode大,new.puid大,new.accsta大,new.lastlogintime大,new.lastloginip大,new.passerr大,new.m1大,new.m2大,new.m3大,new.mebmoney大,new.fremoney大,new.tpoints大,new.version); end;</v>
      </c>
      <c r="O57" s="24"/>
      <c r="P57" s="26" t="str">
        <f>CONCATENATE("create trigger ",L57,J57," after update on ",I57," for each row BEGIN update dev_yyxmall.",I57," set ",V56," where id=new.id","; end;")</f>
        <v>create trigger updatemebaccount after update on meb_account for each row BEGIN update dev_yyxmall.meb_account set 大,id=new.id大,type=new.type大,phone=new.phone大,account=new.account大,password=new.password大,salt=new.salt大,email=new.email大,regtime=new.regtime大,regip=new.regip大,regclt=new.regclt大,regcha=new.regcha大,refcode=new.refcode大,puid=new.puid大,accsta=new.accsta大,lastlogintime=new.lastlogintime大,lastloginip=new.lastloginip大,passerr=new.passerr大,m1=new.m1大,m2=new.m2大,m3=new.m3大,mebmoney=new.mebmoney大,fremoney=new.fremoney大,tpoints=new.tpoints大,version=new.version where id=new.id; end;</v>
      </c>
      <c r="Q57" s="26" t="str">
        <f>CONCATENATE("create trigger ",M57,J57," after delete on ",I57," for each row BEGIN delete from dev_yyxmall.",I57," where id=old.id","; end;")</f>
        <v>create trigger deletemebaccount after delete on meb_account for each row BEGIN delete from dev_yyxmall.meb_account where id=old.id; end;</v>
      </c>
      <c r="R57" s="24"/>
      <c r="S57" s="24"/>
      <c r="T57" s="24"/>
      <c r="U57" s="24"/>
      <c r="V57" s="24"/>
      <c r="W57" s="49"/>
      <c r="X57" s="24"/>
      <c r="Y57" s="24"/>
      <c r="Z57" s="24"/>
    </row>
    <row r="58" spans="1:26" ht="16">
      <c r="A58" s="25"/>
      <c r="B58" s="25"/>
      <c r="C58" s="27"/>
      <c r="D58" s="27"/>
      <c r="E58" s="27"/>
      <c r="F58" s="27"/>
      <c r="G58" s="25"/>
      <c r="H58" s="26"/>
      <c r="I58" s="24"/>
      <c r="J58" s="24"/>
      <c r="K58" s="24"/>
      <c r="L58" s="24"/>
      <c r="M58" s="24"/>
      <c r="N58" s="26"/>
      <c r="O58" s="26"/>
      <c r="P58" s="26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7" t="s">
        <v>323</v>
      </c>
      <c r="B59" s="27"/>
      <c r="C59" s="27"/>
      <c r="D59" s="27"/>
      <c r="E59" s="27"/>
      <c r="F59" s="27"/>
      <c r="G59" s="27" t="s">
        <v>483</v>
      </c>
      <c r="H59" s="36" t="str">
        <f>CONCATENATE(,"PRIMARY KEY (`",A59,"`)) ENGINE=InnoDB AUTO_INCREMENT=1 DEFAULT CHARSET=utf8 COMMENT='",G59,"';")</f>
        <v>PRIMARY KEY (`id`)) ENGINE=InnoDB AUTO_INCREMENT=1 DEFAULT CHARSET=utf8 COMMENT='会员账号';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>
      <c r="A60" s="27"/>
      <c r="B60" s="25"/>
      <c r="C60" s="25"/>
      <c r="D60" s="25"/>
      <c r="E60" s="25"/>
      <c r="F60" s="25"/>
      <c r="G60" s="25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">
      <c r="A61" s="47" t="s">
        <v>484</v>
      </c>
      <c r="B61" s="78" t="s">
        <v>900</v>
      </c>
      <c r="C61" s="78"/>
      <c r="D61" s="78"/>
      <c r="E61" s="78"/>
      <c r="F61" s="78"/>
      <c r="G61" s="78"/>
      <c r="H61" s="26" t="str">
        <f>CONCATENATE("CREATE TABLE `",A61,"` (")</f>
        <v>CREATE TABLE `meb_accthird` (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6">
      <c r="A62" s="23" t="s">
        <v>114</v>
      </c>
      <c r="B62" s="23" t="s">
        <v>115</v>
      </c>
      <c r="C62" s="23" t="s">
        <v>116</v>
      </c>
      <c r="D62" s="23" t="s">
        <v>117</v>
      </c>
      <c r="E62" s="23" t="s">
        <v>118</v>
      </c>
      <c r="F62" s="23" t="s">
        <v>119</v>
      </c>
      <c r="G62" s="23" t="s">
        <v>120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6">
      <c r="A63" s="27" t="s">
        <v>323</v>
      </c>
      <c r="B63" s="27" t="s">
        <v>485</v>
      </c>
      <c r="C63" s="27" t="s">
        <v>151</v>
      </c>
      <c r="D63" s="27" t="s">
        <v>356</v>
      </c>
      <c r="E63" s="27"/>
      <c r="F63" s="27"/>
      <c r="G63" s="25" t="s">
        <v>121</v>
      </c>
      <c r="H63" s="26" t="str">
        <f>CONCATENATE("`",A63,"` ",C63,"  NOT NULL AUTO_INCREMENT COMMENT ","'",B63,"',")</f>
        <v>`id` int(11)  NOT NULL AUTO_INCREMENT COMMENT '主键',</v>
      </c>
      <c r="I63" s="24"/>
      <c r="J63" s="24"/>
      <c r="K63" s="24"/>
      <c r="L63" s="24"/>
      <c r="M63" s="24"/>
      <c r="N63" s="26" t="str">
        <f t="shared" ref="N63:N74" si="10">CONCATENATE("大,",A63)</f>
        <v>大,id</v>
      </c>
      <c r="O63" s="26" t="str">
        <f t="shared" ref="O63:O74" si="11">CONCATENATE("大,new.",A63)</f>
        <v>大,new.id</v>
      </c>
      <c r="P63" s="26" t="str">
        <f t="shared" ref="P63:P74" si="12">CONCATENATE("大,",A63,"=new.",A63)</f>
        <v>大,id=new.id</v>
      </c>
      <c r="Q63" s="24"/>
      <c r="R63" s="24"/>
      <c r="S63" s="24"/>
      <c r="T63" s="24" t="s">
        <v>357</v>
      </c>
      <c r="U63" s="24" t="s">
        <v>358</v>
      </c>
      <c r="V63" s="24" t="s">
        <v>359</v>
      </c>
      <c r="W63" s="24"/>
      <c r="X63" s="24"/>
      <c r="Y63" s="24"/>
      <c r="Z63" s="24"/>
    </row>
    <row r="64" spans="1:26">
      <c r="A64" s="25" t="s">
        <v>486</v>
      </c>
      <c r="B64" s="25" t="s">
        <v>487</v>
      </c>
      <c r="C64" s="25" t="s">
        <v>147</v>
      </c>
      <c r="D64" s="25"/>
      <c r="E64" s="25"/>
      <c r="F64" s="25"/>
      <c r="G64" s="25"/>
      <c r="H64" s="60" t="str">
        <f t="shared" ref="H64:H74" si="13">CONCATENATE("`",A64,"` ",C64," DEFAULT NULL COMMENT ","'",B64,"',")</f>
        <v>`session_key` varchar(200) DEFAULT NULL COMMENT '小程序返回的会话密钥',</v>
      </c>
      <c r="I64" s="36"/>
      <c r="J64" s="36"/>
      <c r="K64" s="36"/>
      <c r="L64" s="36"/>
      <c r="M64" s="36"/>
      <c r="N64" s="26" t="str">
        <f t="shared" si="10"/>
        <v>大,session_key</v>
      </c>
      <c r="O64" s="26" t="str">
        <f t="shared" si="11"/>
        <v>大,new.session_key</v>
      </c>
      <c r="P64" s="26" t="str">
        <f t="shared" si="12"/>
        <v>大,session_key=new.session_key</v>
      </c>
      <c r="Q64" s="36"/>
      <c r="R64" s="36"/>
      <c r="S64" s="36"/>
      <c r="T64" s="36" t="s">
        <v>488</v>
      </c>
      <c r="U64" s="36" t="s">
        <v>489</v>
      </c>
      <c r="V64" s="36" t="s">
        <v>490</v>
      </c>
      <c r="W64" s="36"/>
      <c r="X64" s="36"/>
      <c r="Y64" s="36"/>
      <c r="Z64" s="36"/>
    </row>
    <row r="65" spans="1:26" ht="16">
      <c r="A65" s="25" t="s">
        <v>491</v>
      </c>
      <c r="B65" s="25" t="s">
        <v>492</v>
      </c>
      <c r="C65" s="27" t="s">
        <v>151</v>
      </c>
      <c r="D65" s="27"/>
      <c r="E65" s="27" t="s">
        <v>202</v>
      </c>
      <c r="F65" s="27"/>
      <c r="G65" s="25"/>
      <c r="H65" s="26" t="str">
        <f t="shared" si="13"/>
        <v>`mebid` int(11) DEFAULT NULL COMMENT '平台用户id',</v>
      </c>
      <c r="I65" s="24"/>
      <c r="J65" s="24"/>
      <c r="K65" s="24"/>
      <c r="L65" s="24"/>
      <c r="M65" s="24"/>
      <c r="N65" s="26" t="str">
        <f t="shared" si="10"/>
        <v>大,mebid</v>
      </c>
      <c r="O65" s="26" t="str">
        <f t="shared" si="11"/>
        <v>大,new.mebid</v>
      </c>
      <c r="P65" s="26" t="str">
        <f t="shared" si="12"/>
        <v>大,mebid=new.mebid</v>
      </c>
      <c r="Q65" s="24"/>
      <c r="R65" s="24"/>
      <c r="S65" s="24"/>
      <c r="T65" s="24" t="s">
        <v>493</v>
      </c>
      <c r="U65" s="24" t="s">
        <v>494</v>
      </c>
      <c r="V65" s="24" t="s">
        <v>495</v>
      </c>
      <c r="W65" s="24"/>
      <c r="X65" s="24"/>
      <c r="Y65" s="24"/>
      <c r="Z65" s="24"/>
    </row>
    <row r="66" spans="1:26" ht="16">
      <c r="A66" s="25" t="s">
        <v>496</v>
      </c>
      <c r="B66" s="25" t="s">
        <v>497</v>
      </c>
      <c r="C66" s="25" t="s">
        <v>361</v>
      </c>
      <c r="D66" s="25"/>
      <c r="E66" s="27" t="s">
        <v>966</v>
      </c>
      <c r="F66" s="27"/>
      <c r="G66" s="25" t="s">
        <v>965</v>
      </c>
      <c r="H66" s="26" t="str">
        <f t="shared" si="13"/>
        <v>`open_type` varchar(64) DEFAULT NULL COMMENT '第三方平台',</v>
      </c>
      <c r="I66" s="24"/>
      <c r="J66" s="24"/>
      <c r="K66" s="24"/>
      <c r="L66" s="24"/>
      <c r="M66" s="24"/>
      <c r="N66" s="26" t="str">
        <f t="shared" si="10"/>
        <v>大,open_type</v>
      </c>
      <c r="O66" s="26" t="str">
        <f t="shared" si="11"/>
        <v>大,new.open_type</v>
      </c>
      <c r="P66" s="26" t="str">
        <f t="shared" si="12"/>
        <v>大,open_type=new.open_type</v>
      </c>
      <c r="Q66" s="24"/>
      <c r="R66" s="24"/>
      <c r="S66" s="24"/>
      <c r="T66" s="24" t="s">
        <v>498</v>
      </c>
      <c r="U66" s="24" t="s">
        <v>499</v>
      </c>
      <c r="V66" s="24" t="s">
        <v>500</v>
      </c>
      <c r="W66" s="24"/>
      <c r="X66" s="24"/>
      <c r="Y66" s="24"/>
      <c r="Z66" s="24"/>
    </row>
    <row r="67" spans="1:26" ht="16">
      <c r="A67" s="25" t="s">
        <v>501</v>
      </c>
      <c r="B67" s="25" t="s">
        <v>502</v>
      </c>
      <c r="C67" s="25" t="s">
        <v>361</v>
      </c>
      <c r="D67" s="25"/>
      <c r="E67" s="27"/>
      <c r="F67" s="27"/>
      <c r="G67" s="25"/>
      <c r="H67" s="26" t="str">
        <f t="shared" si="13"/>
        <v>`openid` varchar(64) DEFAULT NULL COMMENT '用户在第三方平台的ID',</v>
      </c>
      <c r="I67" s="24"/>
      <c r="J67" s="24"/>
      <c r="K67" s="24"/>
      <c r="L67" s="24"/>
      <c r="M67" s="24"/>
      <c r="N67" s="26" t="str">
        <f t="shared" si="10"/>
        <v>大,openid</v>
      </c>
      <c r="O67" s="26" t="str">
        <f t="shared" si="11"/>
        <v>大,new.openid</v>
      </c>
      <c r="P67" s="26" t="str">
        <f t="shared" si="12"/>
        <v>大,openid=new.openid</v>
      </c>
      <c r="Q67" s="24"/>
      <c r="R67" s="24"/>
      <c r="S67" s="24"/>
      <c r="T67" s="24" t="s">
        <v>503</v>
      </c>
      <c r="U67" s="24" t="s">
        <v>504</v>
      </c>
      <c r="V67" s="24" t="s">
        <v>505</v>
      </c>
      <c r="W67" s="24"/>
      <c r="X67" s="24"/>
      <c r="Y67" s="24"/>
      <c r="Z67" s="24"/>
    </row>
    <row r="68" spans="1:26" ht="16">
      <c r="A68" s="27" t="s">
        <v>506</v>
      </c>
      <c r="B68" s="25" t="s">
        <v>507</v>
      </c>
      <c r="C68" s="27" t="s">
        <v>376</v>
      </c>
      <c r="D68" s="27"/>
      <c r="E68" s="27"/>
      <c r="F68" s="27"/>
      <c r="G68" s="31" t="s">
        <v>508</v>
      </c>
      <c r="H68" s="26" t="str">
        <f t="shared" si="13"/>
        <v>`access_token` varchar(45) DEFAULT NULL COMMENT '第三方平台返回的token',</v>
      </c>
      <c r="I68" s="24"/>
      <c r="J68" s="24"/>
      <c r="K68" s="24"/>
      <c r="L68" s="24"/>
      <c r="M68" s="24"/>
      <c r="N68" s="26" t="str">
        <f t="shared" si="10"/>
        <v>大,access_token</v>
      </c>
      <c r="O68" s="26" t="str">
        <f t="shared" si="11"/>
        <v>大,new.access_token</v>
      </c>
      <c r="P68" s="26" t="str">
        <f t="shared" si="12"/>
        <v>大,access_token=new.access_token</v>
      </c>
      <c r="Q68" s="24"/>
      <c r="R68" s="24"/>
      <c r="S68" s="24"/>
      <c r="T68" s="24" t="s">
        <v>509</v>
      </c>
      <c r="U68" s="24" t="s">
        <v>510</v>
      </c>
      <c r="V68" s="24" t="s">
        <v>511</v>
      </c>
      <c r="W68" s="24"/>
      <c r="X68" s="24"/>
      <c r="Y68" s="24"/>
      <c r="Z68" s="24"/>
    </row>
    <row r="69" spans="1:26" ht="16">
      <c r="A69" s="27" t="s">
        <v>512</v>
      </c>
      <c r="B69" s="25" t="s">
        <v>513</v>
      </c>
      <c r="C69" s="27" t="s">
        <v>376</v>
      </c>
      <c r="D69" s="27"/>
      <c r="E69" s="27"/>
      <c r="F69" s="27"/>
      <c r="G69" s="55" t="s">
        <v>514</v>
      </c>
      <c r="H69" s="26" t="str">
        <f t="shared" si="13"/>
        <v>`expired_time` varchar(45) DEFAULT NULL COMMENT '授权时间',</v>
      </c>
      <c r="I69" s="24"/>
      <c r="J69" s="24"/>
      <c r="K69" s="24"/>
      <c r="L69" s="24"/>
      <c r="M69" s="24"/>
      <c r="N69" s="26" t="str">
        <f t="shared" si="10"/>
        <v>大,expired_time</v>
      </c>
      <c r="O69" s="26" t="str">
        <f t="shared" si="11"/>
        <v>大,new.expired_time</v>
      </c>
      <c r="P69" s="26" t="str">
        <f t="shared" si="12"/>
        <v>大,expired_time=new.expired_time</v>
      </c>
      <c r="Q69" s="24"/>
      <c r="R69" s="24"/>
      <c r="S69" s="24"/>
      <c r="T69" s="24" t="s">
        <v>515</v>
      </c>
      <c r="U69" s="24" t="s">
        <v>516</v>
      </c>
      <c r="V69" s="24" t="s">
        <v>517</v>
      </c>
      <c r="W69" s="24"/>
      <c r="X69" s="24"/>
      <c r="Y69" s="24"/>
      <c r="Z69" s="24"/>
    </row>
    <row r="70" spans="1:26">
      <c r="A70" s="25" t="s">
        <v>518</v>
      </c>
      <c r="B70" s="25" t="s">
        <v>519</v>
      </c>
      <c r="C70" s="27" t="s">
        <v>376</v>
      </c>
      <c r="D70" s="27"/>
      <c r="E70" s="27"/>
      <c r="F70" s="27"/>
      <c r="G70" s="54"/>
      <c r="H70" s="26" t="str">
        <f t="shared" si="13"/>
        <v>`nickname` varchar(45) DEFAULT NULL COMMENT '昵称',</v>
      </c>
      <c r="I70" s="26"/>
      <c r="J70" s="26"/>
      <c r="K70" s="26"/>
      <c r="L70" s="26"/>
      <c r="M70" s="26"/>
      <c r="N70" s="26" t="str">
        <f t="shared" si="10"/>
        <v>大,nickname</v>
      </c>
      <c r="O70" s="26" t="str">
        <f t="shared" si="11"/>
        <v>大,new.nickname</v>
      </c>
      <c r="P70" s="26" t="str">
        <f t="shared" si="12"/>
        <v>大,nickname=new.nickname</v>
      </c>
      <c r="Q70" s="26"/>
      <c r="R70" s="26"/>
      <c r="S70" s="26"/>
      <c r="T70" s="26" t="s">
        <v>520</v>
      </c>
      <c r="U70" s="26" t="s">
        <v>521</v>
      </c>
      <c r="V70" s="26" t="s">
        <v>522</v>
      </c>
      <c r="W70" s="26"/>
      <c r="X70" s="26"/>
      <c r="Y70" s="26"/>
      <c r="Z70" s="26"/>
    </row>
    <row r="71" spans="1:26">
      <c r="A71" s="57" t="s">
        <v>523</v>
      </c>
      <c r="B71" s="57" t="s">
        <v>524</v>
      </c>
      <c r="C71" s="25" t="s">
        <v>525</v>
      </c>
      <c r="D71" s="58"/>
      <c r="E71" s="58"/>
      <c r="F71" s="58"/>
      <c r="G71" s="58"/>
      <c r="H71" s="26" t="str">
        <f t="shared" si="13"/>
        <v>`avatar` varchar(200) DEFAULT NULL COMMENT '头像',</v>
      </c>
      <c r="I71" s="59"/>
      <c r="J71" s="36"/>
      <c r="K71" s="36"/>
      <c r="L71" s="36"/>
      <c r="M71" s="36"/>
      <c r="N71" s="26" t="str">
        <f t="shared" si="10"/>
        <v>大,avatar</v>
      </c>
      <c r="O71" s="26" t="str">
        <f t="shared" si="11"/>
        <v>大,new.avatar</v>
      </c>
      <c r="P71" s="26" t="str">
        <f t="shared" si="12"/>
        <v>大,avatar=new.avatar</v>
      </c>
      <c r="Q71" s="36"/>
      <c r="R71" s="36"/>
      <c r="S71" s="36"/>
      <c r="T71" s="36" t="s">
        <v>526</v>
      </c>
      <c r="U71" s="36" t="s">
        <v>527</v>
      </c>
      <c r="V71" s="36" t="s">
        <v>528</v>
      </c>
      <c r="W71" s="36"/>
      <c r="X71" s="36"/>
      <c r="Y71" s="36"/>
      <c r="Z71" s="36"/>
    </row>
    <row r="72" spans="1:26">
      <c r="A72" s="25" t="s">
        <v>529</v>
      </c>
      <c r="B72" s="27" t="s">
        <v>163</v>
      </c>
      <c r="C72" s="27" t="s">
        <v>151</v>
      </c>
      <c r="D72" s="25"/>
      <c r="E72" s="25"/>
      <c r="F72" s="25"/>
      <c r="G72" s="25"/>
      <c r="H72" s="26" t="str">
        <f t="shared" si="13"/>
        <v>`createtime` int(11) DEFAULT NULL COMMENT '创建时间',</v>
      </c>
      <c r="I72" s="36"/>
      <c r="J72" s="36"/>
      <c r="K72" s="36"/>
      <c r="L72" s="36"/>
      <c r="M72" s="36"/>
      <c r="N72" s="26" t="str">
        <f t="shared" si="10"/>
        <v>大,createtime</v>
      </c>
      <c r="O72" s="26" t="str">
        <f t="shared" si="11"/>
        <v>大,new.createtime</v>
      </c>
      <c r="P72" s="26" t="str">
        <f t="shared" si="12"/>
        <v>大,createtime=new.createtime</v>
      </c>
      <c r="Q72" s="36"/>
      <c r="R72" s="36"/>
      <c r="S72" s="36"/>
      <c r="T72" s="36" t="s">
        <v>530</v>
      </c>
      <c r="U72" s="36" t="s">
        <v>531</v>
      </c>
      <c r="V72" s="36" t="s">
        <v>532</v>
      </c>
      <c r="W72" s="36"/>
      <c r="X72" s="36"/>
      <c r="Y72" s="36"/>
      <c r="Z72" s="36"/>
    </row>
    <row r="73" spans="1:26">
      <c r="A73" s="25" t="s">
        <v>533</v>
      </c>
      <c r="B73" s="25" t="s">
        <v>534</v>
      </c>
      <c r="C73" s="25" t="s">
        <v>535</v>
      </c>
      <c r="D73" s="25"/>
      <c r="E73" s="57"/>
      <c r="F73" s="25"/>
      <c r="G73" s="25"/>
      <c r="H73" s="60" t="str">
        <f t="shared" si="13"/>
        <v>`uniqueid` varchar(70) DEFAULT NULL COMMENT '用户在第三方平台的唯一ID',</v>
      </c>
      <c r="I73" s="36"/>
      <c r="J73" s="36"/>
      <c r="K73" s="36"/>
      <c r="L73" s="36"/>
      <c r="M73" s="36"/>
      <c r="N73" s="26" t="str">
        <f t="shared" si="10"/>
        <v>大,uniqueid</v>
      </c>
      <c r="O73" s="26" t="str">
        <f t="shared" si="11"/>
        <v>大,new.uniqueid</v>
      </c>
      <c r="P73" s="26" t="str">
        <f t="shared" si="12"/>
        <v>大,uniqueid=new.uniqueid</v>
      </c>
      <c r="Q73" s="36"/>
      <c r="R73" s="36"/>
      <c r="S73" s="36"/>
      <c r="T73" s="36" t="s">
        <v>536</v>
      </c>
      <c r="U73" s="36" t="s">
        <v>537</v>
      </c>
      <c r="V73" s="36" t="s">
        <v>538</v>
      </c>
      <c r="W73" s="36"/>
      <c r="X73" s="36"/>
      <c r="Y73" s="36"/>
      <c r="Z73" s="36"/>
    </row>
    <row r="74" spans="1:26">
      <c r="A74" s="27" t="s">
        <v>539</v>
      </c>
      <c r="B74" s="27" t="s">
        <v>540</v>
      </c>
      <c r="C74" s="25" t="s">
        <v>724</v>
      </c>
      <c r="D74" s="25"/>
      <c r="E74" s="57" t="s">
        <v>946</v>
      </c>
      <c r="F74" s="25"/>
      <c r="G74" s="27" t="s">
        <v>967</v>
      </c>
      <c r="H74" s="36" t="str">
        <f t="shared" si="13"/>
        <v>`acctsta` int(2) DEFAULT NULL COMMENT '绑定状态',</v>
      </c>
      <c r="I74" s="36"/>
      <c r="J74" s="36"/>
      <c r="K74" s="36"/>
      <c r="L74" s="36"/>
      <c r="M74" s="36"/>
      <c r="N74" s="26" t="str">
        <f t="shared" si="10"/>
        <v>大,acctsta</v>
      </c>
      <c r="O74" s="26" t="str">
        <f t="shared" si="11"/>
        <v>大,new.acctsta</v>
      </c>
      <c r="P74" s="26" t="str">
        <f t="shared" si="12"/>
        <v>大,acctsta=new.acctsta</v>
      </c>
      <c r="Q74" s="36"/>
      <c r="R74" s="36"/>
      <c r="S74" s="36"/>
      <c r="T74" s="36" t="s">
        <v>541</v>
      </c>
      <c r="U74" s="36" t="s">
        <v>542</v>
      </c>
      <c r="V74" s="36" t="s">
        <v>543</v>
      </c>
      <c r="W74" s="36"/>
      <c r="X74" s="36"/>
      <c r="Y74" s="36"/>
      <c r="Z74" s="36"/>
    </row>
    <row r="75" spans="1:26" ht="16">
      <c r="A75" s="27"/>
      <c r="B75" s="27"/>
      <c r="C75" s="25"/>
      <c r="D75" s="25"/>
      <c r="E75" s="57"/>
      <c r="F75" s="25"/>
      <c r="G75" s="27"/>
      <c r="H75" s="36"/>
      <c r="I75" s="36"/>
      <c r="J75" s="36"/>
      <c r="K75" s="36"/>
      <c r="L75" s="36"/>
      <c r="M75" s="36"/>
      <c r="N75" s="26"/>
      <c r="O75" s="26"/>
      <c r="P75" s="26"/>
      <c r="Q75" s="24"/>
      <c r="R75" s="24"/>
      <c r="S75" s="24"/>
      <c r="T75" s="24" t="str">
        <f>PHONETIC(T63:T74)</f>
        <v>大,id大,session_key大,mebid大,open_type大,openid大,access_token大,expired_time大,nickname大,avatar大,createtime大,uniqueid大,acctsta</v>
      </c>
      <c r="U75" s="24" t="str">
        <f t="shared" ref="U75:V75" si="14">PHONETIC(U63:U74)</f>
        <v>大,new.id大,new.session_key大,new.mebid大,new.open_type大,new.openid大,new.access_token大,new.expired_time大,new.nickname大,new.avatar大,new.createtime大,new.uniqueid大,new.acctsta</v>
      </c>
      <c r="V75" s="24" t="str">
        <f t="shared" si="14"/>
        <v>大,id=new.id大,session_key=new.session_key大,mebid=new.mebid大,open_type=new.open_type大,openid=new.openid大,access_token=new.access_token大,expired_time=new.expired_time大,nickname=new.nickname大,avatar=new.avatar大,createtime=new.createtime大,uniqueid=new.uniqueid大,acctsta=new.acctsta</v>
      </c>
      <c r="W75" s="49"/>
      <c r="X75" s="36"/>
      <c r="Y75" s="36"/>
      <c r="Z75" s="36"/>
    </row>
    <row r="76" spans="1:26" ht="16">
      <c r="A76" s="27"/>
      <c r="B76" s="27"/>
      <c r="C76" s="25"/>
      <c r="D76" s="25"/>
      <c r="E76" s="57"/>
      <c r="F76" s="25"/>
      <c r="G76" s="27"/>
      <c r="H76" s="36"/>
      <c r="I76" s="26" t="s">
        <v>544</v>
      </c>
      <c r="J76" s="26" t="s">
        <v>545</v>
      </c>
      <c r="K76" s="26" t="s">
        <v>317</v>
      </c>
      <c r="L76" s="26" t="s">
        <v>318</v>
      </c>
      <c r="M76" s="26" t="s">
        <v>319</v>
      </c>
      <c r="N76" s="26" t="str">
        <f>CONCATENATE("create trigger ",K76,J76," after insert on ",I76," for each row BEGIN insert into dev_yyxmall.",I76,"(",T75,") values(",U75,"); end;")</f>
        <v>create trigger insertmebaccthird after insert on meb_accthird for each row BEGIN insert into dev_yyxmall.meb_accthird(大,id大,session_key大,mebid大,open_type大,openid大,access_token大,expired_time大,nickname大,avatar大,createtime大,uniqueid大,acctsta) values(大,new.id大,new.session_key大,new.mebid大,new.open_type大,new.openid大,new.access_token大,new.expired_time大,new.nickname大,new.avatar大,new.createtime大,new.uniqueid大,new.acctsta); end;</v>
      </c>
      <c r="O76" s="24"/>
      <c r="P76" s="26" t="str">
        <f>CONCATENATE("create trigger ",L76,J76," after update on ",I76," for each row BEGIN update dev_yyxmall.",I76," set ",V75," where id=new.id","; end;")</f>
        <v>create trigger updatemebaccthird after update on meb_accthird for each row BEGIN update dev_yyxmall.meb_accthird set 大,id=new.id大,session_key=new.session_key大,mebid=new.mebid大,open_type=new.open_type大,openid=new.openid大,access_token=new.access_token大,expired_time=new.expired_time大,nickname=new.nickname大,avatar=new.avatar大,createtime=new.createtime大,uniqueid=new.uniqueid大,acctsta=new.acctsta where id=new.id; end;</v>
      </c>
      <c r="Q76" s="26" t="str">
        <f>CONCATENATE("create trigger ",M76,J76," after delete on ",I76," for each row BEGIN delete from dev_yyxmall.",I76," where id=old.id","; end;")</f>
        <v>create trigger deletemebaccthird after delete on meb_accthird for each row BEGIN delete from dev_yyxmall.meb_accthird where id=old.id; end;</v>
      </c>
      <c r="R76" s="24"/>
      <c r="S76" s="24"/>
      <c r="T76" s="24"/>
      <c r="U76" s="24"/>
      <c r="V76" s="24"/>
      <c r="W76" s="49"/>
      <c r="X76" s="36"/>
      <c r="Y76" s="36"/>
      <c r="Z76" s="36"/>
    </row>
    <row r="77" spans="1:26">
      <c r="A77" s="25"/>
      <c r="B77" s="25"/>
      <c r="C77" s="25"/>
      <c r="D77" s="25"/>
      <c r="E77" s="25"/>
      <c r="F77" s="25"/>
      <c r="G77" s="25"/>
      <c r="H77" s="22"/>
      <c r="I77" s="36"/>
      <c r="J77" s="36"/>
      <c r="K77" s="36"/>
      <c r="L77" s="36"/>
      <c r="M77" s="36"/>
      <c r="N77" s="36"/>
      <c r="O77" s="60"/>
      <c r="P77" s="60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>
      <c r="A78" s="27" t="s">
        <v>323</v>
      </c>
      <c r="B78" s="27"/>
      <c r="C78" s="27"/>
      <c r="D78" s="27"/>
      <c r="E78" s="27"/>
      <c r="F78" s="27"/>
      <c r="G78" s="27" t="s">
        <v>546</v>
      </c>
      <c r="H78" s="36" t="str">
        <f>CONCATENATE(,"PRIMARY KEY (`",A78,"`)) ENGINE=InnoDB AUTO_INCREMENT=1 DEFAULT CHARSET=utf8 COMMENT='",G78,"';")</f>
        <v>PRIMARY KEY (`id`)) ENGINE=InnoDB AUTO_INCREMENT=1 DEFAULT CHARSET=utf8 COMMENT='第三方账号';</v>
      </c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>
      <c r="A79" s="27"/>
      <c r="B79" s="27"/>
      <c r="C79" s="27"/>
      <c r="D79" s="27"/>
      <c r="E79" s="27"/>
      <c r="F79" s="27"/>
      <c r="G79" s="27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>
      <c r="A80" s="27"/>
      <c r="B80" s="25"/>
      <c r="C80" s="25"/>
      <c r="D80" s="25"/>
      <c r="E80" s="25"/>
      <c r="F80" s="25"/>
      <c r="G80" s="25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">
      <c r="A81" s="47" t="s">
        <v>547</v>
      </c>
      <c r="B81" s="79" t="s">
        <v>616</v>
      </c>
      <c r="C81" s="78"/>
      <c r="D81" s="78"/>
      <c r="E81" s="78"/>
      <c r="F81" s="78"/>
      <c r="G81" s="78"/>
      <c r="H81" s="26" t="str">
        <f>CONCATENATE("CREATE TABLE `",A81,"` (")</f>
        <v>CREATE TABLE `meb_info` (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6">
      <c r="A82" s="23" t="s">
        <v>114</v>
      </c>
      <c r="B82" s="23" t="s">
        <v>115</v>
      </c>
      <c r="C82" s="23" t="s">
        <v>116</v>
      </c>
      <c r="D82" s="23" t="s">
        <v>117</v>
      </c>
      <c r="E82" s="23" t="s">
        <v>118</v>
      </c>
      <c r="F82" s="23" t="s">
        <v>119</v>
      </c>
      <c r="G82" s="23" t="s">
        <v>120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6">
      <c r="A83" s="27" t="s">
        <v>355</v>
      </c>
      <c r="B83" s="27" t="s">
        <v>251</v>
      </c>
      <c r="C83" s="27" t="s">
        <v>151</v>
      </c>
      <c r="D83" s="27" t="s">
        <v>356</v>
      </c>
      <c r="E83" s="27"/>
      <c r="F83" s="27"/>
      <c r="G83" s="27" t="s">
        <v>121</v>
      </c>
      <c r="H83" s="26" t="str">
        <f>CONCATENATE("`",A83,"` ",C83,"  NOT NULL AUTO_INCREMENT COMMENT ","'",B83,"',")</f>
        <v>`id` int(11)  NOT NULL AUTO_INCREMENT COMMENT '编号',</v>
      </c>
      <c r="I83" s="24"/>
      <c r="J83" s="24"/>
      <c r="K83" s="24"/>
      <c r="L83" s="24"/>
      <c r="M83" s="24"/>
      <c r="N83" s="26" t="str">
        <f>CONCATENATE("大,",A83)</f>
        <v>大,id</v>
      </c>
      <c r="O83" s="26" t="str">
        <f t="shared" ref="O83:O95" si="15">CONCATENATE("大,new.",A83)</f>
        <v>大,new.id</v>
      </c>
      <c r="P83" s="26" t="str">
        <f>CONCATENATE("大,",A83,"=new.",A83)</f>
        <v>大,id=new.id</v>
      </c>
      <c r="Q83" s="24"/>
      <c r="R83" s="24"/>
      <c r="S83" s="24"/>
      <c r="T83" s="24" t="s">
        <v>357</v>
      </c>
      <c r="U83" s="24" t="s">
        <v>358</v>
      </c>
      <c r="V83" s="24" t="s">
        <v>359</v>
      </c>
      <c r="W83" s="24"/>
      <c r="X83" s="24"/>
      <c r="Y83" s="24"/>
      <c r="Z83" s="24"/>
    </row>
    <row r="84" spans="1:26" ht="16">
      <c r="A84" s="27" t="s">
        <v>548</v>
      </c>
      <c r="B84" s="25" t="s">
        <v>492</v>
      </c>
      <c r="C84" s="27" t="s">
        <v>151</v>
      </c>
      <c r="D84" s="27" t="s">
        <v>197</v>
      </c>
      <c r="E84" s="27" t="s">
        <v>202</v>
      </c>
      <c r="F84" s="27"/>
      <c r="G84" s="25"/>
      <c r="H84" s="26" t="str">
        <f t="shared" ref="H84:H95" si="16">CONCATENATE("`",A84,"` ",C84," DEFAULT NULL COMMENT ","'",B84,"',")</f>
        <v>`mebid` int(11) DEFAULT NULL COMMENT '平台用户id',</v>
      </c>
      <c r="I84" s="24"/>
      <c r="J84" s="24"/>
      <c r="K84" s="24"/>
      <c r="L84" s="24"/>
      <c r="M84" s="24"/>
      <c r="N84" s="26" t="str">
        <f>CONCATENATE("大,",A84)</f>
        <v>大,mebid</v>
      </c>
      <c r="O84" s="26" t="str">
        <f t="shared" si="15"/>
        <v>大,new.mebid</v>
      </c>
      <c r="P84" s="26" t="str">
        <f t="shared" ref="P84:P96" si="17">CONCATENATE("大,",A84,"=new.",A84)</f>
        <v>大,mebid=new.mebid</v>
      </c>
      <c r="Q84" s="24"/>
      <c r="R84" s="24"/>
      <c r="S84" s="24"/>
      <c r="T84" s="24" t="s">
        <v>493</v>
      </c>
      <c r="U84" s="24" t="s">
        <v>494</v>
      </c>
      <c r="V84" s="24" t="s">
        <v>495</v>
      </c>
      <c r="W84" s="24"/>
      <c r="X84" s="24"/>
      <c r="Y84" s="24"/>
      <c r="Z84" s="24"/>
    </row>
    <row r="85" spans="1:26" ht="16">
      <c r="A85" s="61" t="s">
        <v>549</v>
      </c>
      <c r="B85" s="61" t="s">
        <v>550</v>
      </c>
      <c r="C85" s="25" t="s">
        <v>227</v>
      </c>
      <c r="D85" s="61"/>
      <c r="E85" s="57" t="s">
        <v>551</v>
      </c>
      <c r="F85" s="61"/>
      <c r="G85" s="62" t="s">
        <v>901</v>
      </c>
      <c r="H85" s="26" t="str">
        <f t="shared" si="16"/>
        <v>`mebidty` int(4) DEFAULT NULL COMMENT '会员身份',</v>
      </c>
      <c r="I85" s="24"/>
      <c r="J85" s="24"/>
      <c r="K85" s="24"/>
      <c r="L85" s="24"/>
      <c r="M85" s="24"/>
      <c r="N85" s="26" t="str">
        <f t="shared" ref="N85:N96" si="18">CONCATENATE("大,",A85)</f>
        <v>大,mebidty</v>
      </c>
      <c r="O85" s="26" t="str">
        <f t="shared" si="15"/>
        <v>大,new.mebidty</v>
      </c>
      <c r="P85" s="26" t="str">
        <f t="shared" si="17"/>
        <v>大,mebidty=new.mebidty</v>
      </c>
      <c r="Q85" s="24"/>
      <c r="R85" s="24"/>
      <c r="S85" s="24"/>
      <c r="T85" s="24" t="s">
        <v>552</v>
      </c>
      <c r="U85" s="24" t="s">
        <v>553</v>
      </c>
      <c r="V85" s="24" t="s">
        <v>554</v>
      </c>
      <c r="W85" s="24"/>
      <c r="X85" s="24"/>
      <c r="Y85" s="24"/>
      <c r="Z85" s="24"/>
    </row>
    <row r="86" spans="1:26" ht="16">
      <c r="A86" s="61" t="s">
        <v>518</v>
      </c>
      <c r="B86" s="61" t="s">
        <v>519</v>
      </c>
      <c r="C86" s="61" t="s">
        <v>376</v>
      </c>
      <c r="D86" s="61"/>
      <c r="E86" s="61"/>
      <c r="F86" s="61"/>
      <c r="G86" s="63"/>
      <c r="H86" s="26" t="str">
        <f t="shared" si="16"/>
        <v>`nickname` varchar(45) DEFAULT NULL COMMENT '昵称',</v>
      </c>
      <c r="I86" s="24"/>
      <c r="J86" s="24"/>
      <c r="K86" s="24"/>
      <c r="L86" s="24"/>
      <c r="M86" s="24"/>
      <c r="N86" s="26" t="str">
        <f t="shared" si="18"/>
        <v>大,nickname</v>
      </c>
      <c r="O86" s="26" t="str">
        <f t="shared" si="15"/>
        <v>大,new.nickname</v>
      </c>
      <c r="P86" s="26" t="str">
        <f t="shared" si="17"/>
        <v>大,nickname=new.nickname</v>
      </c>
      <c r="Q86" s="24"/>
      <c r="R86" s="24"/>
      <c r="S86" s="24"/>
      <c r="T86" s="24" t="s">
        <v>520</v>
      </c>
      <c r="U86" s="24" t="s">
        <v>521</v>
      </c>
      <c r="V86" s="24" t="s">
        <v>522</v>
      </c>
      <c r="W86" s="24"/>
      <c r="X86" s="24"/>
      <c r="Y86" s="24"/>
      <c r="Z86" s="24"/>
    </row>
    <row r="87" spans="1:26">
      <c r="A87" s="57" t="s">
        <v>523</v>
      </c>
      <c r="B87" s="57" t="s">
        <v>524</v>
      </c>
      <c r="C87" s="25" t="s">
        <v>147</v>
      </c>
      <c r="D87" s="57"/>
      <c r="E87" s="25"/>
      <c r="F87" s="57"/>
      <c r="G87" s="57"/>
      <c r="H87" s="25" t="str">
        <f t="shared" si="16"/>
        <v>`avatar` varchar(200) DEFAULT NULL COMMENT '头像',</v>
      </c>
      <c r="I87" s="57"/>
      <c r="J87" s="25"/>
      <c r="K87" s="25"/>
      <c r="L87" s="25"/>
      <c r="M87" s="25"/>
      <c r="N87" s="26" t="str">
        <f t="shared" si="18"/>
        <v>大,avatar</v>
      </c>
      <c r="O87" s="26" t="str">
        <f t="shared" si="15"/>
        <v>大,new.avatar</v>
      </c>
      <c r="P87" s="26" t="str">
        <f t="shared" si="17"/>
        <v>大,avatar=new.avatar</v>
      </c>
      <c r="Q87" s="25"/>
      <c r="R87" s="25"/>
      <c r="S87" s="25"/>
      <c r="T87" s="25" t="s">
        <v>526</v>
      </c>
      <c r="U87" s="25" t="s">
        <v>527</v>
      </c>
      <c r="V87" s="25" t="s">
        <v>528</v>
      </c>
      <c r="W87" s="25"/>
      <c r="X87" s="25"/>
      <c r="Y87" s="25"/>
      <c r="Z87" s="25"/>
    </row>
    <row r="88" spans="1:26">
      <c r="A88" s="57" t="s">
        <v>555</v>
      </c>
      <c r="B88" s="57" t="s">
        <v>556</v>
      </c>
      <c r="C88" s="61" t="s">
        <v>557</v>
      </c>
      <c r="D88" s="57"/>
      <c r="E88" s="57" t="s">
        <v>558</v>
      </c>
      <c r="F88" s="57"/>
      <c r="G88" s="57" t="s">
        <v>559</v>
      </c>
      <c r="H88" s="36" t="str">
        <f t="shared" si="16"/>
        <v>`sex` varchar(2) DEFAULT NULL COMMENT '性别',</v>
      </c>
      <c r="I88" s="59"/>
      <c r="J88" s="36"/>
      <c r="K88" s="36"/>
      <c r="L88" s="36"/>
      <c r="M88" s="36"/>
      <c r="N88" s="26" t="str">
        <f t="shared" si="18"/>
        <v>大,sex</v>
      </c>
      <c r="O88" s="26" t="str">
        <f t="shared" si="15"/>
        <v>大,new.sex</v>
      </c>
      <c r="P88" s="26" t="str">
        <f t="shared" si="17"/>
        <v>大,sex=new.sex</v>
      </c>
      <c r="Q88" s="36"/>
      <c r="R88" s="36"/>
      <c r="S88" s="36"/>
      <c r="T88" s="36" t="s">
        <v>560</v>
      </c>
      <c r="U88" s="36" t="s">
        <v>561</v>
      </c>
      <c r="V88" s="36" t="s">
        <v>562</v>
      </c>
      <c r="W88" s="36"/>
      <c r="X88" s="36"/>
      <c r="Y88" s="36"/>
      <c r="Z88" s="36"/>
    </row>
    <row r="89" spans="1:26">
      <c r="A89" s="57" t="s">
        <v>563</v>
      </c>
      <c r="B89" s="57" t="s">
        <v>564</v>
      </c>
      <c r="C89" s="61" t="s">
        <v>252</v>
      </c>
      <c r="D89" s="57"/>
      <c r="E89" s="36"/>
      <c r="F89" s="57"/>
      <c r="G89" s="57"/>
      <c r="H89" s="36" t="str">
        <f t="shared" si="16"/>
        <v>`birthday` varchar(20) DEFAULT NULL COMMENT '出生日期',</v>
      </c>
      <c r="I89" s="59"/>
      <c r="J89" s="36"/>
      <c r="K89" s="36"/>
      <c r="L89" s="36"/>
      <c r="M89" s="36"/>
      <c r="N89" s="26" t="str">
        <f t="shared" si="18"/>
        <v>大,birthday</v>
      </c>
      <c r="O89" s="26" t="str">
        <f t="shared" si="15"/>
        <v>大,new.birthday</v>
      </c>
      <c r="P89" s="26" t="str">
        <f t="shared" si="17"/>
        <v>大,birthday=new.birthday</v>
      </c>
      <c r="Q89" s="36"/>
      <c r="R89" s="36"/>
      <c r="S89" s="36"/>
      <c r="T89" s="36" t="s">
        <v>565</v>
      </c>
      <c r="U89" s="36" t="s">
        <v>566</v>
      </c>
      <c r="V89" s="36" t="s">
        <v>567</v>
      </c>
      <c r="W89" s="36"/>
      <c r="X89" s="36"/>
      <c r="Y89" s="36"/>
      <c r="Z89" s="36"/>
    </row>
    <row r="90" spans="1:26">
      <c r="A90" s="44" t="s">
        <v>568</v>
      </c>
      <c r="B90" s="44" t="s">
        <v>569</v>
      </c>
      <c r="C90" s="25" t="s">
        <v>125</v>
      </c>
      <c r="D90" s="57"/>
      <c r="E90" s="57" t="s">
        <v>570</v>
      </c>
      <c r="F90" s="57"/>
      <c r="G90" s="35" t="s">
        <v>137</v>
      </c>
      <c r="H90" s="36" t="str">
        <f t="shared" si="16"/>
        <v>`isauthper` int(2) DEFAULT NULL COMMENT '是否通过实名认证',</v>
      </c>
      <c r="I90" s="59"/>
      <c r="J90" s="36"/>
      <c r="K90" s="36"/>
      <c r="L90" s="36"/>
      <c r="M90" s="36"/>
      <c r="N90" s="26" t="str">
        <f t="shared" si="18"/>
        <v>大,isauthper</v>
      </c>
      <c r="O90" s="26" t="str">
        <f t="shared" si="15"/>
        <v>大,new.isauthper</v>
      </c>
      <c r="P90" s="26" t="str">
        <f t="shared" si="17"/>
        <v>大,isauthper=new.isauthper</v>
      </c>
      <c r="Q90" s="36"/>
      <c r="R90" s="36"/>
      <c r="S90" s="36"/>
      <c r="T90" s="36" t="s">
        <v>571</v>
      </c>
      <c r="U90" s="36" t="s">
        <v>572</v>
      </c>
      <c r="V90" s="36" t="s">
        <v>573</v>
      </c>
      <c r="W90" s="36"/>
      <c r="X90" s="36"/>
      <c r="Y90" s="36"/>
      <c r="Z90" s="36"/>
    </row>
    <row r="91" spans="1:26">
      <c r="A91" s="44" t="s">
        <v>574</v>
      </c>
      <c r="B91" s="44" t="s">
        <v>575</v>
      </c>
      <c r="C91" s="25" t="s">
        <v>151</v>
      </c>
      <c r="D91" s="57"/>
      <c r="E91" s="36"/>
      <c r="F91" s="57"/>
      <c r="G91" s="57"/>
      <c r="H91" s="36" t="str">
        <f t="shared" si="16"/>
        <v>`authpertime` int(11) DEFAULT NULL COMMENT '实名认证时间',</v>
      </c>
      <c r="I91" s="59"/>
      <c r="J91" s="36"/>
      <c r="K91" s="36"/>
      <c r="L91" s="36"/>
      <c r="M91" s="36"/>
      <c r="N91" s="26" t="str">
        <f t="shared" si="18"/>
        <v>大,authpertime</v>
      </c>
      <c r="O91" s="26" t="str">
        <f t="shared" si="15"/>
        <v>大,new.authpertime</v>
      </c>
      <c r="P91" s="26" t="str">
        <f t="shared" si="17"/>
        <v>大,authpertime=new.authpertime</v>
      </c>
      <c r="Q91" s="36"/>
      <c r="R91" s="36"/>
      <c r="S91" s="36"/>
      <c r="T91" s="36" t="s">
        <v>576</v>
      </c>
      <c r="U91" s="36" t="s">
        <v>577</v>
      </c>
      <c r="V91" s="36" t="s">
        <v>578</v>
      </c>
      <c r="W91" s="36"/>
      <c r="X91" s="36"/>
      <c r="Y91" s="36"/>
      <c r="Z91" s="36"/>
    </row>
    <row r="92" spans="1:26">
      <c r="A92" s="44" t="s">
        <v>579</v>
      </c>
      <c r="B92" s="72" t="s">
        <v>580</v>
      </c>
      <c r="C92" s="61" t="s">
        <v>252</v>
      </c>
      <c r="D92" s="57"/>
      <c r="E92" s="57"/>
      <c r="F92" s="57"/>
      <c r="G92" s="57"/>
      <c r="H92" s="36" t="str">
        <f t="shared" si="16"/>
        <v>`pername` varchar(20) DEFAULT NULL COMMENT '真实姓名',</v>
      </c>
      <c r="I92" s="59"/>
      <c r="J92" s="36"/>
      <c r="K92" s="36"/>
      <c r="L92" s="36"/>
      <c r="M92" s="36"/>
      <c r="N92" s="26" t="str">
        <f t="shared" si="18"/>
        <v>大,pername</v>
      </c>
      <c r="O92" s="26" t="str">
        <f t="shared" si="15"/>
        <v>大,new.pername</v>
      </c>
      <c r="P92" s="26" t="str">
        <f t="shared" si="17"/>
        <v>大,pername=new.pername</v>
      </c>
      <c r="Q92" s="36"/>
      <c r="R92" s="36"/>
      <c r="S92" s="36"/>
      <c r="T92" s="36" t="s">
        <v>581</v>
      </c>
      <c r="U92" s="36" t="s">
        <v>582</v>
      </c>
      <c r="V92" s="36" t="s">
        <v>583</v>
      </c>
      <c r="W92" s="36"/>
      <c r="X92" s="36"/>
      <c r="Y92" s="36"/>
      <c r="Z92" s="36"/>
    </row>
    <row r="93" spans="1:26" ht="16">
      <c r="A93" s="25" t="s">
        <v>584</v>
      </c>
      <c r="B93" s="25" t="s">
        <v>585</v>
      </c>
      <c r="C93" s="25" t="s">
        <v>125</v>
      </c>
      <c r="D93" s="25"/>
      <c r="E93" s="25"/>
      <c r="F93" s="25"/>
      <c r="G93" s="34"/>
      <c r="H93" s="26" t="str">
        <f t="shared" si="16"/>
        <v>`level` int(2) DEFAULT NULL COMMENT '会员等级',</v>
      </c>
      <c r="I93" s="24"/>
      <c r="J93" s="24"/>
      <c r="K93" s="24"/>
      <c r="L93" s="24"/>
      <c r="M93" s="24"/>
      <c r="N93" s="26" t="str">
        <f t="shared" si="18"/>
        <v>大,level</v>
      </c>
      <c r="O93" s="26" t="str">
        <f t="shared" si="15"/>
        <v>大,new.level</v>
      </c>
      <c r="P93" s="26" t="str">
        <f t="shared" si="17"/>
        <v>大,level=new.level</v>
      </c>
      <c r="Q93" s="24"/>
      <c r="R93" s="24"/>
      <c r="S93" s="24"/>
      <c r="T93" s="24" t="s">
        <v>586</v>
      </c>
      <c r="U93" s="24" t="s">
        <v>587</v>
      </c>
      <c r="V93" s="24" t="s">
        <v>588</v>
      </c>
      <c r="W93" s="24"/>
      <c r="X93" s="24"/>
      <c r="Y93" s="24"/>
      <c r="Z93" s="24"/>
    </row>
    <row r="94" spans="1:26" ht="16">
      <c r="A94" s="25" t="s">
        <v>594</v>
      </c>
      <c r="B94" s="25" t="s">
        <v>595</v>
      </c>
      <c r="C94" s="25" t="s">
        <v>254</v>
      </c>
      <c r="D94" s="25"/>
      <c r="E94" s="25"/>
      <c r="F94" s="25"/>
      <c r="G94" s="34"/>
      <c r="H94" s="26" t="str">
        <f t="shared" si="16"/>
        <v>`remark` varchar(2000) DEFAULT NULL COMMENT '备注',</v>
      </c>
      <c r="I94" s="24"/>
      <c r="J94" s="24"/>
      <c r="K94" s="24"/>
      <c r="L94" s="24"/>
      <c r="M94" s="24"/>
      <c r="N94" s="26" t="str">
        <f t="shared" si="18"/>
        <v>大,remark</v>
      </c>
      <c r="O94" s="26" t="str">
        <f t="shared" si="15"/>
        <v>大,new.remark</v>
      </c>
      <c r="P94" s="26" t="str">
        <f t="shared" si="17"/>
        <v>大,remark=new.remark</v>
      </c>
      <c r="Q94" s="24"/>
      <c r="R94" s="24"/>
      <c r="S94" s="24"/>
      <c r="T94" s="24" t="s">
        <v>596</v>
      </c>
      <c r="U94" s="24" t="s">
        <v>597</v>
      </c>
      <c r="V94" s="24" t="s">
        <v>598</v>
      </c>
      <c r="W94" s="24"/>
      <c r="X94" s="24"/>
      <c r="Y94" s="24"/>
      <c r="Z94" s="24"/>
    </row>
    <row r="95" spans="1:26" ht="16">
      <c r="A95" s="25" t="s">
        <v>599</v>
      </c>
      <c r="B95" s="25" t="s">
        <v>600</v>
      </c>
      <c r="C95" s="25" t="s">
        <v>254</v>
      </c>
      <c r="D95" s="25"/>
      <c r="E95" s="25"/>
      <c r="F95" s="25"/>
      <c r="G95" s="34"/>
      <c r="H95" s="26" t="str">
        <f t="shared" si="16"/>
        <v>`extjson` varchar(2000) DEFAULT NULL COMMENT '扩展信息',</v>
      </c>
      <c r="I95" s="24"/>
      <c r="J95" s="24"/>
      <c r="K95" s="24"/>
      <c r="L95" s="24"/>
      <c r="M95" s="24"/>
      <c r="N95" s="26" t="str">
        <f t="shared" si="18"/>
        <v>大,extjson</v>
      </c>
      <c r="O95" s="26" t="str">
        <f t="shared" si="15"/>
        <v>大,new.extjson</v>
      </c>
      <c r="P95" s="26" t="str">
        <f t="shared" si="17"/>
        <v>大,extjson=new.extjson</v>
      </c>
      <c r="Q95" s="24"/>
      <c r="R95" s="24"/>
      <c r="S95" s="24"/>
      <c r="T95" s="24" t="s">
        <v>601</v>
      </c>
      <c r="U95" s="24" t="s">
        <v>602</v>
      </c>
      <c r="V95" s="24" t="s">
        <v>603</v>
      </c>
      <c r="W95" s="24"/>
      <c r="X95" s="24"/>
      <c r="Y95" s="24"/>
      <c r="Z95" s="24"/>
    </row>
    <row r="96" spans="1:26" ht="16">
      <c r="A96" s="57" t="s">
        <v>609</v>
      </c>
      <c r="B96" s="57" t="s">
        <v>610</v>
      </c>
      <c r="C96" s="61" t="s">
        <v>331</v>
      </c>
      <c r="D96" s="35"/>
      <c r="E96" s="35"/>
      <c r="F96" s="35"/>
      <c r="G96" s="57"/>
      <c r="H96" s="75" t="str">
        <f t="shared" ref="H96" si="19">CONCATENATE("alter table meb_info add `",A96,"` ",C96," DEFAULT NULL COMMENT ","'",B96,"';")</f>
        <v>alter table meb_info add `wx_account` varchar(100) DEFAULT NULL COMMENT '微信账号';</v>
      </c>
      <c r="I96" s="24"/>
      <c r="J96" s="24"/>
      <c r="K96" s="24"/>
      <c r="L96" s="24"/>
      <c r="M96" s="24"/>
      <c r="N96" s="26" t="str">
        <f t="shared" si="18"/>
        <v>大,wx_account</v>
      </c>
      <c r="O96" s="26" t="str">
        <f>CONCATENATE("大,new.",A96)</f>
        <v>大,new.wx_account</v>
      </c>
      <c r="P96" s="26" t="str">
        <f t="shared" si="17"/>
        <v>大,wx_account=new.wx_account</v>
      </c>
      <c r="Q96" s="24"/>
      <c r="R96" s="24"/>
      <c r="S96" s="24"/>
      <c r="T96" s="24" t="s">
        <v>611</v>
      </c>
      <c r="U96" s="24" t="s">
        <v>612</v>
      </c>
      <c r="V96" s="24" t="s">
        <v>613</v>
      </c>
      <c r="W96" s="24"/>
      <c r="X96" s="24"/>
      <c r="Y96" s="24"/>
      <c r="Z96" s="24"/>
    </row>
    <row r="97" spans="1:26" ht="16">
      <c r="A97" s="57"/>
      <c r="B97" s="57"/>
      <c r="C97" s="25"/>
      <c r="D97" s="35"/>
      <c r="E97" s="35"/>
      <c r="F97" s="35"/>
      <c r="G97" s="57"/>
      <c r="H97" s="22"/>
      <c r="I97" s="24"/>
      <c r="J97" s="24"/>
      <c r="K97" s="24"/>
      <c r="L97" s="24"/>
      <c r="M97" s="24"/>
      <c r="N97" s="24" t="str">
        <f>PHONETIC(N83:N95)</f>
        <v/>
      </c>
      <c r="O97" s="24"/>
      <c r="P97" s="24"/>
      <c r="Q97" s="24"/>
      <c r="R97" s="24"/>
      <c r="S97" s="24"/>
      <c r="T97" s="24" t="str">
        <f>PHONETIC(T83:T96)</f>
        <v>大,id大,mebid大,mebidty大,nickname大,avatar大,sex大,birthday大,isauthper大,authpertime大,pername大,level大,remark大,extjson大,wx_account</v>
      </c>
      <c r="U97" s="24" t="str">
        <f>PHONETIC(U83:U96)</f>
        <v>大,new.id大,new.mebid大,new.mebidty大,new.nickname大,new.avatar大,new.sex大,new.birthday大,new.isauthper大,new.authpertime大,new.pername大,new.level大,new.remark大,new.extjson大,new.wx_account</v>
      </c>
      <c r="V97" s="24" t="str">
        <f>PHONETIC(V83:V96)</f>
        <v>大,id=new.id大,mebid=new.mebid大,mebidty=new.mebidty大,nickname=new.nickname大,avatar=new.avatar大,sex=new.sex大,birthday=new.birthday大,isauthper=new.isauthper大,authpertime=new.authpertime大,pername=new.pername大,level=new.level大,remark=new.remark大,extjson=new.extjson大,wx_account=new.wx_account</v>
      </c>
      <c r="W97" s="24"/>
      <c r="X97" s="24"/>
      <c r="Y97" s="24"/>
      <c r="Z97" s="24"/>
    </row>
    <row r="98" spans="1:26" ht="16">
      <c r="A98" s="57"/>
      <c r="B98" s="57"/>
      <c r="C98" s="25"/>
      <c r="D98" s="35"/>
      <c r="E98" s="35"/>
      <c r="F98" s="35"/>
      <c r="G98" s="57"/>
      <c r="H98" s="24"/>
      <c r="I98" s="26" t="s">
        <v>614</v>
      </c>
      <c r="J98" s="26" t="s">
        <v>615</v>
      </c>
      <c r="K98" s="26" t="s">
        <v>317</v>
      </c>
      <c r="L98" s="26" t="s">
        <v>318</v>
      </c>
      <c r="M98" s="26" t="s">
        <v>319</v>
      </c>
      <c r="N98" s="26" t="str">
        <f>CONCATENATE("create trigger ",K98,J98," after insert on ",I98," for each row BEGIN insert into dev_yyxmall.",I98,"(",T97,") values(",U97,"); end")</f>
        <v>create trigger insertmebinfo after insert on meb_info for each row BEGIN insert into dev_yyxmall.meb_info(大,id大,mebid大,mebidty大,nickname大,avatar大,sex大,birthday大,isauthper大,authpertime大,pername大,level大,remark大,extjson大,wx_account) values(大,new.id大,new.mebid大,new.mebidty大,new.nickname大,new.avatar大,new.sex大,new.birthday大,new.isauthper大,new.authpertime大,new.pername大,new.level大,new.remark大,new.extjson大,new.wx_account); end</v>
      </c>
      <c r="O98" s="24"/>
      <c r="P98" s="26" t="str">
        <f>CONCATENATE("create trigger ",L98,J98," after update on ",I98," for each row BEGIN update dev_yyxmall.",I98," set ",V97," where id=new.id","; end")</f>
        <v>create trigger updatemebinfo after update on meb_info for each row BEGIN update dev_yyxmall.meb_info set 大,id=new.id大,mebid=new.mebid大,mebidty=new.mebidty大,nickname=new.nickname大,avatar=new.avatar大,sex=new.sex大,birthday=new.birthday大,isauthper=new.isauthper大,authpertime=new.authpertime大,pername=new.pername大,level=new.level大,remark=new.remark大,extjson=new.extjson大,wx_account=new.wx_account where id=new.id; end</v>
      </c>
      <c r="Q98" s="26" t="str">
        <f>CONCATENATE("create trigger ",M98,J98," after delete on ",I98," for each row BEGIN delete from dev_yyxmall.",I98," where id=old.id","; end")</f>
        <v>create trigger deletemebinfo after delete on meb_info for each row BEGIN delete from dev_yyxmall.meb_info where id=old.id; end</v>
      </c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6">
      <c r="A99" s="57"/>
      <c r="B99" s="57"/>
      <c r="C99" s="25"/>
      <c r="D99" s="35"/>
      <c r="E99" s="35"/>
      <c r="F99" s="35"/>
      <c r="G99" s="57"/>
      <c r="H99" s="24"/>
      <c r="I99" s="24"/>
      <c r="J99" s="24"/>
      <c r="K99" s="24"/>
      <c r="L99" s="24"/>
      <c r="M99" s="24"/>
      <c r="N99" s="26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6">
      <c r="A100" s="27" t="s">
        <v>323</v>
      </c>
      <c r="B100" s="27"/>
      <c r="C100" s="27"/>
      <c r="D100" s="27"/>
      <c r="E100" s="27"/>
      <c r="F100" s="27"/>
      <c r="G100" s="27" t="s">
        <v>616</v>
      </c>
      <c r="H100" s="26" t="str">
        <f>CONCATENATE(,"PRIMARY KEY (`",A100,"`)) ENGINE=InnoDB AUTO_INCREMENT=1 DEFAULT CHARSET=utf8 COMMENT='",G100,"';")</f>
        <v>PRIMARY KEY (`id`)) ENGINE=InnoDB AUTO_INCREMENT=1 DEFAULT CHARSET=utf8 COMMENT='会员详细信息';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6">
      <c r="A101" s="27"/>
      <c r="B101" s="27"/>
      <c r="C101" s="27"/>
      <c r="D101" s="27"/>
      <c r="E101" s="27"/>
      <c r="F101" s="27"/>
      <c r="G101" s="2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6">
      <c r="A102" s="35"/>
      <c r="B102" s="35"/>
      <c r="C102" s="27"/>
      <c r="D102" s="35"/>
      <c r="E102" s="35"/>
      <c r="F102" s="35"/>
      <c r="G102" s="35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6">
      <c r="A103" s="47" t="s">
        <v>617</v>
      </c>
      <c r="B103" s="79" t="s">
        <v>675</v>
      </c>
      <c r="C103" s="78"/>
      <c r="D103" s="78"/>
      <c r="E103" s="78"/>
      <c r="F103" s="78"/>
      <c r="G103" s="78"/>
      <c r="H103" s="26" t="str">
        <f>CONCATENATE("CREATE TABLE `",A103,"` (")</f>
        <v>CREATE TABLE `meb_authname` (</v>
      </c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6">
      <c r="A104" s="23" t="s">
        <v>114</v>
      </c>
      <c r="B104" s="23" t="s">
        <v>115</v>
      </c>
      <c r="C104" s="23" t="s">
        <v>116</v>
      </c>
      <c r="D104" s="23" t="s">
        <v>117</v>
      </c>
      <c r="E104" s="23" t="s">
        <v>118</v>
      </c>
      <c r="F104" s="23" t="s">
        <v>119</v>
      </c>
      <c r="G104" s="23" t="s">
        <v>120</v>
      </c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6">
      <c r="A105" s="27" t="s">
        <v>355</v>
      </c>
      <c r="B105" s="27" t="s">
        <v>251</v>
      </c>
      <c r="C105" s="27" t="s">
        <v>151</v>
      </c>
      <c r="D105" s="27" t="s">
        <v>356</v>
      </c>
      <c r="E105" s="27"/>
      <c r="F105" s="27"/>
      <c r="G105" s="25" t="s">
        <v>121</v>
      </c>
      <c r="H105" s="26" t="str">
        <f>CONCATENATE("`",A105,"` ",C105,"  NOT NULL AUTO_INCREMENT COMMENT ","'",B105,"',")</f>
        <v>`id` int(11)  NOT NULL AUTO_INCREMENT COMMENT '编号',</v>
      </c>
      <c r="I105" s="24"/>
      <c r="J105" s="24"/>
      <c r="K105" s="24"/>
      <c r="L105" s="24"/>
      <c r="M105" s="24"/>
      <c r="N105" s="26" t="str">
        <f t="shared" ref="N105:N119" si="20">CONCATENATE("大,",A105)</f>
        <v>大,id</v>
      </c>
      <c r="O105" s="26" t="str">
        <f>CONCATENATE("大,new.",A105)</f>
        <v>大,new.id</v>
      </c>
      <c r="P105" s="26" t="str">
        <f t="shared" ref="P105:P119" si="21">CONCATENATE("大,",A105,"=new.",A105)</f>
        <v>大,id=new.id</v>
      </c>
      <c r="Q105" s="24"/>
      <c r="R105" s="24"/>
      <c r="S105" s="24"/>
      <c r="T105" s="24" t="s">
        <v>357</v>
      </c>
      <c r="U105" s="24" t="s">
        <v>358</v>
      </c>
      <c r="V105" s="24" t="s">
        <v>359</v>
      </c>
      <c r="W105" s="24"/>
      <c r="X105" s="24"/>
      <c r="Y105" s="24"/>
      <c r="Z105" s="24"/>
    </row>
    <row r="106" spans="1:26" ht="16">
      <c r="A106" s="25" t="s">
        <v>491</v>
      </c>
      <c r="B106" s="25" t="s">
        <v>492</v>
      </c>
      <c r="C106" s="27" t="s">
        <v>151</v>
      </c>
      <c r="D106" s="27"/>
      <c r="E106" s="27" t="s">
        <v>202</v>
      </c>
      <c r="F106" s="27"/>
      <c r="G106" s="25"/>
      <c r="H106" s="26" t="str">
        <f t="shared" ref="H106:H119" si="22">CONCATENATE("`",A106,"` ",C106," DEFAULT NULL COMMENT ","'",B106,"',")</f>
        <v>`mebid` int(11) DEFAULT NULL COMMENT '平台用户id',</v>
      </c>
      <c r="I106" s="24"/>
      <c r="J106" s="24"/>
      <c r="K106" s="24"/>
      <c r="L106" s="24"/>
      <c r="M106" s="24"/>
      <c r="N106" s="26" t="str">
        <f t="shared" si="20"/>
        <v>大,mebid</v>
      </c>
      <c r="O106" s="26" t="str">
        <f t="shared" ref="O106:O119" si="23">CONCATENATE("大,new.",A106)</f>
        <v>大,new.mebid</v>
      </c>
      <c r="P106" s="26" t="str">
        <f t="shared" si="21"/>
        <v>大,mebid=new.mebid</v>
      </c>
      <c r="Q106" s="24"/>
      <c r="R106" s="24"/>
      <c r="S106" s="24"/>
      <c r="T106" s="24" t="s">
        <v>493</v>
      </c>
      <c r="U106" s="24" t="s">
        <v>494</v>
      </c>
      <c r="V106" s="24" t="s">
        <v>495</v>
      </c>
      <c r="W106" s="24"/>
      <c r="X106" s="24"/>
      <c r="Y106" s="24"/>
      <c r="Z106" s="24"/>
    </row>
    <row r="107" spans="1:26" ht="16">
      <c r="A107" s="25" t="s">
        <v>549</v>
      </c>
      <c r="B107" s="25" t="s">
        <v>618</v>
      </c>
      <c r="C107" s="25" t="s">
        <v>724</v>
      </c>
      <c r="D107" s="64"/>
      <c r="E107" s="57" t="s">
        <v>551</v>
      </c>
      <c r="F107" s="64"/>
      <c r="G107" s="65" t="s">
        <v>901</v>
      </c>
      <c r="H107" s="26" t="str">
        <f t="shared" si="22"/>
        <v>`mebidty` int(2) DEFAULT NULL COMMENT '实名类型',</v>
      </c>
      <c r="I107" s="24"/>
      <c r="J107" s="24"/>
      <c r="K107" s="24"/>
      <c r="L107" s="24"/>
      <c r="M107" s="24"/>
      <c r="N107" s="26" t="str">
        <f t="shared" si="20"/>
        <v>大,mebidty</v>
      </c>
      <c r="O107" s="26" t="str">
        <f t="shared" si="23"/>
        <v>大,new.mebidty</v>
      </c>
      <c r="P107" s="26" t="str">
        <f t="shared" si="21"/>
        <v>大,mebidty=new.mebidty</v>
      </c>
      <c r="Q107" s="24"/>
      <c r="R107" s="24"/>
      <c r="S107" s="24"/>
      <c r="T107" s="24" t="s">
        <v>552</v>
      </c>
      <c r="U107" s="24" t="s">
        <v>553</v>
      </c>
      <c r="V107" s="24" t="s">
        <v>554</v>
      </c>
      <c r="W107" s="24"/>
      <c r="X107" s="24"/>
      <c r="Y107" s="24"/>
      <c r="Z107" s="24"/>
    </row>
    <row r="108" spans="1:26" ht="16">
      <c r="A108" s="25" t="s">
        <v>619</v>
      </c>
      <c r="B108" s="25" t="s">
        <v>253</v>
      </c>
      <c r="C108" s="27" t="s">
        <v>620</v>
      </c>
      <c r="D108" s="27"/>
      <c r="E108" s="27"/>
      <c r="F108" s="27"/>
      <c r="G108" s="54"/>
      <c r="H108" s="26" t="str">
        <f t="shared" si="22"/>
        <v>`realname` varchar(255) DEFAULT NULL COMMENT '名称',</v>
      </c>
      <c r="I108" s="24"/>
      <c r="J108" s="24"/>
      <c r="K108" s="24"/>
      <c r="L108" s="24"/>
      <c r="M108" s="24"/>
      <c r="N108" s="26" t="str">
        <f t="shared" si="20"/>
        <v>大,realname</v>
      </c>
      <c r="O108" s="26" t="str">
        <f t="shared" si="23"/>
        <v>大,new.realname</v>
      </c>
      <c r="P108" s="26" t="str">
        <f t="shared" si="21"/>
        <v>大,realname=new.realname</v>
      </c>
      <c r="Q108" s="24"/>
      <c r="R108" s="24"/>
      <c r="S108" s="24"/>
      <c r="T108" s="24" t="s">
        <v>621</v>
      </c>
      <c r="U108" s="24" t="s">
        <v>622</v>
      </c>
      <c r="V108" s="24" t="s">
        <v>623</v>
      </c>
      <c r="W108" s="24"/>
      <c r="X108" s="24"/>
      <c r="Y108" s="24"/>
      <c r="Z108" s="24"/>
    </row>
    <row r="109" spans="1:26">
      <c r="A109" s="25" t="s">
        <v>624</v>
      </c>
      <c r="B109" s="25" t="s">
        <v>625</v>
      </c>
      <c r="C109" s="27" t="s">
        <v>620</v>
      </c>
      <c r="D109" s="30"/>
      <c r="E109" s="30"/>
      <c r="F109" s="30"/>
      <c r="G109" s="25"/>
      <c r="H109" s="75" t="str">
        <f t="shared" si="22"/>
        <v>`idno` varchar(255) DEFAULT NULL COMMENT '证件号码',</v>
      </c>
      <c r="I109" s="22"/>
      <c r="J109" s="22"/>
      <c r="K109" s="22"/>
      <c r="L109" s="22"/>
      <c r="M109" s="22"/>
      <c r="N109" s="26" t="str">
        <f t="shared" si="20"/>
        <v>大,idno</v>
      </c>
      <c r="O109" s="26" t="str">
        <f t="shared" si="23"/>
        <v>大,new.idno</v>
      </c>
      <c r="P109" s="26" t="str">
        <f t="shared" si="21"/>
        <v>大,idno=new.idno</v>
      </c>
      <c r="Q109" s="22"/>
      <c r="R109" s="22"/>
      <c r="S109" s="22"/>
      <c r="T109" s="22" t="s">
        <v>271</v>
      </c>
      <c r="U109" s="22" t="s">
        <v>272</v>
      </c>
      <c r="V109" s="22" t="s">
        <v>273</v>
      </c>
      <c r="W109" s="22"/>
      <c r="X109" s="22"/>
      <c r="Y109" s="22"/>
      <c r="Z109" s="22"/>
    </row>
    <row r="110" spans="1:26" ht="16">
      <c r="A110" s="25" t="s">
        <v>626</v>
      </c>
      <c r="B110" s="25" t="s">
        <v>627</v>
      </c>
      <c r="C110" s="27" t="s">
        <v>620</v>
      </c>
      <c r="D110" s="27"/>
      <c r="E110" s="27"/>
      <c r="F110" s="27"/>
      <c r="G110" s="54"/>
      <c r="H110" s="26" t="str">
        <f t="shared" si="22"/>
        <v>`fj1` varchar(255) DEFAULT NULL COMMENT '附件一',</v>
      </c>
      <c r="I110" s="24"/>
      <c r="J110" s="24"/>
      <c r="K110" s="24"/>
      <c r="L110" s="24"/>
      <c r="M110" s="24"/>
      <c r="N110" s="26" t="str">
        <f t="shared" si="20"/>
        <v>大,fj1</v>
      </c>
      <c r="O110" s="26" t="str">
        <f t="shared" si="23"/>
        <v>大,new.fj1</v>
      </c>
      <c r="P110" s="26" t="str">
        <f t="shared" si="21"/>
        <v>大,fj1=new.fj1</v>
      </c>
      <c r="Q110" s="24"/>
      <c r="R110" s="24"/>
      <c r="S110" s="24"/>
      <c r="T110" s="24" t="s">
        <v>628</v>
      </c>
      <c r="U110" s="24" t="s">
        <v>629</v>
      </c>
      <c r="V110" s="24" t="s">
        <v>630</v>
      </c>
      <c r="W110" s="24"/>
      <c r="X110" s="24"/>
      <c r="Y110" s="24"/>
      <c r="Z110" s="24"/>
    </row>
    <row r="111" spans="1:26" ht="16">
      <c r="A111" s="25" t="s">
        <v>631</v>
      </c>
      <c r="B111" s="25" t="s">
        <v>632</v>
      </c>
      <c r="C111" s="27" t="s">
        <v>620</v>
      </c>
      <c r="D111" s="27"/>
      <c r="E111" s="27"/>
      <c r="F111" s="27"/>
      <c r="G111" s="54"/>
      <c r="H111" s="26" t="str">
        <f t="shared" si="22"/>
        <v>`fj2` varchar(255) DEFAULT NULL COMMENT '附件二',</v>
      </c>
      <c r="I111" s="24"/>
      <c r="J111" s="24"/>
      <c r="K111" s="24"/>
      <c r="L111" s="24"/>
      <c r="M111" s="24"/>
      <c r="N111" s="26" t="str">
        <f t="shared" si="20"/>
        <v>大,fj2</v>
      </c>
      <c r="O111" s="26" t="str">
        <f t="shared" si="23"/>
        <v>大,new.fj2</v>
      </c>
      <c r="P111" s="26" t="str">
        <f t="shared" si="21"/>
        <v>大,fj2=new.fj2</v>
      </c>
      <c r="Q111" s="24"/>
      <c r="R111" s="24"/>
      <c r="S111" s="24"/>
      <c r="T111" s="24" t="s">
        <v>633</v>
      </c>
      <c r="U111" s="24" t="s">
        <v>634</v>
      </c>
      <c r="V111" s="24" t="s">
        <v>635</v>
      </c>
      <c r="W111" s="24"/>
      <c r="X111" s="24"/>
      <c r="Y111" s="24"/>
      <c r="Z111" s="24"/>
    </row>
    <row r="112" spans="1:26" ht="16">
      <c r="A112" s="25" t="s">
        <v>636</v>
      </c>
      <c r="B112" s="25" t="s">
        <v>637</v>
      </c>
      <c r="C112" s="27" t="s">
        <v>620</v>
      </c>
      <c r="D112" s="27"/>
      <c r="E112" s="27"/>
      <c r="F112" s="27"/>
      <c r="G112" s="54"/>
      <c r="H112" s="26" t="str">
        <f t="shared" si="22"/>
        <v>`fj3` varchar(255) DEFAULT NULL COMMENT '附件三',</v>
      </c>
      <c r="I112" s="24"/>
      <c r="J112" s="24"/>
      <c r="K112" s="24"/>
      <c r="L112" s="24"/>
      <c r="M112" s="24"/>
      <c r="N112" s="26" t="str">
        <f t="shared" si="20"/>
        <v>大,fj3</v>
      </c>
      <c r="O112" s="26" t="str">
        <f t="shared" si="23"/>
        <v>大,new.fj3</v>
      </c>
      <c r="P112" s="26" t="str">
        <f t="shared" si="21"/>
        <v>大,fj3=new.fj3</v>
      </c>
      <c r="Q112" s="24"/>
      <c r="R112" s="24"/>
      <c r="S112" s="24"/>
      <c r="T112" s="24" t="s">
        <v>638</v>
      </c>
      <c r="U112" s="24" t="s">
        <v>639</v>
      </c>
      <c r="V112" s="24" t="s">
        <v>640</v>
      </c>
      <c r="W112" s="24"/>
      <c r="X112" s="24"/>
      <c r="Y112" s="24"/>
      <c r="Z112" s="24"/>
    </row>
    <row r="113" spans="1:26" ht="16">
      <c r="A113" s="25" t="s">
        <v>641</v>
      </c>
      <c r="B113" s="25" t="s">
        <v>642</v>
      </c>
      <c r="C113" s="27" t="s">
        <v>620</v>
      </c>
      <c r="D113" s="27"/>
      <c r="E113" s="27"/>
      <c r="F113" s="27"/>
      <c r="G113" s="54"/>
      <c r="H113" s="26" t="str">
        <f t="shared" si="22"/>
        <v>`fj4` varchar(255) DEFAULT NULL COMMENT '附件四',</v>
      </c>
      <c r="I113" s="24"/>
      <c r="J113" s="24"/>
      <c r="K113" s="24"/>
      <c r="L113" s="24"/>
      <c r="M113" s="24"/>
      <c r="N113" s="26" t="str">
        <f t="shared" si="20"/>
        <v>大,fj4</v>
      </c>
      <c r="O113" s="26" t="str">
        <f t="shared" si="23"/>
        <v>大,new.fj4</v>
      </c>
      <c r="P113" s="26" t="str">
        <f t="shared" si="21"/>
        <v>大,fj4=new.fj4</v>
      </c>
      <c r="Q113" s="24"/>
      <c r="R113" s="24"/>
      <c r="S113" s="24"/>
      <c r="T113" s="24" t="s">
        <v>643</v>
      </c>
      <c r="U113" s="24" t="s">
        <v>644</v>
      </c>
      <c r="V113" s="24" t="s">
        <v>645</v>
      </c>
      <c r="W113" s="24"/>
      <c r="X113" s="24"/>
      <c r="Y113" s="24"/>
      <c r="Z113" s="24"/>
    </row>
    <row r="114" spans="1:26">
      <c r="A114" s="25" t="s">
        <v>646</v>
      </c>
      <c r="B114" s="25" t="s">
        <v>647</v>
      </c>
      <c r="C114" s="27" t="s">
        <v>620</v>
      </c>
      <c r="D114" s="30"/>
      <c r="E114" s="30"/>
      <c r="F114" s="30"/>
      <c r="G114" s="25"/>
      <c r="H114" s="75" t="str">
        <f t="shared" si="22"/>
        <v>`auditopn` varchar(255) DEFAULT NULL COMMENT '审核意见',</v>
      </c>
      <c r="I114" s="22"/>
      <c r="J114" s="22"/>
      <c r="K114" s="22"/>
      <c r="L114" s="22"/>
      <c r="M114" s="22"/>
      <c r="N114" s="26" t="str">
        <f t="shared" si="20"/>
        <v>大,auditopn</v>
      </c>
      <c r="O114" s="26" t="str">
        <f t="shared" si="23"/>
        <v>大,new.auditopn</v>
      </c>
      <c r="P114" s="26" t="str">
        <f t="shared" si="21"/>
        <v>大,auditopn=new.auditopn</v>
      </c>
      <c r="Q114" s="22"/>
      <c r="R114" s="22"/>
      <c r="S114" s="22"/>
      <c r="T114" s="22" t="s">
        <v>648</v>
      </c>
      <c r="U114" s="22" t="s">
        <v>649</v>
      </c>
      <c r="V114" s="22" t="s">
        <v>650</v>
      </c>
      <c r="W114" s="22"/>
      <c r="X114" s="22"/>
      <c r="Y114" s="22"/>
      <c r="Z114" s="22"/>
    </row>
    <row r="115" spans="1:26">
      <c r="A115" s="25" t="s">
        <v>651</v>
      </c>
      <c r="B115" s="25" t="s">
        <v>346</v>
      </c>
      <c r="C115" s="25" t="s">
        <v>724</v>
      </c>
      <c r="D115" s="25"/>
      <c r="E115" s="57" t="s">
        <v>652</v>
      </c>
      <c r="F115" s="25"/>
      <c r="G115" s="27" t="s">
        <v>653</v>
      </c>
      <c r="H115" s="36" t="str">
        <f t="shared" si="22"/>
        <v>`authsta` int(2) DEFAULT NULL COMMENT '状态',</v>
      </c>
      <c r="I115" s="36"/>
      <c r="J115" s="36"/>
      <c r="K115" s="36"/>
      <c r="L115" s="36"/>
      <c r="M115" s="36"/>
      <c r="N115" s="26" t="str">
        <f t="shared" si="20"/>
        <v>大,authsta</v>
      </c>
      <c r="O115" s="26" t="str">
        <f t="shared" si="23"/>
        <v>大,new.authsta</v>
      </c>
      <c r="P115" s="26" t="str">
        <f t="shared" si="21"/>
        <v>大,authsta=new.authsta</v>
      </c>
      <c r="Q115" s="36"/>
      <c r="R115" s="36"/>
      <c r="S115" s="36"/>
      <c r="T115" s="36" t="s">
        <v>654</v>
      </c>
      <c r="U115" s="36" t="s">
        <v>655</v>
      </c>
      <c r="V115" s="36" t="s">
        <v>656</v>
      </c>
      <c r="W115" s="36"/>
      <c r="X115" s="36"/>
      <c r="Y115" s="36"/>
      <c r="Z115" s="36"/>
    </row>
    <row r="116" spans="1:26">
      <c r="A116" s="25" t="s">
        <v>657</v>
      </c>
      <c r="B116" s="25" t="s">
        <v>658</v>
      </c>
      <c r="C116" s="27" t="s">
        <v>151</v>
      </c>
      <c r="D116" s="25"/>
      <c r="E116" s="25"/>
      <c r="F116" s="25"/>
      <c r="G116" s="25"/>
      <c r="H116" s="36" t="str">
        <f t="shared" si="22"/>
        <v>`createby` int(11) DEFAULT NULL COMMENT '实名认证提交人',</v>
      </c>
      <c r="I116" s="36"/>
      <c r="J116" s="36"/>
      <c r="K116" s="36"/>
      <c r="L116" s="36"/>
      <c r="M116" s="36"/>
      <c r="N116" s="26" t="str">
        <f t="shared" si="20"/>
        <v>大,createby</v>
      </c>
      <c r="O116" s="26" t="str">
        <f t="shared" si="23"/>
        <v>大,new.createby</v>
      </c>
      <c r="P116" s="26" t="str">
        <f t="shared" si="21"/>
        <v>大,createby=new.createby</v>
      </c>
      <c r="Q116" s="36"/>
      <c r="R116" s="36"/>
      <c r="S116" s="36"/>
      <c r="T116" s="36" t="s">
        <v>659</v>
      </c>
      <c r="U116" s="36" t="s">
        <v>660</v>
      </c>
      <c r="V116" s="36" t="s">
        <v>661</v>
      </c>
      <c r="W116" s="36"/>
      <c r="X116" s="36"/>
      <c r="Y116" s="36"/>
      <c r="Z116" s="36"/>
    </row>
    <row r="117" spans="1:26">
      <c r="A117" s="25" t="s">
        <v>529</v>
      </c>
      <c r="B117" s="25" t="s">
        <v>662</v>
      </c>
      <c r="C117" s="27" t="s">
        <v>151</v>
      </c>
      <c r="D117" s="25"/>
      <c r="E117" s="25"/>
      <c r="F117" s="25"/>
      <c r="G117" s="25"/>
      <c r="H117" s="36" t="str">
        <f t="shared" si="22"/>
        <v>`createtime` int(11) DEFAULT NULL COMMENT '提交时间',</v>
      </c>
      <c r="I117" s="36"/>
      <c r="J117" s="36"/>
      <c r="K117" s="36"/>
      <c r="L117" s="36"/>
      <c r="M117" s="36"/>
      <c r="N117" s="26" t="str">
        <f t="shared" si="20"/>
        <v>大,createtime</v>
      </c>
      <c r="O117" s="26" t="str">
        <f t="shared" si="23"/>
        <v>大,new.createtime</v>
      </c>
      <c r="P117" s="26" t="str">
        <f t="shared" si="21"/>
        <v>大,createtime=new.createtime</v>
      </c>
      <c r="Q117" s="36"/>
      <c r="R117" s="36"/>
      <c r="S117" s="36"/>
      <c r="T117" s="36" t="s">
        <v>530</v>
      </c>
      <c r="U117" s="36" t="s">
        <v>531</v>
      </c>
      <c r="V117" s="36" t="s">
        <v>532</v>
      </c>
      <c r="W117" s="36"/>
      <c r="X117" s="36"/>
      <c r="Y117" s="36"/>
      <c r="Z117" s="36"/>
    </row>
    <row r="118" spans="1:26" ht="16">
      <c r="A118" s="57" t="s">
        <v>663</v>
      </c>
      <c r="B118" s="57" t="s">
        <v>664</v>
      </c>
      <c r="C118" s="27" t="s">
        <v>151</v>
      </c>
      <c r="D118" s="66"/>
      <c r="E118" s="66"/>
      <c r="F118" s="66"/>
      <c r="G118" s="66"/>
      <c r="H118" s="26" t="str">
        <f t="shared" si="22"/>
        <v>`auditor` int(11) DEFAULT NULL COMMENT '审核员',</v>
      </c>
      <c r="I118" s="24"/>
      <c r="J118" s="24"/>
      <c r="K118" s="24"/>
      <c r="L118" s="24"/>
      <c r="M118" s="24"/>
      <c r="N118" s="26" t="str">
        <f t="shared" si="20"/>
        <v>大,auditor</v>
      </c>
      <c r="O118" s="26" t="str">
        <f t="shared" si="23"/>
        <v>大,new.auditor</v>
      </c>
      <c r="P118" s="26" t="str">
        <f t="shared" si="21"/>
        <v>大,auditor=new.auditor</v>
      </c>
      <c r="Q118" s="24"/>
      <c r="R118" s="24"/>
      <c r="S118" s="24"/>
      <c r="T118" s="24" t="s">
        <v>665</v>
      </c>
      <c r="U118" s="24" t="s">
        <v>666</v>
      </c>
      <c r="V118" s="24" t="s">
        <v>667</v>
      </c>
      <c r="W118" s="24"/>
      <c r="X118" s="24"/>
      <c r="Y118" s="24"/>
      <c r="Z118" s="24"/>
    </row>
    <row r="119" spans="1:26" ht="16">
      <c r="A119" s="57" t="s">
        <v>668</v>
      </c>
      <c r="B119" s="57" t="s">
        <v>669</v>
      </c>
      <c r="C119" s="27" t="s">
        <v>151</v>
      </c>
      <c r="D119" s="66"/>
      <c r="E119" s="66"/>
      <c r="F119" s="66"/>
      <c r="G119" s="66"/>
      <c r="H119" s="26" t="str">
        <f t="shared" si="22"/>
        <v>`audittime` int(11) DEFAULT NULL COMMENT '审核时间',</v>
      </c>
      <c r="I119" s="24"/>
      <c r="J119" s="24"/>
      <c r="K119" s="24"/>
      <c r="L119" s="24"/>
      <c r="M119" s="24"/>
      <c r="N119" s="26" t="str">
        <f t="shared" si="20"/>
        <v>大,audittime</v>
      </c>
      <c r="O119" s="26" t="str">
        <f t="shared" si="23"/>
        <v>大,new.audittime</v>
      </c>
      <c r="P119" s="26" t="str">
        <f t="shared" si="21"/>
        <v>大,audittime=new.audittime</v>
      </c>
      <c r="Q119" s="24"/>
      <c r="R119" s="24"/>
      <c r="S119" s="24"/>
      <c r="T119" s="24" t="s">
        <v>670</v>
      </c>
      <c r="U119" s="24" t="s">
        <v>671</v>
      </c>
      <c r="V119" s="24" t="s">
        <v>672</v>
      </c>
      <c r="W119" s="24"/>
      <c r="X119" s="24"/>
      <c r="Y119" s="24"/>
      <c r="Z119" s="24"/>
    </row>
    <row r="120" spans="1:26" ht="16">
      <c r="A120" s="57"/>
      <c r="B120" s="57"/>
      <c r="C120" s="27"/>
      <c r="D120" s="66"/>
      <c r="E120" s="66"/>
      <c r="F120" s="66"/>
      <c r="G120" s="66"/>
      <c r="H120" s="24"/>
      <c r="I120" s="24"/>
      <c r="J120" s="24"/>
      <c r="K120" s="24"/>
      <c r="L120" s="24"/>
      <c r="M120" s="24"/>
      <c r="N120" s="26"/>
      <c r="O120" s="26"/>
      <c r="P120" s="26"/>
      <c r="Q120" s="24"/>
      <c r="R120" s="24"/>
      <c r="S120" s="24"/>
      <c r="T120" s="24" t="str">
        <f>PHONETIC(T105:T119)</f>
        <v>大,id大,mebid大,mebidty大,realname大,idno大,fj1大,fj2大,fj3大,fj4大,auditopn大,authsta大,createby大,createtime大,auditor大,audittime</v>
      </c>
      <c r="U120" s="24" t="str">
        <f>PHONETIC(U105:U119)</f>
        <v>大,new.id大,new.mebid大,new.mebidty大,new.realname大,new.idno大,new.fj1大,new.fj2大,new.fj3大,new.fj4大,new.auditopn大,new.authsta大,new.createby大,new.createtime大,new.auditor大,new.audittime</v>
      </c>
      <c r="V120" s="24" t="str">
        <f>PHONETIC(V105:V119)</f>
        <v>大,id=new.id大,mebid=new.mebid大,mebidty=new.mebidty大,realname=new.realname大,idno=new.idno大,fj1=new.fj1大,fj2=new.fj2大,fj3=new.fj3大,fj4=new.fj4大,auditopn=new.auditopn大,authsta=new.authsta大,createby=new.createby大,createtime=new.createtime大,auditor=new.auditor大,audittime=new.audittime</v>
      </c>
      <c r="W120" s="49"/>
      <c r="X120" s="24"/>
      <c r="Y120" s="24"/>
      <c r="Z120" s="24"/>
    </row>
    <row r="121" spans="1:26" ht="16">
      <c r="A121" s="25"/>
      <c r="B121" s="25"/>
      <c r="C121" s="25"/>
      <c r="D121" s="25"/>
      <c r="E121" s="25"/>
      <c r="F121" s="25"/>
      <c r="G121" s="25"/>
      <c r="H121" s="24"/>
      <c r="I121" s="26" t="s">
        <v>673</v>
      </c>
      <c r="J121" s="26" t="s">
        <v>674</v>
      </c>
      <c r="K121" s="26" t="s">
        <v>317</v>
      </c>
      <c r="L121" s="26" t="s">
        <v>318</v>
      </c>
      <c r="M121" s="26" t="s">
        <v>319</v>
      </c>
      <c r="N121" s="26" t="str">
        <f>CONCATENATE("create trigger ",K121,J121," after insert on ",I121," for each row BEGIN insert into dev_yyxmall.",I121,"(",T120,") values(",U120,"); end;")</f>
        <v>create trigger insertmebauthname after insert on meb_authname for each row BEGIN insert into dev_yyxmall.meb_authname(大,id大,mebid大,mebidty大,realname大,idno大,fj1大,fj2大,fj3大,fj4大,auditopn大,authsta大,createby大,createtime大,auditor大,audittime) values(大,new.id大,new.mebid大,new.mebidty大,new.realname大,new.idno大,new.fj1大,new.fj2大,new.fj3大,new.fj4大,new.auditopn大,new.authsta大,new.createby大,new.createtime大,new.auditor大,new.audittime); end;</v>
      </c>
      <c r="O121" s="24"/>
      <c r="P121" s="26" t="str">
        <f>CONCATENATE("create trigger ",L121,J121," after update on ",I121," for each row BEGIN update dev_yyxmall.",I121," set ",V120," where id=new.id","; end;")</f>
        <v>create trigger updatemebauthname after update on meb_authname for each row BEGIN update dev_yyxmall.meb_authname set 大,id=new.id大,mebid=new.mebid大,mebidty=new.mebidty大,realname=new.realname大,idno=new.idno大,fj1=new.fj1大,fj2=new.fj2大,fj3=new.fj3大,fj4=new.fj4大,auditopn=new.auditopn大,authsta=new.authsta大,createby=new.createby大,createtime=new.createtime大,auditor=new.auditor大,audittime=new.audittime where id=new.id; end;</v>
      </c>
      <c r="Q121" s="26" t="str">
        <f>CONCATENATE("create trigger ",M121,J121," after delete on ",I121," for each row BEGIN delete from dev_yyxmall.",I121," where id=old.id","; end;")</f>
        <v>create trigger deletemebauthname after delete on meb_authname for each row BEGIN delete from dev_yyxmall.meb_authname where id=old.id; end;</v>
      </c>
      <c r="R121" s="24"/>
      <c r="S121" s="24"/>
      <c r="T121" s="24"/>
      <c r="U121" s="24"/>
      <c r="V121" s="24"/>
      <c r="W121" s="49"/>
      <c r="X121" s="24"/>
      <c r="Y121" s="24"/>
      <c r="Z121" s="24"/>
    </row>
    <row r="122" spans="1:26">
      <c r="A122" s="27" t="s">
        <v>323</v>
      </c>
      <c r="B122" s="27"/>
      <c r="C122" s="27"/>
      <c r="D122" s="27"/>
      <c r="E122" s="27"/>
      <c r="F122" s="27"/>
      <c r="G122" s="27" t="s">
        <v>675</v>
      </c>
      <c r="H122" s="36" t="str">
        <f>CONCATENATE(,"PRIMARY KEY (`",A122,"`)) ENGINE=InnoDB AUTO_INCREMENT=1 DEFAULT CHARSET=utf8 COMMENT='",G122,"';")</f>
        <v>PRIMARY KEY (`id`)) ENGINE=InnoDB AUTO_INCREMENT=1 DEFAULT CHARSET=utf8 COMMENT='会员实名认证记录';</v>
      </c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>
      <c r="A123" s="27"/>
      <c r="B123" s="27"/>
      <c r="C123" s="27"/>
      <c r="D123" s="27"/>
      <c r="E123" s="27"/>
      <c r="F123" s="27"/>
      <c r="G123" s="27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>
      <c r="A124" s="27"/>
      <c r="B124" s="25"/>
      <c r="C124" s="25"/>
      <c r="D124" s="25"/>
      <c r="E124" s="25"/>
      <c r="F124" s="25"/>
      <c r="G124" s="25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">
      <c r="A125" s="47" t="s">
        <v>676</v>
      </c>
      <c r="B125" s="79" t="s">
        <v>902</v>
      </c>
      <c r="C125" s="78"/>
      <c r="D125" s="78"/>
      <c r="E125" s="78"/>
      <c r="F125" s="78"/>
      <c r="G125" s="78"/>
      <c r="H125" s="26" t="str">
        <f>CONCATENATE("CREATE TABLE `",A125,"` (")</f>
        <v>CREATE TABLE `meb_addrlist` (</v>
      </c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6">
      <c r="A126" s="23" t="s">
        <v>114</v>
      </c>
      <c r="B126" s="23" t="s">
        <v>115</v>
      </c>
      <c r="C126" s="23" t="s">
        <v>116</v>
      </c>
      <c r="D126" s="23" t="s">
        <v>117</v>
      </c>
      <c r="E126" s="23" t="s">
        <v>118</v>
      </c>
      <c r="F126" s="23" t="s">
        <v>119</v>
      </c>
      <c r="G126" s="23" t="s">
        <v>120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6">
      <c r="A127" s="27" t="s">
        <v>355</v>
      </c>
      <c r="B127" s="27" t="s">
        <v>251</v>
      </c>
      <c r="C127" s="27" t="s">
        <v>151</v>
      </c>
      <c r="D127" s="27" t="s">
        <v>356</v>
      </c>
      <c r="E127" s="27"/>
      <c r="F127" s="27"/>
      <c r="G127" s="27" t="s">
        <v>121</v>
      </c>
      <c r="H127" s="26" t="str">
        <f>CONCATENATE("`",A127,"` ",C127,"  NOT NULL AUTO_INCREMENT COMMENT ","'",B127,"',")</f>
        <v>`id` int(11)  NOT NULL AUTO_INCREMENT COMMENT '编号',</v>
      </c>
      <c r="I127" s="24"/>
      <c r="J127" s="24"/>
      <c r="K127" s="24"/>
      <c r="L127" s="24"/>
      <c r="M127" s="24"/>
      <c r="N127" s="26" t="str">
        <f t="shared" ref="N127:N138" si="24">CONCATENATE("大,",A127)</f>
        <v>大,id</v>
      </c>
      <c r="O127" s="26" t="str">
        <f t="shared" ref="O127:O138" si="25">CONCATENATE("大,new.",A127)</f>
        <v>大,new.id</v>
      </c>
      <c r="P127" s="26" t="str">
        <f t="shared" ref="P127:P138" si="26">CONCATENATE("大,",A127,"=new.",A127)</f>
        <v>大,id=new.id</v>
      </c>
      <c r="Q127" s="24"/>
      <c r="R127" s="24"/>
      <c r="S127" s="24"/>
      <c r="T127" s="24" t="s">
        <v>357</v>
      </c>
      <c r="U127" s="24" t="s">
        <v>358</v>
      </c>
      <c r="V127" s="24" t="s">
        <v>359</v>
      </c>
      <c r="W127" s="24"/>
      <c r="X127" s="24"/>
      <c r="Y127" s="24"/>
      <c r="Z127" s="24"/>
    </row>
    <row r="128" spans="1:26" ht="16">
      <c r="A128" s="25" t="s">
        <v>491</v>
      </c>
      <c r="B128" s="25" t="s">
        <v>492</v>
      </c>
      <c r="C128" s="27" t="s">
        <v>151</v>
      </c>
      <c r="D128" s="27"/>
      <c r="E128" s="27" t="s">
        <v>202</v>
      </c>
      <c r="F128" s="27"/>
      <c r="G128" s="25"/>
      <c r="H128" s="26" t="str">
        <f t="shared" ref="H128:H138" si="27">CONCATENATE("`",A128,"` ",C128," DEFAULT NULL COMMENT ","'",B128,"',")</f>
        <v>`mebid` int(11) DEFAULT NULL COMMENT '平台用户id',</v>
      </c>
      <c r="I128" s="24"/>
      <c r="J128" s="24"/>
      <c r="K128" s="24"/>
      <c r="L128" s="24"/>
      <c r="M128" s="24"/>
      <c r="N128" s="26" t="str">
        <f t="shared" si="24"/>
        <v>大,mebid</v>
      </c>
      <c r="O128" s="26" t="str">
        <f t="shared" si="25"/>
        <v>大,new.mebid</v>
      </c>
      <c r="P128" s="26" t="str">
        <f t="shared" si="26"/>
        <v>大,mebid=new.mebid</v>
      </c>
      <c r="Q128" s="24"/>
      <c r="R128" s="24"/>
      <c r="S128" s="24"/>
      <c r="T128" s="24" t="s">
        <v>493</v>
      </c>
      <c r="U128" s="24" t="s">
        <v>494</v>
      </c>
      <c r="V128" s="24" t="s">
        <v>495</v>
      </c>
      <c r="W128" s="24"/>
      <c r="X128" s="24"/>
      <c r="Y128" s="24"/>
      <c r="Z128" s="24"/>
    </row>
    <row r="129" spans="1:26" ht="16">
      <c r="A129" s="31" t="s">
        <v>152</v>
      </c>
      <c r="B129" s="31" t="s">
        <v>677</v>
      </c>
      <c r="C129" s="27" t="s">
        <v>153</v>
      </c>
      <c r="D129" s="32"/>
      <c r="E129" s="32"/>
      <c r="F129" s="32"/>
      <c r="G129" s="32"/>
      <c r="H129" s="26" t="str">
        <f t="shared" si="27"/>
        <v>`name` varchar(50) DEFAULT NULL COMMENT '姓名',</v>
      </c>
      <c r="I129" s="24"/>
      <c r="J129" s="24"/>
      <c r="K129" s="24"/>
      <c r="L129" s="24"/>
      <c r="M129" s="24"/>
      <c r="N129" s="26" t="str">
        <f t="shared" si="24"/>
        <v>大,name</v>
      </c>
      <c r="O129" s="26" t="str">
        <f t="shared" si="25"/>
        <v>大,new.name</v>
      </c>
      <c r="P129" s="26" t="str">
        <f t="shared" si="26"/>
        <v>大,name=new.name</v>
      </c>
      <c r="Q129" s="24"/>
      <c r="R129" s="24"/>
      <c r="S129" s="24"/>
      <c r="T129" s="24" t="s">
        <v>277</v>
      </c>
      <c r="U129" s="24" t="s">
        <v>278</v>
      </c>
      <c r="V129" s="24" t="s">
        <v>279</v>
      </c>
      <c r="W129" s="24"/>
      <c r="X129" s="24"/>
      <c r="Y129" s="24"/>
      <c r="Z129" s="24"/>
    </row>
    <row r="130" spans="1:26" ht="16">
      <c r="A130" s="31" t="s">
        <v>154</v>
      </c>
      <c r="B130" s="31" t="s">
        <v>678</v>
      </c>
      <c r="C130" s="27" t="s">
        <v>153</v>
      </c>
      <c r="D130" s="32"/>
      <c r="E130" s="32"/>
      <c r="F130" s="32"/>
      <c r="G130" s="32"/>
      <c r="H130" s="26" t="str">
        <f t="shared" si="27"/>
        <v>`phone` varchar(50) DEFAULT NULL COMMENT '手机',</v>
      </c>
      <c r="I130" s="24"/>
      <c r="J130" s="24"/>
      <c r="K130" s="24"/>
      <c r="L130" s="24"/>
      <c r="M130" s="24"/>
      <c r="N130" s="26" t="str">
        <f t="shared" si="24"/>
        <v>大,phone</v>
      </c>
      <c r="O130" s="26" t="str">
        <f t="shared" si="25"/>
        <v>大,new.phone</v>
      </c>
      <c r="P130" s="26" t="str">
        <f t="shared" si="26"/>
        <v>大,phone=new.phone</v>
      </c>
      <c r="Q130" s="24"/>
      <c r="R130" s="24"/>
      <c r="S130" s="24"/>
      <c r="T130" s="24" t="s">
        <v>371</v>
      </c>
      <c r="U130" s="24" t="s">
        <v>372</v>
      </c>
      <c r="V130" s="24" t="s">
        <v>373</v>
      </c>
      <c r="W130" s="24"/>
      <c r="X130" s="24"/>
      <c r="Y130" s="24"/>
      <c r="Z130" s="24"/>
    </row>
    <row r="131" spans="1:26" ht="16">
      <c r="A131" s="25" t="s">
        <v>155</v>
      </c>
      <c r="B131" s="25" t="s">
        <v>156</v>
      </c>
      <c r="C131" s="25" t="s">
        <v>153</v>
      </c>
      <c r="D131" s="25"/>
      <c r="E131" s="25"/>
      <c r="F131" s="25"/>
      <c r="G131" s="34"/>
      <c r="H131" s="26" t="str">
        <f t="shared" si="27"/>
        <v>`cityno` varchar(50) DEFAULT NULL COMMENT '省市区 编号',</v>
      </c>
      <c r="I131" s="24"/>
      <c r="J131" s="24"/>
      <c r="K131" s="24"/>
      <c r="L131" s="24"/>
      <c r="M131" s="24"/>
      <c r="N131" s="26" t="str">
        <f t="shared" si="24"/>
        <v>大,cityno</v>
      </c>
      <c r="O131" s="26" t="str">
        <f t="shared" si="25"/>
        <v>大,new.cityno</v>
      </c>
      <c r="P131" s="26" t="str">
        <f t="shared" si="26"/>
        <v>大,cityno=new.cityno</v>
      </c>
      <c r="Q131" s="24"/>
      <c r="R131" s="24"/>
      <c r="S131" s="24"/>
      <c r="T131" s="24" t="s">
        <v>604</v>
      </c>
      <c r="U131" s="24" t="s">
        <v>605</v>
      </c>
      <c r="V131" s="24" t="s">
        <v>606</v>
      </c>
      <c r="W131" s="24"/>
      <c r="X131" s="24"/>
      <c r="Y131" s="24"/>
      <c r="Z131" s="24"/>
    </row>
    <row r="132" spans="1:26" ht="16">
      <c r="A132" s="25" t="s">
        <v>157</v>
      </c>
      <c r="B132" s="25" t="s">
        <v>158</v>
      </c>
      <c r="C132" s="25" t="s">
        <v>147</v>
      </c>
      <c r="D132" s="25"/>
      <c r="E132" s="25"/>
      <c r="F132" s="25"/>
      <c r="G132" s="34"/>
      <c r="H132" s="26" t="str">
        <f t="shared" si="27"/>
        <v>`addr` varchar(200) DEFAULT NULL COMMENT '详细地址',</v>
      </c>
      <c r="I132" s="24"/>
      <c r="J132" s="24"/>
      <c r="K132" s="24"/>
      <c r="L132" s="24"/>
      <c r="M132" s="24"/>
      <c r="N132" s="26" t="str">
        <f t="shared" si="24"/>
        <v>大,addr</v>
      </c>
      <c r="O132" s="26" t="str">
        <f t="shared" si="25"/>
        <v>大,new.addr</v>
      </c>
      <c r="P132" s="26" t="str">
        <f t="shared" si="26"/>
        <v>大,addr=new.addr</v>
      </c>
      <c r="Q132" s="24"/>
      <c r="R132" s="24"/>
      <c r="S132" s="24"/>
      <c r="T132" s="24" t="s">
        <v>679</v>
      </c>
      <c r="U132" s="24" t="s">
        <v>680</v>
      </c>
      <c r="V132" s="24" t="s">
        <v>681</v>
      </c>
      <c r="W132" s="24"/>
      <c r="X132" s="24"/>
      <c r="Y132" s="24"/>
      <c r="Z132" s="24"/>
    </row>
    <row r="133" spans="1:26" ht="16">
      <c r="A133" s="31" t="s">
        <v>159</v>
      </c>
      <c r="B133" s="31" t="s">
        <v>160</v>
      </c>
      <c r="C133" s="25" t="s">
        <v>161</v>
      </c>
      <c r="D133" s="24"/>
      <c r="E133" s="35"/>
      <c r="F133" s="35"/>
      <c r="G133" s="35"/>
      <c r="H133" s="26" t="str">
        <f t="shared" si="27"/>
        <v>`zipcode` varchar(20) DEFAULT NULL COMMENT '邮编',</v>
      </c>
      <c r="I133" s="24"/>
      <c r="J133" s="24"/>
      <c r="K133" s="24"/>
      <c r="L133" s="24"/>
      <c r="M133" s="24"/>
      <c r="N133" s="26" t="str">
        <f t="shared" si="24"/>
        <v>大,zipcode</v>
      </c>
      <c r="O133" s="26" t="str">
        <f t="shared" si="25"/>
        <v>大,new.zipcode</v>
      </c>
      <c r="P133" s="26" t="str">
        <f t="shared" si="26"/>
        <v>大,zipcode=new.zipcode</v>
      </c>
      <c r="Q133" s="24"/>
      <c r="R133" s="24"/>
      <c r="S133" s="24"/>
      <c r="T133" s="24" t="s">
        <v>682</v>
      </c>
      <c r="U133" s="24" t="s">
        <v>683</v>
      </c>
      <c r="V133" s="24" t="s">
        <v>684</v>
      </c>
      <c r="W133" s="24"/>
      <c r="X133" s="24"/>
      <c r="Y133" s="24"/>
      <c r="Z133" s="24"/>
    </row>
    <row r="134" spans="1:26" ht="16">
      <c r="A134" s="25" t="s">
        <v>685</v>
      </c>
      <c r="B134" s="25" t="s">
        <v>346</v>
      </c>
      <c r="C134" s="25" t="s">
        <v>125</v>
      </c>
      <c r="D134" s="27"/>
      <c r="E134" s="27" t="s">
        <v>686</v>
      </c>
      <c r="F134" s="27"/>
      <c r="G134" s="34" t="s">
        <v>687</v>
      </c>
      <c r="H134" s="26" t="str">
        <f t="shared" si="27"/>
        <v>`addrsta` int(2) DEFAULT NULL COMMENT '状态',</v>
      </c>
      <c r="I134" s="24"/>
      <c r="J134" s="24"/>
      <c r="K134" s="24"/>
      <c r="L134" s="24"/>
      <c r="M134" s="24"/>
      <c r="N134" s="26" t="str">
        <f t="shared" si="24"/>
        <v>大,addrsta</v>
      </c>
      <c r="O134" s="26" t="str">
        <f t="shared" si="25"/>
        <v>大,new.addrsta</v>
      </c>
      <c r="P134" s="26" t="str">
        <f t="shared" si="26"/>
        <v>大,addrsta=new.addrsta</v>
      </c>
      <c r="Q134" s="24"/>
      <c r="R134" s="24"/>
      <c r="S134" s="24"/>
      <c r="T134" s="24" t="s">
        <v>688</v>
      </c>
      <c r="U134" s="24" t="s">
        <v>689</v>
      </c>
      <c r="V134" s="24" t="s">
        <v>690</v>
      </c>
      <c r="W134" s="24"/>
      <c r="X134" s="24"/>
      <c r="Y134" s="24"/>
      <c r="Z134" s="24"/>
    </row>
    <row r="135" spans="1:26" ht="16">
      <c r="A135" s="27" t="s">
        <v>691</v>
      </c>
      <c r="B135" s="27" t="s">
        <v>163</v>
      </c>
      <c r="C135" s="27" t="s">
        <v>151</v>
      </c>
      <c r="D135" s="27"/>
      <c r="E135" s="27"/>
      <c r="F135" s="27"/>
      <c r="G135" s="34"/>
      <c r="H135" s="26" t="str">
        <f t="shared" si="27"/>
        <v>`createtime` int(11) DEFAULT NULL COMMENT '创建时间',</v>
      </c>
      <c r="I135" s="24"/>
      <c r="J135" s="24"/>
      <c r="K135" s="24"/>
      <c r="L135" s="24"/>
      <c r="M135" s="24"/>
      <c r="N135" s="26" t="str">
        <f t="shared" si="24"/>
        <v>大,createtime</v>
      </c>
      <c r="O135" s="26" t="str">
        <f t="shared" si="25"/>
        <v>大,new.createtime</v>
      </c>
      <c r="P135" s="26" t="str">
        <f t="shared" si="26"/>
        <v>大,createtime=new.createtime</v>
      </c>
      <c r="Q135" s="24"/>
      <c r="R135" s="24"/>
      <c r="S135" s="24"/>
      <c r="T135" s="24" t="s">
        <v>530</v>
      </c>
      <c r="U135" s="24" t="s">
        <v>531</v>
      </c>
      <c r="V135" s="24" t="s">
        <v>532</v>
      </c>
      <c r="W135" s="24"/>
      <c r="X135" s="24"/>
      <c r="Y135" s="24"/>
      <c r="Z135" s="24"/>
    </row>
    <row r="136" spans="1:26" ht="16">
      <c r="A136" s="27" t="s">
        <v>692</v>
      </c>
      <c r="B136" s="27" t="s">
        <v>693</v>
      </c>
      <c r="C136" s="27" t="s">
        <v>151</v>
      </c>
      <c r="D136" s="27"/>
      <c r="E136" s="27"/>
      <c r="F136" s="27"/>
      <c r="G136" s="34"/>
      <c r="H136" s="26" t="str">
        <f t="shared" si="27"/>
        <v>`createby` int(11) DEFAULT NULL COMMENT '创建人',</v>
      </c>
      <c r="I136" s="24"/>
      <c r="J136" s="24"/>
      <c r="K136" s="24"/>
      <c r="L136" s="24"/>
      <c r="M136" s="24"/>
      <c r="N136" s="26" t="str">
        <f t="shared" si="24"/>
        <v>大,createby</v>
      </c>
      <c r="O136" s="26" t="str">
        <f t="shared" si="25"/>
        <v>大,new.createby</v>
      </c>
      <c r="P136" s="26" t="str">
        <f t="shared" si="26"/>
        <v>大,createby=new.createby</v>
      </c>
      <c r="Q136" s="24"/>
      <c r="R136" s="24"/>
      <c r="S136" s="24"/>
      <c r="T136" s="24" t="s">
        <v>659</v>
      </c>
      <c r="U136" s="24" t="s">
        <v>660</v>
      </c>
      <c r="V136" s="24" t="s">
        <v>661</v>
      </c>
      <c r="W136" s="24"/>
      <c r="X136" s="24"/>
      <c r="Y136" s="24"/>
      <c r="Z136" s="24"/>
    </row>
    <row r="137" spans="1:26" ht="16">
      <c r="A137" s="35" t="s">
        <v>694</v>
      </c>
      <c r="B137" s="35" t="s">
        <v>695</v>
      </c>
      <c r="C137" s="27" t="s">
        <v>151</v>
      </c>
      <c r="D137" s="35"/>
      <c r="E137" s="35"/>
      <c r="F137" s="35"/>
      <c r="G137" s="35"/>
      <c r="H137" s="26" t="str">
        <f t="shared" si="27"/>
        <v>`updatetime` int(11) DEFAULT NULL COMMENT '最后编辑时间',</v>
      </c>
      <c r="I137" s="24"/>
      <c r="J137" s="24"/>
      <c r="K137" s="24"/>
      <c r="L137" s="24"/>
      <c r="M137" s="24"/>
      <c r="N137" s="26" t="str">
        <f t="shared" si="24"/>
        <v>大,updatetime</v>
      </c>
      <c r="O137" s="26" t="str">
        <f t="shared" si="25"/>
        <v>大,new.updatetime</v>
      </c>
      <c r="P137" s="26" t="str">
        <f t="shared" si="26"/>
        <v>大,updatetime=new.updatetime</v>
      </c>
      <c r="Q137" s="24"/>
      <c r="R137" s="24"/>
      <c r="S137" s="24"/>
      <c r="T137" s="24" t="s">
        <v>696</v>
      </c>
      <c r="U137" s="24" t="s">
        <v>697</v>
      </c>
      <c r="V137" s="24" t="s">
        <v>698</v>
      </c>
      <c r="W137" s="24"/>
      <c r="X137" s="24"/>
      <c r="Y137" s="24"/>
      <c r="Z137" s="24"/>
    </row>
    <row r="138" spans="1:26" ht="17.25" customHeight="1">
      <c r="A138" s="35" t="s">
        <v>699</v>
      </c>
      <c r="B138" s="35" t="s">
        <v>700</v>
      </c>
      <c r="C138" s="27" t="s">
        <v>151</v>
      </c>
      <c r="D138" s="35"/>
      <c r="E138" s="35"/>
      <c r="F138" s="35"/>
      <c r="G138" s="35"/>
      <c r="H138" s="26" t="str">
        <f t="shared" si="27"/>
        <v>`updateby` int(11) DEFAULT NULL COMMENT '最后编辑用户',</v>
      </c>
      <c r="I138" s="24"/>
      <c r="J138" s="24"/>
      <c r="K138" s="24"/>
      <c r="L138" s="24"/>
      <c r="M138" s="24"/>
      <c r="N138" s="26" t="str">
        <f t="shared" si="24"/>
        <v>大,updateby</v>
      </c>
      <c r="O138" s="26" t="str">
        <f t="shared" si="25"/>
        <v>大,new.updateby</v>
      </c>
      <c r="P138" s="26" t="str">
        <f t="shared" si="26"/>
        <v>大,updateby=new.updateby</v>
      </c>
      <c r="Q138" s="24"/>
      <c r="R138" s="24"/>
      <c r="S138" s="24"/>
      <c r="T138" s="24" t="s">
        <v>701</v>
      </c>
      <c r="U138" s="24" t="s">
        <v>702</v>
      </c>
      <c r="V138" s="24" t="s">
        <v>703</v>
      </c>
      <c r="W138" s="24"/>
      <c r="X138" s="24"/>
      <c r="Y138" s="24"/>
      <c r="Z138" s="24"/>
    </row>
    <row r="139" spans="1:26" ht="17.25" customHeight="1">
      <c r="A139" s="35"/>
      <c r="B139" s="35"/>
      <c r="C139" s="27"/>
      <c r="D139" s="35"/>
      <c r="E139" s="35"/>
      <c r="F139" s="35"/>
      <c r="G139" s="35"/>
      <c r="H139" s="26"/>
      <c r="I139" s="24"/>
      <c r="J139" s="24"/>
      <c r="K139" s="24"/>
      <c r="L139" s="24"/>
      <c r="M139" s="24"/>
      <c r="N139" s="26"/>
      <c r="O139" s="26"/>
      <c r="P139" s="26"/>
      <c r="Q139" s="24"/>
      <c r="R139" s="24"/>
      <c r="S139" s="24"/>
      <c r="T139" s="24" t="str">
        <f>PHONETIC(T127:T138)</f>
        <v>大,id大,mebid大,name大,phone大,cityno大,addr大,zipcode大,addrsta大,createtime大,createby大,updatetime大,updateby</v>
      </c>
      <c r="U139" s="24" t="str">
        <f t="shared" ref="U139:V139" si="28">PHONETIC(U127:U138)</f>
        <v>大,new.id大,new.mebid大,new.name大,new.phone大,new.cityno大,new.addr大,new.zipcode大,new.addrsta大,new.createtime大,new.createby大,new.updatetime大,new.updateby</v>
      </c>
      <c r="V139" s="24" t="str">
        <f t="shared" si="28"/>
        <v>大,id=new.id大,mebid=new.mebid大,name=new.name大,phone=new.phone大,cityno=new.cityno大,addr=new.addr大,zipcode=new.zipcode大,addrsta=new.addrsta大,createtime=new.createtime大,createby=new.createby大,updatetime=new.updatetime大,updateby=new.updateby</v>
      </c>
      <c r="W139" s="49"/>
      <c r="X139" s="24"/>
      <c r="Y139" s="24"/>
      <c r="Z139" s="24"/>
    </row>
    <row r="140" spans="1:26" ht="17.25" customHeight="1">
      <c r="A140" s="35"/>
      <c r="B140" s="35"/>
      <c r="C140" s="27"/>
      <c r="D140" s="35"/>
      <c r="E140" s="35"/>
      <c r="F140" s="35"/>
      <c r="G140" s="35"/>
      <c r="H140" s="26"/>
      <c r="I140" s="26" t="s">
        <v>704</v>
      </c>
      <c r="J140" s="26" t="s">
        <v>705</v>
      </c>
      <c r="K140" s="26" t="s">
        <v>317</v>
      </c>
      <c r="L140" s="26" t="s">
        <v>318</v>
      </c>
      <c r="M140" s="26" t="s">
        <v>319</v>
      </c>
      <c r="N140" s="26" t="str">
        <f>CONCATENATE("create trigger ",K140,J140," after insert on ",I140," for each row BEGIN insert into dev_yyxmall.",I140,"(",T139,") values(",U139,"); end;")</f>
        <v>create trigger insertmebaddrlist after insert on meb_addrlist for each row BEGIN insert into dev_yyxmall.meb_addrlist(大,id大,mebid大,name大,phone大,cityno大,addr大,zipcode大,addrsta大,createtime大,createby大,updatetime大,updateby) values(大,new.id大,new.mebid大,new.name大,new.phone大,new.cityno大,new.addr大,new.zipcode大,new.addrsta大,new.createtime大,new.createby大,new.updatetime大,new.updateby); end;</v>
      </c>
      <c r="O140" s="24"/>
      <c r="P140" s="26" t="str">
        <f>CONCATENATE("create trigger ",L140,J140," after update on ",I140," for each row BEGIN update dev_yyxmall.",I140," set ",V139," where id=new.id","; end;")</f>
        <v>create trigger updatemebaddrlist after update on meb_addrlist for each row BEGIN update dev_yyxmall.meb_addrlist set 大,id=new.id大,mebid=new.mebid大,name=new.name大,phone=new.phone大,cityno=new.cityno大,addr=new.addr大,zipcode=new.zipcode大,addrsta=new.addrsta大,createtime=new.createtime大,createby=new.createby大,updatetime=new.updatetime大,updateby=new.updateby where id=new.id; end;</v>
      </c>
      <c r="Q140" s="26" t="str">
        <f>CONCATENATE("create trigger ",M140,J140," after delete on ",I140," for each row BEGIN delete from dev_yyxmall.",I140," where id=old.id","; end;")</f>
        <v>create trigger deletemebaddrlist after delete on meb_addrlist for each row BEGIN delete from dev_yyxmall.meb_addrlist where id=old.id; end;</v>
      </c>
      <c r="R140" s="24"/>
      <c r="S140" s="24"/>
      <c r="T140" s="24"/>
      <c r="U140" s="24"/>
      <c r="V140" s="24"/>
      <c r="W140" s="49"/>
      <c r="X140" s="24"/>
      <c r="Y140" s="24"/>
      <c r="Z140" s="24"/>
    </row>
    <row r="141" spans="1:26" ht="17.25" customHeight="1">
      <c r="A141" s="35"/>
      <c r="B141" s="35"/>
      <c r="C141" s="27"/>
      <c r="D141" s="35"/>
      <c r="E141" s="35"/>
      <c r="F141" s="35"/>
      <c r="G141" s="35"/>
      <c r="H141" s="26"/>
      <c r="I141" s="24"/>
      <c r="J141" s="24"/>
      <c r="K141" s="24"/>
      <c r="L141" s="24"/>
      <c r="M141" s="24"/>
      <c r="N141" s="26"/>
      <c r="O141" s="26"/>
      <c r="P141" s="26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7.25" customHeight="1">
      <c r="A142" s="27" t="s">
        <v>323</v>
      </c>
      <c r="B142" s="27"/>
      <c r="C142" s="27"/>
      <c r="D142" s="27"/>
      <c r="E142" s="27"/>
      <c r="F142" s="27"/>
      <c r="G142" s="27" t="s">
        <v>706</v>
      </c>
      <c r="H142" s="26" t="str">
        <f>CONCATENATE(,"PRIMARY KEY (`",A142,"`)) ENGINE=InnoDB AUTO_INCREMENT=1 DEFAULT CHARSET=utf8 COMMENT='",G142,"';")</f>
        <v>PRIMARY KEY (`id`)) ENGINE=InnoDB AUTO_INCREMENT=1 DEFAULT CHARSET=utf8 COMMENT='会员地址列表';</v>
      </c>
      <c r="I142" s="26"/>
      <c r="J142" s="26"/>
      <c r="K142" s="26"/>
      <c r="L142" s="26"/>
      <c r="M142" s="26"/>
      <c r="N142" s="33"/>
      <c r="O142" s="24"/>
      <c r="P142" s="33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6">
      <c r="A145" s="47" t="s">
        <v>707</v>
      </c>
      <c r="B145" s="78" t="s">
        <v>708</v>
      </c>
      <c r="C145" s="78"/>
      <c r="D145" s="78"/>
      <c r="E145" s="78"/>
      <c r="F145" s="78"/>
      <c r="G145" s="78"/>
      <c r="H145" s="75" t="str">
        <f>CONCATENATE("CREATE TABLE `",A145,"` (")</f>
        <v>CREATE TABLE `meb_loginlog` (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6">
      <c r="A146" s="23" t="s">
        <v>114</v>
      </c>
      <c r="B146" s="23" t="s">
        <v>115</v>
      </c>
      <c r="C146" s="23" t="s">
        <v>116</v>
      </c>
      <c r="D146" s="23" t="s">
        <v>117</v>
      </c>
      <c r="E146" s="23" t="s">
        <v>118</v>
      </c>
      <c r="F146" s="23" t="s">
        <v>119</v>
      </c>
      <c r="G146" s="23" t="s">
        <v>120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6">
      <c r="A147" s="25" t="s">
        <v>323</v>
      </c>
      <c r="B147" s="25" t="s">
        <v>251</v>
      </c>
      <c r="C147" s="25" t="s">
        <v>151</v>
      </c>
      <c r="D147" s="25" t="s">
        <v>356</v>
      </c>
      <c r="E147" s="25"/>
      <c r="F147" s="25"/>
      <c r="G147" s="25"/>
      <c r="H147" s="26" t="str">
        <f>CONCATENATE("`",A147,"` ",C147,"  NOT NULL AUTO_INCREMENT COMMENT ","'",B147,"',")</f>
        <v>`id` int(11)  NOT NULL AUTO_INCREMENT COMMENT '编号',</v>
      </c>
      <c r="I147" s="24"/>
      <c r="J147" s="24"/>
      <c r="K147" s="24"/>
      <c r="L147" s="24"/>
      <c r="M147" s="24"/>
      <c r="N147" s="26"/>
      <c r="O147" s="26"/>
      <c r="P147" s="26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6">
      <c r="A148" s="25" t="s">
        <v>491</v>
      </c>
      <c r="B148" s="25" t="s">
        <v>492</v>
      </c>
      <c r="C148" s="27" t="s">
        <v>151</v>
      </c>
      <c r="D148" s="27"/>
      <c r="E148" s="27" t="s">
        <v>202</v>
      </c>
      <c r="F148" s="27"/>
      <c r="G148" s="25"/>
      <c r="H148" s="26" t="str">
        <f t="shared" ref="H148:H156" si="29">CONCATENATE("`",A148,"` ",C148," DEFAULT NULL COMMENT ","'",B148,"',")</f>
        <v>`mebid` int(11) DEFAULT NULL COMMENT '平台用户id',</v>
      </c>
      <c r="I148" s="24"/>
      <c r="J148" s="24"/>
      <c r="K148" s="24"/>
      <c r="L148" s="24"/>
      <c r="M148" s="24"/>
      <c r="N148" s="26"/>
      <c r="O148" s="26"/>
      <c r="P148" s="26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6">
      <c r="A149" s="25" t="s">
        <v>709</v>
      </c>
      <c r="B149" s="27" t="s">
        <v>710</v>
      </c>
      <c r="C149" s="25" t="s">
        <v>153</v>
      </c>
      <c r="D149" s="25"/>
      <c r="E149" s="25"/>
      <c r="F149" s="25"/>
      <c r="G149" s="34"/>
      <c r="H149" s="26" t="str">
        <f t="shared" si="29"/>
        <v>`loginip` varchar(50) DEFAULT NULL COMMENT '登录IP',</v>
      </c>
      <c r="I149" s="24"/>
      <c r="J149" s="24"/>
      <c r="K149" s="24"/>
      <c r="L149" s="24"/>
      <c r="M149" s="24"/>
      <c r="N149" s="26"/>
      <c r="O149" s="26"/>
      <c r="P149" s="26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6">
      <c r="A150" s="25" t="s">
        <v>711</v>
      </c>
      <c r="B150" s="27" t="s">
        <v>712</v>
      </c>
      <c r="C150" s="25" t="s">
        <v>151</v>
      </c>
      <c r="D150" s="25"/>
      <c r="E150" s="25"/>
      <c r="F150" s="25"/>
      <c r="G150" s="34"/>
      <c r="H150" s="26" t="str">
        <f t="shared" si="29"/>
        <v>`logintime` int(11) DEFAULT NULL COMMENT '登录时间',</v>
      </c>
      <c r="I150" s="24"/>
      <c r="J150" s="24"/>
      <c r="K150" s="24"/>
      <c r="L150" s="24"/>
      <c r="M150" s="24"/>
      <c r="N150" s="26"/>
      <c r="O150" s="26"/>
      <c r="P150" s="26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6">
      <c r="A151" s="25" t="s">
        <v>713</v>
      </c>
      <c r="B151" s="25" t="s">
        <v>714</v>
      </c>
      <c r="C151" s="27" t="s">
        <v>715</v>
      </c>
      <c r="D151" s="25"/>
      <c r="E151" s="25"/>
      <c r="F151" s="25"/>
      <c r="G151" s="34"/>
      <c r="H151" s="26" t="str">
        <f t="shared" si="29"/>
        <v>`district` varchar(255) DEFAULT NULL COMMENT '地点',</v>
      </c>
      <c r="I151" s="24"/>
      <c r="J151" s="24"/>
      <c r="K151" s="24"/>
      <c r="L151" s="24"/>
      <c r="M151" s="24"/>
      <c r="N151" s="26"/>
      <c r="O151" s="26"/>
      <c r="P151" s="26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8" customHeight="1">
      <c r="A152" s="27" t="s">
        <v>716</v>
      </c>
      <c r="B152" s="27" t="s">
        <v>717</v>
      </c>
      <c r="C152" s="27" t="s">
        <v>125</v>
      </c>
      <c r="D152" s="25"/>
      <c r="E152" s="25" t="s">
        <v>146</v>
      </c>
      <c r="F152" s="25"/>
      <c r="G152" s="56" t="s">
        <v>250</v>
      </c>
      <c r="H152" s="26" t="str">
        <f t="shared" si="29"/>
        <v>`client` int(2) DEFAULT NULL COMMENT '终端设备',</v>
      </c>
      <c r="I152" s="24"/>
      <c r="J152" s="24"/>
      <c r="K152" s="24"/>
      <c r="L152" s="24"/>
      <c r="M152" s="24"/>
      <c r="N152" s="26"/>
      <c r="O152" s="26"/>
      <c r="P152" s="26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6">
      <c r="A153" s="25" t="s">
        <v>718</v>
      </c>
      <c r="B153" s="27" t="s">
        <v>719</v>
      </c>
      <c r="C153" s="27" t="s">
        <v>715</v>
      </c>
      <c r="D153" s="25"/>
      <c r="E153" s="25"/>
      <c r="F153" s="25"/>
      <c r="G153" s="34"/>
      <c r="H153" s="26" t="str">
        <f t="shared" si="29"/>
        <v>`browser` varchar(255) DEFAULT NULL COMMENT '客户端浏览器',</v>
      </c>
      <c r="I153" s="24"/>
      <c r="J153" s="24"/>
      <c r="K153" s="24"/>
      <c r="L153" s="24"/>
      <c r="M153" s="24"/>
      <c r="N153" s="26"/>
      <c r="O153" s="26"/>
      <c r="P153" s="26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6">
      <c r="A154" s="57" t="s">
        <v>720</v>
      </c>
      <c r="B154" s="35" t="s">
        <v>721</v>
      </c>
      <c r="C154" s="25" t="s">
        <v>364</v>
      </c>
      <c r="D154" s="25"/>
      <c r="E154" s="25"/>
      <c r="F154" s="25"/>
      <c r="G154" s="37"/>
      <c r="H154" s="26" t="str">
        <f t="shared" si="29"/>
        <v>`errnum` int(4) DEFAULT NULL COMMENT '密码连续错误次数',</v>
      </c>
      <c r="I154" s="24"/>
      <c r="J154" s="24"/>
      <c r="K154" s="24"/>
      <c r="L154" s="24"/>
      <c r="M154" s="24"/>
      <c r="N154" s="26"/>
      <c r="O154" s="26"/>
      <c r="P154" s="26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6">
      <c r="A155" s="25" t="s">
        <v>722</v>
      </c>
      <c r="B155" s="27" t="s">
        <v>723</v>
      </c>
      <c r="C155" s="25" t="s">
        <v>724</v>
      </c>
      <c r="D155" s="25"/>
      <c r="E155" s="25" t="s">
        <v>725</v>
      </c>
      <c r="F155" s="25"/>
      <c r="G155" s="37" t="s">
        <v>726</v>
      </c>
      <c r="H155" s="26" t="str">
        <f t="shared" si="29"/>
        <v>`logsta` int(2) DEFAULT NULL COMMENT '登录状态',</v>
      </c>
      <c r="I155" s="24"/>
      <c r="J155" s="24"/>
      <c r="K155" s="24"/>
      <c r="L155" s="24"/>
      <c r="M155" s="24"/>
      <c r="N155" s="26"/>
      <c r="O155" s="26"/>
      <c r="P155" s="26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6">
      <c r="A156" s="25" t="s">
        <v>727</v>
      </c>
      <c r="B156" s="25" t="s">
        <v>728</v>
      </c>
      <c r="C156" s="25" t="s">
        <v>125</v>
      </c>
      <c r="D156" s="25"/>
      <c r="E156" s="25" t="s">
        <v>729</v>
      </c>
      <c r="F156" s="25"/>
      <c r="G156" s="37" t="s">
        <v>730</v>
      </c>
      <c r="H156" s="60" t="str">
        <f t="shared" si="29"/>
        <v>`logintype` int(2) DEFAULT NULL COMMENT '登录方式',</v>
      </c>
      <c r="I156" s="24"/>
      <c r="J156" s="24"/>
      <c r="K156" s="24"/>
      <c r="L156" s="24"/>
      <c r="M156" s="24"/>
      <c r="N156" s="26"/>
      <c r="O156" s="26"/>
      <c r="P156" s="26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6">
      <c r="A157" s="25"/>
      <c r="B157" s="25"/>
      <c r="C157" s="25"/>
      <c r="D157" s="25"/>
      <c r="E157" s="25"/>
      <c r="F157" s="25"/>
      <c r="G157" s="37"/>
      <c r="H157" s="60"/>
      <c r="I157" s="24"/>
      <c r="J157" s="24"/>
      <c r="K157" s="24"/>
      <c r="L157" s="24"/>
      <c r="M157" s="24"/>
      <c r="N157" s="26"/>
      <c r="O157" s="26"/>
      <c r="P157" s="26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6">
      <c r="A158" s="25"/>
      <c r="B158" s="25"/>
      <c r="C158" s="25"/>
      <c r="D158" s="25"/>
      <c r="E158" s="25"/>
      <c r="F158" s="25"/>
      <c r="G158" s="37"/>
      <c r="H158" s="60"/>
      <c r="I158" s="24"/>
      <c r="J158" s="24"/>
      <c r="K158" s="24"/>
      <c r="L158" s="24"/>
      <c r="M158" s="24"/>
      <c r="N158" s="26"/>
      <c r="O158" s="26"/>
      <c r="P158" s="26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6">
      <c r="A159" s="25"/>
      <c r="B159" s="25"/>
      <c r="C159" s="25"/>
      <c r="D159" s="25"/>
      <c r="E159" s="25"/>
      <c r="F159" s="25"/>
      <c r="G159" s="37"/>
      <c r="H159" s="60"/>
      <c r="I159" s="24"/>
      <c r="J159" s="24"/>
      <c r="K159" s="24"/>
      <c r="L159" s="24"/>
      <c r="M159" s="24"/>
      <c r="N159" s="26"/>
      <c r="O159" s="26"/>
      <c r="P159" s="26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6">
      <c r="A160" s="27" t="s">
        <v>323</v>
      </c>
      <c r="B160" s="27"/>
      <c r="C160" s="27"/>
      <c r="D160" s="27"/>
      <c r="E160" s="27"/>
      <c r="F160" s="27"/>
      <c r="G160" s="27" t="s">
        <v>708</v>
      </c>
      <c r="H160" s="26" t="str">
        <f>CONCATENATE(,"PRIMARY KEY (`",A160,"`)) ENGINE=InnoDB AUTO_INCREMENT=1 DEFAULT CHARSET=utf8 COMMENT='",G160,"';")</f>
        <v>PRIMARY KEY (`id`)) ENGINE=InnoDB AUTO_INCREMENT=1 DEFAULT CHARSET=utf8 COMMENT='会员登录日志';</v>
      </c>
      <c r="I160" s="26"/>
      <c r="J160" s="26"/>
      <c r="K160" s="26"/>
      <c r="L160" s="26"/>
      <c r="M160" s="26"/>
      <c r="N160" s="33"/>
      <c r="O160" s="24"/>
      <c r="P160" s="33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6">
      <c r="A161" s="36"/>
      <c r="B161" s="36"/>
      <c r="C161" s="36"/>
      <c r="D161" s="36"/>
      <c r="E161" s="36"/>
      <c r="F161" s="36"/>
      <c r="G161" s="6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6">
      <c r="A162" s="36"/>
      <c r="B162" s="36"/>
      <c r="C162" s="36"/>
      <c r="D162" s="36"/>
      <c r="E162" s="36"/>
      <c r="F162" s="36"/>
      <c r="G162" s="6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6">
      <c r="A163" s="21" t="s">
        <v>731</v>
      </c>
      <c r="B163" s="80" t="s">
        <v>768</v>
      </c>
      <c r="C163" s="80"/>
      <c r="D163" s="80"/>
      <c r="E163" s="80"/>
      <c r="F163" s="80"/>
      <c r="G163" s="80"/>
      <c r="H163" s="75" t="str">
        <f>CONCATENATE("CREATE TABLE `",A163,"` (")</f>
        <v>CREATE TABLE `meb_applog` (</v>
      </c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6">
      <c r="A164" s="23" t="s">
        <v>114</v>
      </c>
      <c r="B164" s="23" t="s">
        <v>115</v>
      </c>
      <c r="C164" s="23" t="s">
        <v>116</v>
      </c>
      <c r="D164" s="23" t="s">
        <v>117</v>
      </c>
      <c r="E164" s="23" t="s">
        <v>118</v>
      </c>
      <c r="F164" s="23" t="s">
        <v>119</v>
      </c>
      <c r="G164" s="23" t="s">
        <v>120</v>
      </c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6">
      <c r="A165" s="25" t="s">
        <v>323</v>
      </c>
      <c r="B165" s="25" t="s">
        <v>251</v>
      </c>
      <c r="C165" s="25" t="s">
        <v>151</v>
      </c>
      <c r="D165" s="25" t="s">
        <v>356</v>
      </c>
      <c r="E165" s="25"/>
      <c r="F165" s="25"/>
      <c r="G165" s="25"/>
      <c r="H165" s="26" t="str">
        <f>CONCATENATE("`",A165,"` ",C165,"  NOT NULL AUTO_INCREMENT COMMENT ","'",B165,"',")</f>
        <v>`id` int(11)  NOT NULL AUTO_INCREMENT COMMENT '编号',</v>
      </c>
      <c r="I165" s="24"/>
      <c r="J165" s="24"/>
      <c r="K165" s="24"/>
      <c r="L165" s="24"/>
      <c r="M165" s="24"/>
      <c r="N165" s="26" t="str">
        <f t="shared" ref="N165:N173" si="30">CONCATENATE("大,",A165)</f>
        <v>大,id</v>
      </c>
      <c r="O165" s="26" t="str">
        <f t="shared" ref="O165:O173" si="31">CONCATENATE("大,new.",A165)</f>
        <v>大,new.id</v>
      </c>
      <c r="P165" s="26" t="str">
        <f t="shared" ref="P165:P173" si="32">CONCATENATE("大,",A165,"=new.",A165)</f>
        <v>大,id=new.id</v>
      </c>
      <c r="Q165" s="24"/>
      <c r="R165" s="24"/>
      <c r="S165" s="24"/>
      <c r="T165" s="24" t="s">
        <v>357</v>
      </c>
      <c r="U165" s="24" t="s">
        <v>358</v>
      </c>
      <c r="V165" s="24" t="s">
        <v>359</v>
      </c>
      <c r="W165" s="24"/>
      <c r="X165" s="24"/>
      <c r="Y165" s="24"/>
      <c r="Z165" s="24"/>
    </row>
    <row r="166" spans="1:26" ht="27" customHeight="1">
      <c r="A166" s="25" t="s">
        <v>732</v>
      </c>
      <c r="B166" s="27" t="s">
        <v>733</v>
      </c>
      <c r="C166" s="25" t="s">
        <v>153</v>
      </c>
      <c r="D166" s="25"/>
      <c r="E166" s="25"/>
      <c r="F166" s="25"/>
      <c r="G166" s="56" t="s">
        <v>734</v>
      </c>
      <c r="H166" s="26" t="str">
        <f t="shared" ref="H166:H173" si="33">CONCATENATE("`",A166,"` ",C166," DEFAULT NULL COMMENT ","'",B166,"',")</f>
        <v>`channelid` varchar(50) DEFAULT NULL COMMENT '机器码',</v>
      </c>
      <c r="I166" s="24"/>
      <c r="J166" s="24"/>
      <c r="K166" s="24"/>
      <c r="L166" s="24"/>
      <c r="M166" s="24"/>
      <c r="N166" s="26" t="str">
        <f t="shared" si="30"/>
        <v>大,channelid</v>
      </c>
      <c r="O166" s="26" t="str">
        <f t="shared" si="31"/>
        <v>大,new.channelid</v>
      </c>
      <c r="P166" s="26" t="str">
        <f t="shared" si="32"/>
        <v>大,channelid=new.channelid</v>
      </c>
      <c r="Q166" s="24"/>
      <c r="R166" s="24"/>
      <c r="S166" s="24"/>
      <c r="T166" s="24" t="s">
        <v>735</v>
      </c>
      <c r="U166" s="24" t="s">
        <v>736</v>
      </c>
      <c r="V166" s="24" t="s">
        <v>737</v>
      </c>
      <c r="W166" s="24"/>
      <c r="X166" s="24"/>
      <c r="Y166" s="24"/>
      <c r="Z166" s="24"/>
    </row>
    <row r="167" spans="1:26" ht="16">
      <c r="A167" s="27" t="s">
        <v>738</v>
      </c>
      <c r="B167" s="68" t="s">
        <v>739</v>
      </c>
      <c r="C167" s="27" t="s">
        <v>740</v>
      </c>
      <c r="D167" s="25"/>
      <c r="E167" s="25" t="s">
        <v>146</v>
      </c>
      <c r="F167" s="25"/>
      <c r="G167" s="27"/>
      <c r="H167" s="26" t="str">
        <f t="shared" si="33"/>
        <v>`client` int(2) DEFAULT NULL COMMENT '客户端',</v>
      </c>
      <c r="I167" s="24"/>
      <c r="J167" s="24"/>
      <c r="K167" s="24"/>
      <c r="L167" s="24"/>
      <c r="M167" s="24"/>
      <c r="N167" s="26" t="str">
        <f t="shared" si="30"/>
        <v>大,client</v>
      </c>
      <c r="O167" s="26" t="str">
        <f t="shared" si="31"/>
        <v>大,new.client</v>
      </c>
      <c r="P167" s="26" t="str">
        <f t="shared" si="32"/>
        <v>大,client=new.client</v>
      </c>
      <c r="Q167" s="24"/>
      <c r="R167" s="24"/>
      <c r="S167" s="24"/>
      <c r="T167" s="24" t="s">
        <v>741</v>
      </c>
      <c r="U167" s="24" t="s">
        <v>742</v>
      </c>
      <c r="V167" s="24" t="s">
        <v>743</v>
      </c>
      <c r="W167" s="24"/>
      <c r="X167" s="24"/>
      <c r="Y167" s="24"/>
      <c r="Z167" s="24"/>
    </row>
    <row r="168" spans="1:26" ht="16">
      <c r="A168" s="27" t="s">
        <v>744</v>
      </c>
      <c r="B168" s="27" t="s">
        <v>745</v>
      </c>
      <c r="C168" s="27" t="s">
        <v>746</v>
      </c>
      <c r="D168" s="25"/>
      <c r="E168" s="25"/>
      <c r="F168" s="25"/>
      <c r="G168" s="25"/>
      <c r="H168" s="26" t="str">
        <f t="shared" si="33"/>
        <v>`appversion` varchar(20) DEFAULT NULL COMMENT 'app版本号',</v>
      </c>
      <c r="I168" s="24"/>
      <c r="J168" s="24"/>
      <c r="K168" s="24"/>
      <c r="L168" s="24"/>
      <c r="M168" s="24"/>
      <c r="N168" s="26" t="str">
        <f t="shared" si="30"/>
        <v>大,appversion</v>
      </c>
      <c r="O168" s="26" t="str">
        <f t="shared" si="31"/>
        <v>大,new.appversion</v>
      </c>
      <c r="P168" s="26" t="str">
        <f t="shared" si="32"/>
        <v>大,appversion=new.appversion</v>
      </c>
      <c r="Q168" s="24"/>
      <c r="R168" s="24"/>
      <c r="S168" s="24"/>
      <c r="T168" s="24" t="s">
        <v>747</v>
      </c>
      <c r="U168" s="24" t="s">
        <v>748</v>
      </c>
      <c r="V168" s="24" t="s">
        <v>749</v>
      </c>
      <c r="W168" s="24"/>
      <c r="X168" s="24"/>
      <c r="Y168" s="24"/>
      <c r="Z168" s="24"/>
    </row>
    <row r="169" spans="1:26" ht="16">
      <c r="A169" s="25" t="s">
        <v>529</v>
      </c>
      <c r="B169" s="25" t="s">
        <v>163</v>
      </c>
      <c r="C169" s="25" t="s">
        <v>151</v>
      </c>
      <c r="D169" s="25"/>
      <c r="E169" s="25"/>
      <c r="F169" s="25"/>
      <c r="G169" s="34" t="s">
        <v>750</v>
      </c>
      <c r="H169" s="26" t="str">
        <f t="shared" si="33"/>
        <v>`createtime` int(11) DEFAULT NULL COMMENT '创建时间',</v>
      </c>
      <c r="I169" s="24"/>
      <c r="J169" s="24"/>
      <c r="K169" s="24"/>
      <c r="L169" s="24"/>
      <c r="M169" s="24"/>
      <c r="N169" s="26" t="str">
        <f t="shared" si="30"/>
        <v>大,createtime</v>
      </c>
      <c r="O169" s="26" t="str">
        <f t="shared" si="31"/>
        <v>大,new.createtime</v>
      </c>
      <c r="P169" s="26" t="str">
        <f t="shared" si="32"/>
        <v>大,createtime=new.createtime</v>
      </c>
      <c r="Q169" s="24"/>
      <c r="R169" s="24"/>
      <c r="S169" s="24"/>
      <c r="T169" s="24" t="s">
        <v>530</v>
      </c>
      <c r="U169" s="24" t="s">
        <v>531</v>
      </c>
      <c r="V169" s="24" t="s">
        <v>532</v>
      </c>
      <c r="W169" s="24"/>
      <c r="X169" s="24"/>
      <c r="Y169" s="24"/>
      <c r="Z169" s="24"/>
    </row>
    <row r="170" spans="1:26" ht="16">
      <c r="A170" s="27" t="s">
        <v>711</v>
      </c>
      <c r="B170" s="27" t="s">
        <v>712</v>
      </c>
      <c r="C170" s="25" t="s">
        <v>151</v>
      </c>
      <c r="D170" s="25"/>
      <c r="E170" s="25"/>
      <c r="F170" s="25"/>
      <c r="G170" s="27" t="s">
        <v>751</v>
      </c>
      <c r="H170" s="26" t="str">
        <f t="shared" si="33"/>
        <v>`logintime` int(11) DEFAULT NULL COMMENT '登录时间',</v>
      </c>
      <c r="I170" s="24"/>
      <c r="J170" s="24"/>
      <c r="K170" s="24"/>
      <c r="L170" s="24"/>
      <c r="M170" s="24"/>
      <c r="N170" s="26" t="str">
        <f t="shared" si="30"/>
        <v>大,logintime</v>
      </c>
      <c r="O170" s="26" t="str">
        <f t="shared" si="31"/>
        <v>大,new.logintime</v>
      </c>
      <c r="P170" s="26" t="str">
        <f t="shared" si="32"/>
        <v>大,logintime=new.logintime</v>
      </c>
      <c r="Q170" s="24"/>
      <c r="R170" s="24"/>
      <c r="S170" s="24"/>
      <c r="T170" s="24" t="s">
        <v>752</v>
      </c>
      <c r="U170" s="24" t="s">
        <v>753</v>
      </c>
      <c r="V170" s="24" t="s">
        <v>754</v>
      </c>
      <c r="W170" s="24"/>
      <c r="X170" s="24"/>
      <c r="Y170" s="24"/>
      <c r="Z170" s="24"/>
    </row>
    <row r="171" spans="1:26" ht="16">
      <c r="A171" s="27" t="s">
        <v>755</v>
      </c>
      <c r="B171" s="27" t="s">
        <v>756</v>
      </c>
      <c r="C171" s="27" t="s">
        <v>757</v>
      </c>
      <c r="D171" s="25"/>
      <c r="E171" s="25"/>
      <c r="F171" s="25"/>
      <c r="G171" s="25"/>
      <c r="H171" s="26" t="str">
        <f t="shared" si="33"/>
        <v>`token` varchar(64) DEFAULT NULL COMMENT '登录成功时的token',</v>
      </c>
      <c r="I171" s="24"/>
      <c r="J171" s="24"/>
      <c r="K171" s="24"/>
      <c r="L171" s="24"/>
      <c r="M171" s="24"/>
      <c r="N171" s="26" t="str">
        <f t="shared" si="30"/>
        <v>大,token</v>
      </c>
      <c r="O171" s="26" t="str">
        <f t="shared" si="31"/>
        <v>大,new.token</v>
      </c>
      <c r="P171" s="26" t="str">
        <f t="shared" si="32"/>
        <v>大,token=new.token</v>
      </c>
      <c r="Q171" s="24"/>
      <c r="R171" s="24"/>
      <c r="S171" s="24"/>
      <c r="T171" s="24" t="s">
        <v>758</v>
      </c>
      <c r="U171" s="24" t="s">
        <v>759</v>
      </c>
      <c r="V171" s="24" t="s">
        <v>760</v>
      </c>
      <c r="W171" s="24"/>
      <c r="X171" s="24"/>
      <c r="Y171" s="24"/>
      <c r="Z171" s="24"/>
    </row>
    <row r="172" spans="1:26" ht="16">
      <c r="A172" s="27" t="s">
        <v>761</v>
      </c>
      <c r="B172" s="27" t="s">
        <v>124</v>
      </c>
      <c r="C172" s="25" t="s">
        <v>151</v>
      </c>
      <c r="D172" s="25"/>
      <c r="E172" s="25"/>
      <c r="F172" s="25"/>
      <c r="G172" s="27" t="s">
        <v>762</v>
      </c>
      <c r="H172" s="26" t="str">
        <f t="shared" si="33"/>
        <v>`mebid` int(11) DEFAULT NULL COMMENT '会员ID',</v>
      </c>
      <c r="I172" s="24"/>
      <c r="J172" s="24"/>
      <c r="K172" s="24"/>
      <c r="L172" s="24"/>
      <c r="M172" s="24"/>
      <c r="N172" s="26" t="str">
        <f t="shared" si="30"/>
        <v>大,mebid</v>
      </c>
      <c r="O172" s="26" t="str">
        <f t="shared" si="31"/>
        <v>大,new.mebid</v>
      </c>
      <c r="P172" s="26" t="str">
        <f t="shared" si="32"/>
        <v>大,mebid=new.mebid</v>
      </c>
      <c r="Q172" s="24"/>
      <c r="R172" s="24"/>
      <c r="S172" s="24"/>
      <c r="T172" s="24" t="s">
        <v>493</v>
      </c>
      <c r="U172" s="24" t="s">
        <v>494</v>
      </c>
      <c r="V172" s="24" t="s">
        <v>495</v>
      </c>
      <c r="W172" s="24"/>
      <c r="X172" s="24"/>
      <c r="Y172" s="24"/>
      <c r="Z172" s="24"/>
    </row>
    <row r="173" spans="1:26" ht="53" customHeight="1">
      <c r="A173" s="25" t="s">
        <v>722</v>
      </c>
      <c r="B173" s="27" t="s">
        <v>346</v>
      </c>
      <c r="C173" s="25" t="s">
        <v>724</v>
      </c>
      <c r="D173" s="25"/>
      <c r="E173" s="25" t="s">
        <v>725</v>
      </c>
      <c r="F173" s="25"/>
      <c r="G173" s="37" t="s">
        <v>763</v>
      </c>
      <c r="H173" s="26" t="str">
        <f t="shared" si="33"/>
        <v>`logsta` int(2) DEFAULT NULL COMMENT '状态',</v>
      </c>
      <c r="I173" s="24"/>
      <c r="J173" s="24"/>
      <c r="K173" s="24"/>
      <c r="L173" s="24"/>
      <c r="M173" s="24"/>
      <c r="N173" s="26" t="str">
        <f t="shared" si="30"/>
        <v>大,logsta</v>
      </c>
      <c r="O173" s="26" t="str">
        <f t="shared" si="31"/>
        <v>大,new.logsta</v>
      </c>
      <c r="P173" s="26" t="str">
        <f t="shared" si="32"/>
        <v>大,logsta=new.logsta</v>
      </c>
      <c r="Q173" s="24"/>
      <c r="R173" s="24"/>
      <c r="S173" s="24"/>
      <c r="T173" s="24" t="s">
        <v>764</v>
      </c>
      <c r="U173" s="24" t="s">
        <v>765</v>
      </c>
      <c r="V173" s="24" t="s">
        <v>766</v>
      </c>
      <c r="W173" s="24"/>
      <c r="X173" s="24"/>
      <c r="Y173" s="24"/>
      <c r="Z173" s="24"/>
    </row>
    <row r="174" spans="1:26" ht="20.25" customHeight="1">
      <c r="A174" s="25"/>
      <c r="B174" s="27"/>
      <c r="C174" s="25"/>
      <c r="D174" s="25"/>
      <c r="E174" s="25"/>
      <c r="F174" s="25"/>
      <c r="G174" s="37"/>
      <c r="H174" s="26"/>
      <c r="I174" s="24"/>
      <c r="J174" s="24"/>
      <c r="K174" s="24"/>
      <c r="L174" s="24"/>
      <c r="M174" s="24"/>
      <c r="N174" s="26"/>
      <c r="O174" s="26"/>
      <c r="P174" s="26"/>
      <c r="Q174" s="24"/>
      <c r="R174" s="24"/>
      <c r="S174" s="24"/>
      <c r="T174" s="24" t="str">
        <f>PHONETIC(T165:T173)</f>
        <v>大,id大,channelid大,client大,appversion大,createtime大,logintime大,token大,mebid大,logsta</v>
      </c>
      <c r="U174" s="24" t="str">
        <f t="shared" ref="U174:V174" si="34">PHONETIC(U165:U173)</f>
        <v>大,new.id大,new.channelid大,new.client大,new.appversion大,new.createtime大,new.logintime大,new.token大,new.mebid大,new.logsta</v>
      </c>
      <c r="V174" s="24" t="str">
        <f t="shared" si="34"/>
        <v>大,id=new.id大,channelid=new.channelid大,client=new.client大,appversion=new.appversion大,createtime=new.createtime大,logintime=new.logintime大,token=new.token大,mebid=new.mebid大,logsta=new.logsta</v>
      </c>
      <c r="W174" s="49"/>
      <c r="X174" s="24"/>
      <c r="Y174" s="24"/>
      <c r="Z174" s="24"/>
    </row>
    <row r="175" spans="1:26" ht="20.25" customHeight="1">
      <c r="A175" s="25"/>
      <c r="B175" s="27"/>
      <c r="C175" s="25"/>
      <c r="D175" s="25"/>
      <c r="E175" s="25"/>
      <c r="F175" s="25"/>
      <c r="G175" s="37"/>
      <c r="H175" s="26"/>
      <c r="I175" s="26" t="s">
        <v>731</v>
      </c>
      <c r="J175" s="26" t="s">
        <v>767</v>
      </c>
      <c r="K175" s="26" t="s">
        <v>317</v>
      </c>
      <c r="L175" s="26" t="s">
        <v>318</v>
      </c>
      <c r="M175" s="26" t="s">
        <v>319</v>
      </c>
      <c r="N175" s="26" t="str">
        <f>CONCATENATE("create trigger ",K175,J175," after insert on ",I175," for each row BEGIN insert into dev_yyxmall.",I175,"(",T174,") values(",U174,"); end;")</f>
        <v>create trigger insertmebapplog after insert on meb_applog for each row BEGIN insert into dev_yyxmall.meb_applog(大,id大,channelid大,client大,appversion大,createtime大,logintime大,token大,mebid大,logsta) values(大,new.id大,new.channelid大,new.client大,new.appversion大,new.createtime大,new.logintime大,new.token大,new.mebid大,new.logsta); end;</v>
      </c>
      <c r="O175" s="24"/>
      <c r="P175" s="26" t="str">
        <f>CONCATENATE("create trigger ",L175,J175," after update on ",I175," for each row BEGIN update dev_yyxmall.",I175," set ",V174," where id=new.id","; end;")</f>
        <v>create trigger updatemebapplog after update on meb_applog for each row BEGIN update dev_yyxmall.meb_applog set 大,id=new.id大,channelid=new.channelid大,client=new.client大,appversion=new.appversion大,createtime=new.createtime大,logintime=new.logintime大,token=new.token大,mebid=new.mebid大,logsta=new.logsta where id=new.id; end;</v>
      </c>
      <c r="Q175" s="26" t="str">
        <f>CONCATENATE("create trigger ",M175,J175," after delete on ",I175," for each row BEGIN delete from dev_yyxmall.",I175," where id=old.id","; end;")</f>
        <v>create trigger deletemebapplog after delete on meb_applog for each row BEGIN delete from dev_yyxmall.meb_applog where id=old.id; end;</v>
      </c>
      <c r="R175" s="24"/>
      <c r="S175" s="24"/>
      <c r="T175" s="24"/>
      <c r="U175" s="24"/>
      <c r="V175" s="24"/>
      <c r="W175" s="49"/>
      <c r="X175" s="24"/>
      <c r="Y175" s="24"/>
      <c r="Z175" s="24"/>
    </row>
    <row r="176" spans="1:26" ht="20.25" customHeight="1">
      <c r="A176" s="25"/>
      <c r="B176" s="27"/>
      <c r="C176" s="25"/>
      <c r="D176" s="25"/>
      <c r="E176" s="25"/>
      <c r="F176" s="25"/>
      <c r="G176" s="37"/>
      <c r="H176" s="26"/>
      <c r="I176" s="24"/>
      <c r="J176" s="24"/>
      <c r="K176" s="24"/>
      <c r="L176" s="24"/>
      <c r="M176" s="24"/>
      <c r="N176" s="33"/>
      <c r="O176" s="33"/>
      <c r="P176" s="33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20.25" customHeight="1">
      <c r="A177" s="27" t="s">
        <v>323</v>
      </c>
      <c r="B177" s="27"/>
      <c r="C177" s="27"/>
      <c r="D177" s="27"/>
      <c r="E177" s="27"/>
      <c r="F177" s="27"/>
      <c r="G177" s="27" t="s">
        <v>768</v>
      </c>
      <c r="H177" s="26" t="str">
        <f>CONCATENATE(,"PRIMARY KEY (`",A177,"`)) ENGINE=InnoDB AUTO_INCREMENT=1 DEFAULT CHARSET=utf8 COMMENT='",G177,"';")</f>
        <v>PRIMARY KEY (`id`)) ENGINE=InnoDB AUTO_INCREMENT=1 DEFAULT CHARSET=utf8 COMMENT='app机器关联记录';</v>
      </c>
      <c r="I177" s="26"/>
      <c r="J177" s="26"/>
      <c r="K177" s="26"/>
      <c r="L177" s="26"/>
      <c r="M177" s="26"/>
      <c r="N177" s="33"/>
      <c r="O177" s="24"/>
      <c r="P177" s="33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6">
      <c r="A178" s="36"/>
      <c r="B178" s="36"/>
      <c r="C178" s="36"/>
      <c r="D178" s="36"/>
      <c r="E178" s="36"/>
      <c r="F178" s="36"/>
      <c r="G178" s="6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6">
      <c r="A180" s="21" t="s">
        <v>769</v>
      </c>
      <c r="B180" s="79" t="s">
        <v>788</v>
      </c>
      <c r="C180" s="78"/>
      <c r="D180" s="78"/>
      <c r="E180" s="78"/>
      <c r="F180" s="78"/>
      <c r="G180" s="78"/>
      <c r="H180" s="75" t="str">
        <f>CONCATENATE("CREATE TABLE `",A180,"` (")</f>
        <v>CREATE TABLE `meb_phonerd` (</v>
      </c>
      <c r="I180" s="24"/>
      <c r="J180" s="24"/>
      <c r="K180" s="24"/>
      <c r="L180" s="24"/>
      <c r="M180" s="24"/>
      <c r="N180" s="33"/>
      <c r="O180" s="33"/>
      <c r="P180" s="33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6">
      <c r="A181" s="23" t="s">
        <v>114</v>
      </c>
      <c r="B181" s="23" t="s">
        <v>115</v>
      </c>
      <c r="C181" s="23" t="s">
        <v>116</v>
      </c>
      <c r="D181" s="23" t="s">
        <v>117</v>
      </c>
      <c r="E181" s="23" t="s">
        <v>118</v>
      </c>
      <c r="F181" s="23" t="s">
        <v>119</v>
      </c>
      <c r="G181" s="23" t="s">
        <v>120</v>
      </c>
      <c r="H181" s="24"/>
      <c r="I181" s="24"/>
      <c r="J181" s="24"/>
      <c r="K181" s="24"/>
      <c r="L181" s="24"/>
      <c r="M181" s="24"/>
      <c r="N181" s="33"/>
      <c r="O181" s="33"/>
      <c r="P181" s="33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6">
      <c r="A182" s="25" t="s">
        <v>323</v>
      </c>
      <c r="B182" s="25" t="s">
        <v>251</v>
      </c>
      <c r="C182" s="25" t="s">
        <v>151</v>
      </c>
      <c r="D182" s="25" t="s">
        <v>356</v>
      </c>
      <c r="E182" s="25"/>
      <c r="F182" s="25"/>
      <c r="G182" s="25"/>
      <c r="H182" s="26" t="str">
        <f>CONCATENATE("`",A182,"` ",C182,"  NOT NULL AUTO_INCREMENT COMMENT ","'",B182,"',")</f>
        <v>`id` int(11)  NOT NULL AUTO_INCREMENT COMMENT '编号',</v>
      </c>
      <c r="I182" s="24"/>
      <c r="J182" s="24"/>
      <c r="K182" s="24"/>
      <c r="L182" s="24"/>
      <c r="M182" s="24"/>
      <c r="N182" s="26" t="str">
        <f t="shared" ref="N182:N188" si="35">CONCATENATE("大,",A182)</f>
        <v>大,id</v>
      </c>
      <c r="O182" s="26" t="str">
        <f t="shared" ref="O182:O188" si="36">CONCATENATE("大,new.",A182)</f>
        <v>大,new.id</v>
      </c>
      <c r="P182" s="26" t="str">
        <f t="shared" ref="P182:P188" si="37">CONCATENATE("大,",A182,"=new.",A182)</f>
        <v>大,id=new.id</v>
      </c>
      <c r="Q182" s="24"/>
      <c r="R182" s="24"/>
      <c r="S182" s="24"/>
      <c r="T182" s="24" t="s">
        <v>357</v>
      </c>
      <c r="U182" s="24" t="s">
        <v>358</v>
      </c>
      <c r="V182" s="24" t="s">
        <v>359</v>
      </c>
      <c r="W182" s="24"/>
      <c r="X182" s="24"/>
      <c r="Y182" s="24"/>
      <c r="Z182" s="24"/>
    </row>
    <row r="183" spans="1:26" ht="16">
      <c r="A183" s="25" t="s">
        <v>491</v>
      </c>
      <c r="B183" s="25" t="s">
        <v>492</v>
      </c>
      <c r="C183" s="27" t="s">
        <v>151</v>
      </c>
      <c r="D183" s="27"/>
      <c r="E183" s="27" t="s">
        <v>202</v>
      </c>
      <c r="F183" s="27"/>
      <c r="G183" s="25"/>
      <c r="H183" s="26" t="str">
        <f t="shared" ref="H183:H188" si="38">CONCATENATE("`",A183,"` ",C183," DEFAULT NULL COMMENT ","'",B183,"',")</f>
        <v>`mebid` int(11) DEFAULT NULL COMMENT '平台用户id',</v>
      </c>
      <c r="I183" s="24"/>
      <c r="J183" s="24"/>
      <c r="K183" s="24"/>
      <c r="L183" s="24"/>
      <c r="M183" s="24"/>
      <c r="N183" s="26" t="str">
        <f t="shared" si="35"/>
        <v>大,mebid</v>
      </c>
      <c r="O183" s="26" t="str">
        <f t="shared" si="36"/>
        <v>大,new.mebid</v>
      </c>
      <c r="P183" s="26" t="str">
        <f t="shared" si="37"/>
        <v>大,mebid=new.mebid</v>
      </c>
      <c r="Q183" s="24"/>
      <c r="R183" s="24"/>
      <c r="S183" s="24"/>
      <c r="T183" s="24" t="s">
        <v>493</v>
      </c>
      <c r="U183" s="24" t="s">
        <v>494</v>
      </c>
      <c r="V183" s="24" t="s">
        <v>495</v>
      </c>
      <c r="W183" s="24"/>
      <c r="X183" s="24"/>
      <c r="Y183" s="24"/>
      <c r="Z183" s="24"/>
    </row>
    <row r="184" spans="1:26" ht="16">
      <c r="A184" s="25" t="s">
        <v>770</v>
      </c>
      <c r="B184" s="25" t="s">
        <v>771</v>
      </c>
      <c r="C184" s="25" t="s">
        <v>252</v>
      </c>
      <c r="D184" s="25"/>
      <c r="E184" s="25"/>
      <c r="F184" s="25"/>
      <c r="G184" s="34"/>
      <c r="H184" s="26" t="str">
        <f t="shared" si="38"/>
        <v>`oldphone` varchar(20) DEFAULT NULL COMMENT '原手机号',</v>
      </c>
      <c r="I184" s="24"/>
      <c r="J184" s="24"/>
      <c r="K184" s="24"/>
      <c r="L184" s="24"/>
      <c r="M184" s="24"/>
      <c r="N184" s="26" t="str">
        <f t="shared" si="35"/>
        <v>大,oldphone</v>
      </c>
      <c r="O184" s="26" t="str">
        <f t="shared" si="36"/>
        <v>大,new.oldphone</v>
      </c>
      <c r="P184" s="26" t="str">
        <f t="shared" si="37"/>
        <v>大,oldphone=new.oldphone</v>
      </c>
      <c r="Q184" s="24"/>
      <c r="R184" s="24"/>
      <c r="S184" s="24"/>
      <c r="T184" s="24" t="s">
        <v>772</v>
      </c>
      <c r="U184" s="24" t="s">
        <v>773</v>
      </c>
      <c r="V184" s="24" t="s">
        <v>774</v>
      </c>
      <c r="W184" s="24"/>
      <c r="X184" s="24"/>
      <c r="Y184" s="24"/>
      <c r="Z184" s="24"/>
    </row>
    <row r="185" spans="1:26" ht="16">
      <c r="A185" s="25" t="s">
        <v>775</v>
      </c>
      <c r="B185" s="25" t="s">
        <v>776</v>
      </c>
      <c r="C185" s="25" t="s">
        <v>252</v>
      </c>
      <c r="D185" s="25"/>
      <c r="E185" s="25"/>
      <c r="F185" s="25"/>
      <c r="G185" s="34"/>
      <c r="H185" s="26" t="str">
        <f t="shared" si="38"/>
        <v>`newphone` varchar(20) DEFAULT NULL COMMENT '新手机号',</v>
      </c>
      <c r="I185" s="24"/>
      <c r="J185" s="24"/>
      <c r="K185" s="24"/>
      <c r="L185" s="24"/>
      <c r="M185" s="24"/>
      <c r="N185" s="26" t="str">
        <f t="shared" si="35"/>
        <v>大,newphone</v>
      </c>
      <c r="O185" s="26" t="str">
        <f t="shared" si="36"/>
        <v>大,new.newphone</v>
      </c>
      <c r="P185" s="26" t="str">
        <f t="shared" si="37"/>
        <v>大,newphone=new.newphone</v>
      </c>
      <c r="Q185" s="24"/>
      <c r="R185" s="24"/>
      <c r="S185" s="24"/>
      <c r="T185" s="24" t="s">
        <v>777</v>
      </c>
      <c r="U185" s="24" t="s">
        <v>778</v>
      </c>
      <c r="V185" s="24" t="s">
        <v>779</v>
      </c>
      <c r="W185" s="24"/>
      <c r="X185" s="24"/>
      <c r="Y185" s="24"/>
      <c r="Z185" s="24"/>
    </row>
    <row r="186" spans="1:26">
      <c r="A186" s="25" t="s">
        <v>529</v>
      </c>
      <c r="B186" s="27" t="s">
        <v>780</v>
      </c>
      <c r="C186" s="27" t="s">
        <v>151</v>
      </c>
      <c r="D186" s="25"/>
      <c r="E186" s="25"/>
      <c r="F186" s="25"/>
      <c r="G186" s="37"/>
      <c r="H186" s="36" t="str">
        <f t="shared" si="38"/>
        <v>`createtime` int(11) DEFAULT NULL COMMENT '发生时间',</v>
      </c>
      <c r="I186" s="36"/>
      <c r="J186" s="36"/>
      <c r="K186" s="36"/>
      <c r="L186" s="36"/>
      <c r="M186" s="36"/>
      <c r="N186" s="26" t="str">
        <f t="shared" si="35"/>
        <v>大,createtime</v>
      </c>
      <c r="O186" s="26" t="str">
        <f t="shared" si="36"/>
        <v>大,new.createtime</v>
      </c>
      <c r="P186" s="26" t="str">
        <f t="shared" si="37"/>
        <v>大,createtime=new.createtime</v>
      </c>
      <c r="Q186" s="36"/>
      <c r="R186" s="36"/>
      <c r="S186" s="36"/>
      <c r="T186" s="36" t="s">
        <v>530</v>
      </c>
      <c r="U186" s="36" t="s">
        <v>531</v>
      </c>
      <c r="V186" s="36" t="s">
        <v>532</v>
      </c>
      <c r="W186" s="36"/>
      <c r="X186" s="36"/>
      <c r="Y186" s="36"/>
      <c r="Z186" s="36"/>
    </row>
    <row r="187" spans="1:26">
      <c r="A187" s="25" t="s">
        <v>694</v>
      </c>
      <c r="B187" s="25" t="s">
        <v>139</v>
      </c>
      <c r="C187" s="27" t="s">
        <v>151</v>
      </c>
      <c r="D187" s="25"/>
      <c r="E187" s="25"/>
      <c r="F187" s="25"/>
      <c r="G187" s="37"/>
      <c r="H187" s="36" t="str">
        <f t="shared" si="38"/>
        <v>`updatetime` int(11) DEFAULT NULL COMMENT '完成时间',</v>
      </c>
      <c r="I187" s="36"/>
      <c r="J187" s="36"/>
      <c r="K187" s="36"/>
      <c r="L187" s="36"/>
      <c r="M187" s="36"/>
      <c r="N187" s="26" t="str">
        <f t="shared" si="35"/>
        <v>大,updatetime</v>
      </c>
      <c r="O187" s="26" t="str">
        <f t="shared" si="36"/>
        <v>大,new.updatetime</v>
      </c>
      <c r="P187" s="26" t="str">
        <f t="shared" si="37"/>
        <v>大,updatetime=new.updatetime</v>
      </c>
      <c r="Q187" s="36"/>
      <c r="R187" s="36"/>
      <c r="S187" s="36"/>
      <c r="T187" s="36" t="s">
        <v>696</v>
      </c>
      <c r="U187" s="36" t="s">
        <v>697</v>
      </c>
      <c r="V187" s="36" t="s">
        <v>698</v>
      </c>
      <c r="W187" s="36"/>
      <c r="X187" s="36"/>
      <c r="Y187" s="36"/>
      <c r="Z187" s="36"/>
    </row>
    <row r="188" spans="1:26" ht="16">
      <c r="A188" s="25" t="s">
        <v>781</v>
      </c>
      <c r="B188" s="25" t="s">
        <v>346</v>
      </c>
      <c r="C188" s="27" t="s">
        <v>740</v>
      </c>
      <c r="D188" s="25"/>
      <c r="E188" s="57" t="s">
        <v>782</v>
      </c>
      <c r="F188" s="25"/>
      <c r="G188" s="34" t="s">
        <v>783</v>
      </c>
      <c r="H188" s="26" t="str">
        <f t="shared" si="38"/>
        <v>`phonerdsta` int(2) DEFAULT NULL COMMENT '状态',</v>
      </c>
      <c r="I188" s="24"/>
      <c r="J188" s="24"/>
      <c r="K188" s="24"/>
      <c r="L188" s="24"/>
      <c r="M188" s="24"/>
      <c r="N188" s="26" t="str">
        <f t="shared" si="35"/>
        <v>大,phonerdsta</v>
      </c>
      <c r="O188" s="26" t="str">
        <f t="shared" si="36"/>
        <v>大,new.phonerdsta</v>
      </c>
      <c r="P188" s="26" t="str">
        <f t="shared" si="37"/>
        <v>大,phonerdsta=new.phonerdsta</v>
      </c>
      <c r="Q188" s="24"/>
      <c r="R188" s="24"/>
      <c r="S188" s="24"/>
      <c r="T188" s="24" t="s">
        <v>784</v>
      </c>
      <c r="U188" s="24" t="s">
        <v>785</v>
      </c>
      <c r="V188" s="24" t="s">
        <v>786</v>
      </c>
      <c r="W188" s="24"/>
      <c r="X188" s="24"/>
      <c r="Y188" s="24"/>
      <c r="Z188" s="24"/>
    </row>
    <row r="189" spans="1:26" ht="16">
      <c r="A189" s="25"/>
      <c r="B189" s="25"/>
      <c r="C189" s="27"/>
      <c r="D189" s="25"/>
      <c r="E189" s="57"/>
      <c r="F189" s="25"/>
      <c r="G189" s="34"/>
      <c r="H189" s="26"/>
      <c r="I189" s="24"/>
      <c r="J189" s="24"/>
      <c r="K189" s="24"/>
      <c r="L189" s="24"/>
      <c r="M189" s="24"/>
      <c r="N189" s="26"/>
      <c r="O189" s="26"/>
      <c r="P189" s="26"/>
      <c r="Q189" s="24"/>
      <c r="R189" s="24"/>
      <c r="S189" s="24"/>
      <c r="T189" s="24" t="str">
        <f>PHONETIC(T182:T188)</f>
        <v>大,id大,mebid大,oldphone大,newphone大,createtime大,updatetime大,phonerdsta</v>
      </c>
      <c r="U189" s="24" t="str">
        <f t="shared" ref="U189:V189" si="39">PHONETIC(U182:U188)</f>
        <v>大,new.id大,new.mebid大,new.oldphone大,new.newphone大,new.createtime大,new.updatetime大,new.phonerdsta</v>
      </c>
      <c r="V189" s="24" t="str">
        <f t="shared" si="39"/>
        <v>大,id=new.id大,mebid=new.mebid大,oldphone=new.oldphone大,newphone=new.newphone大,createtime=new.createtime大,updatetime=new.updatetime大,phonerdsta=new.phonerdsta</v>
      </c>
      <c r="W189" s="49"/>
      <c r="X189" s="24"/>
      <c r="Y189" s="24"/>
      <c r="Z189" s="24"/>
    </row>
    <row r="190" spans="1:26" ht="16">
      <c r="A190" s="25"/>
      <c r="B190" s="25"/>
      <c r="C190" s="27"/>
      <c r="D190" s="25"/>
      <c r="E190" s="57"/>
      <c r="F190" s="25"/>
      <c r="G190" s="34"/>
      <c r="H190" s="26"/>
      <c r="I190" s="26" t="s">
        <v>769</v>
      </c>
      <c r="J190" s="26" t="s">
        <v>787</v>
      </c>
      <c r="K190" s="26" t="s">
        <v>317</v>
      </c>
      <c r="L190" s="26" t="s">
        <v>318</v>
      </c>
      <c r="M190" s="26" t="s">
        <v>319</v>
      </c>
      <c r="N190" s="26" t="str">
        <f>CONCATENATE("create trigger ",K190,J190," after insert on ",I190," for each row BEGIN insert into dev_yyxmall.",I190,"(",T189,") values(",U189,"); end;")</f>
        <v>create trigger insertmebphonerd after insert on meb_phonerd for each row BEGIN insert into dev_yyxmall.meb_phonerd(大,id大,mebid大,oldphone大,newphone大,createtime大,updatetime大,phonerdsta) values(大,new.id大,new.mebid大,new.oldphone大,new.newphone大,new.createtime大,new.updatetime大,new.phonerdsta); end;</v>
      </c>
      <c r="O190" s="24"/>
      <c r="P190" s="26" t="str">
        <f>CONCATENATE("create trigger ",L190,J190," after update on ",I190," for each row BEGIN update dev_yyxmall.",I190," set ",V189," where id=new.id","; end;")</f>
        <v>create trigger updatemebphonerd after update on meb_phonerd for each row BEGIN update dev_yyxmall.meb_phonerd set 大,id=new.id大,mebid=new.mebid大,oldphone=new.oldphone大,newphone=new.newphone大,createtime=new.createtime大,updatetime=new.updatetime大,phonerdsta=new.phonerdsta where id=new.id; end;</v>
      </c>
      <c r="Q190" s="26" t="str">
        <f>CONCATENATE("create trigger ",M190,J190," after delete on ",I190," for each row BEGIN delete from dev_yyxmall.",I190," where id=old.id","; end;")</f>
        <v>create trigger deletemebphonerd after delete on meb_phonerd for each row BEGIN delete from dev_yyxmall.meb_phonerd where id=old.id; end;</v>
      </c>
      <c r="R190" s="24"/>
      <c r="S190" s="24"/>
      <c r="T190" s="24"/>
      <c r="U190" s="24"/>
      <c r="V190" s="24"/>
      <c r="W190" s="49"/>
      <c r="X190" s="24"/>
      <c r="Y190" s="24"/>
      <c r="Z190" s="24"/>
    </row>
    <row r="191" spans="1:26" ht="16">
      <c r="A191" s="25"/>
      <c r="B191" s="25"/>
      <c r="C191" s="27"/>
      <c r="D191" s="25"/>
      <c r="E191" s="57"/>
      <c r="F191" s="25"/>
      <c r="G191" s="34"/>
      <c r="H191" s="26"/>
      <c r="I191" s="24"/>
      <c r="J191" s="24"/>
      <c r="K191" s="24"/>
      <c r="L191" s="24"/>
      <c r="M191" s="24"/>
      <c r="N191" s="33"/>
      <c r="O191" s="33"/>
      <c r="P191" s="33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6">
      <c r="A192" s="27" t="s">
        <v>323</v>
      </c>
      <c r="B192" s="27"/>
      <c r="C192" s="27"/>
      <c r="D192" s="27"/>
      <c r="E192" s="27"/>
      <c r="F192" s="27"/>
      <c r="G192" s="27" t="s">
        <v>788</v>
      </c>
      <c r="H192" s="26" t="str">
        <f>CONCATENATE(,"PRIMARY KEY (`",A192,"`)) ENGINE=InnoDB AUTO_INCREMENT=1 DEFAULT CHARSET=utf8 COMMENT='",G192,"';")</f>
        <v>PRIMARY KEY (`id`)) ENGINE=InnoDB AUTO_INCREMENT=1 DEFAULT CHARSET=utf8 COMMENT='手机号变更记录';</v>
      </c>
      <c r="I192" s="26"/>
      <c r="J192" s="26"/>
      <c r="K192" s="26"/>
      <c r="L192" s="26"/>
      <c r="M192" s="26"/>
      <c r="N192" s="33"/>
      <c r="O192" s="24"/>
      <c r="P192" s="33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6">
      <c r="A195" s="47" t="s">
        <v>608</v>
      </c>
      <c r="B195" s="79" t="s">
        <v>838</v>
      </c>
      <c r="C195" s="78"/>
      <c r="D195" s="78"/>
      <c r="E195" s="78"/>
      <c r="F195" s="78"/>
      <c r="G195" s="78"/>
      <c r="H195" s="75" t="str">
        <f>CONCATENATE("CREATE TABLE `",A195,"` (")</f>
        <v>CREATE TABLE `meb_bankbind` (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6">
      <c r="A196" s="23" t="s">
        <v>114</v>
      </c>
      <c r="B196" s="23" t="s">
        <v>115</v>
      </c>
      <c r="C196" s="23" t="s">
        <v>116</v>
      </c>
      <c r="D196" s="23" t="s">
        <v>117</v>
      </c>
      <c r="E196" s="23" t="s">
        <v>118</v>
      </c>
      <c r="F196" s="23" t="s">
        <v>119</v>
      </c>
      <c r="G196" s="23" t="s">
        <v>120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6">
      <c r="A197" s="25" t="s">
        <v>323</v>
      </c>
      <c r="B197" s="25" t="s">
        <v>121</v>
      </c>
      <c r="C197" s="25" t="s">
        <v>151</v>
      </c>
      <c r="D197" s="25" t="s">
        <v>356</v>
      </c>
      <c r="E197" s="25"/>
      <c r="F197" s="25"/>
      <c r="G197" s="25"/>
      <c r="H197" s="26" t="str">
        <f>CONCATENATE("`",A197,"` ",C197,"  NOT NULL AUTO_INCREMENT COMMENT ","'",B197,"',")</f>
        <v>`id` int(11)  NOT NULL AUTO_INCREMENT COMMENT '自动编号',</v>
      </c>
      <c r="I197" s="24"/>
      <c r="J197" s="24"/>
      <c r="K197" s="24"/>
      <c r="L197" s="24"/>
      <c r="M197" s="24"/>
      <c r="N197" s="26" t="str">
        <f t="shared" ref="N197:N212" si="40">CONCATENATE("大,",A197)</f>
        <v>大,id</v>
      </c>
      <c r="O197" s="26" t="str">
        <f t="shared" ref="O197:O212" si="41">CONCATENATE("大,new.",A197)</f>
        <v>大,new.id</v>
      </c>
      <c r="P197" s="26" t="str">
        <f t="shared" ref="P197:P212" si="42">CONCATENATE("大,",A197,"=new.",A197)</f>
        <v>大,id=new.id</v>
      </c>
      <c r="Q197" s="24"/>
      <c r="R197" s="24"/>
      <c r="S197" s="24"/>
      <c r="T197" s="24" t="s">
        <v>357</v>
      </c>
      <c r="U197" s="24" t="s">
        <v>358</v>
      </c>
      <c r="V197" s="24" t="s">
        <v>359</v>
      </c>
      <c r="W197" s="24"/>
      <c r="X197" s="24"/>
      <c r="Y197" s="24"/>
      <c r="Z197" s="24"/>
    </row>
    <row r="198" spans="1:26" ht="16">
      <c r="A198" s="25" t="s">
        <v>789</v>
      </c>
      <c r="B198" s="25" t="s">
        <v>790</v>
      </c>
      <c r="C198" s="25" t="s">
        <v>151</v>
      </c>
      <c r="D198" s="25"/>
      <c r="E198" s="25" t="s">
        <v>202</v>
      </c>
      <c r="F198" s="25"/>
      <c r="G198" s="25"/>
      <c r="H198" s="26" t="str">
        <f t="shared" ref="H198:H212" si="43">CONCATENATE("`",A198,"` ",C198," DEFAULT NULL COMMENT ","'",B198,"',")</f>
        <v>`mebid` int(11) DEFAULT NULL COMMENT '平台用户id',</v>
      </c>
      <c r="I198" s="36"/>
      <c r="J198" s="24"/>
      <c r="K198" s="24"/>
      <c r="L198" s="24"/>
      <c r="M198" s="24"/>
      <c r="N198" s="26" t="str">
        <f t="shared" si="40"/>
        <v>大,mebid</v>
      </c>
      <c r="O198" s="26" t="str">
        <f t="shared" si="41"/>
        <v>大,new.mebid</v>
      </c>
      <c r="P198" s="26" t="str">
        <f t="shared" si="42"/>
        <v>大,mebid=new.mebid</v>
      </c>
      <c r="Q198" s="24"/>
      <c r="R198" s="24"/>
      <c r="S198" s="24"/>
      <c r="T198" s="24" t="s">
        <v>493</v>
      </c>
      <c r="U198" s="24" t="s">
        <v>494</v>
      </c>
      <c r="V198" s="24" t="s">
        <v>495</v>
      </c>
      <c r="W198" s="24"/>
      <c r="X198" s="24"/>
      <c r="Y198" s="24"/>
      <c r="Z198" s="24"/>
    </row>
    <row r="199" spans="1:26">
      <c r="A199" s="25" t="s">
        <v>791</v>
      </c>
      <c r="B199" s="25" t="s">
        <v>792</v>
      </c>
      <c r="C199" s="25" t="s">
        <v>255</v>
      </c>
      <c r="D199" s="25"/>
      <c r="E199" s="25"/>
      <c r="F199" s="25"/>
      <c r="G199" s="34"/>
      <c r="H199" s="36" t="str">
        <f t="shared" si="43"/>
        <v>`bankid` varchar(10) DEFAULT NULL COMMENT '银行ID',</v>
      </c>
      <c r="I199" s="36"/>
      <c r="J199" s="36"/>
      <c r="K199" s="36"/>
      <c r="L199" s="36"/>
      <c r="M199" s="36"/>
      <c r="N199" s="26" t="str">
        <f t="shared" si="40"/>
        <v>大,bankid</v>
      </c>
      <c r="O199" s="26" t="str">
        <f t="shared" si="41"/>
        <v>大,new.bankid</v>
      </c>
      <c r="P199" s="26" t="str">
        <f t="shared" si="42"/>
        <v>大,bankid=new.bankid</v>
      </c>
      <c r="Q199" s="36"/>
      <c r="R199" s="36"/>
      <c r="S199" s="36"/>
      <c r="T199" s="36" t="s">
        <v>793</v>
      </c>
      <c r="U199" s="36" t="s">
        <v>794</v>
      </c>
      <c r="V199" s="36" t="s">
        <v>795</v>
      </c>
      <c r="W199" s="36"/>
      <c r="X199" s="36"/>
      <c r="Y199" s="36"/>
      <c r="Z199" s="36"/>
    </row>
    <row r="200" spans="1:26" ht="16">
      <c r="A200" s="25" t="s">
        <v>796</v>
      </c>
      <c r="B200" s="25" t="s">
        <v>797</v>
      </c>
      <c r="C200" s="27" t="s">
        <v>798</v>
      </c>
      <c r="D200" s="25"/>
      <c r="E200" s="57" t="s">
        <v>551</v>
      </c>
      <c r="F200" s="25"/>
      <c r="G200" s="37" t="s">
        <v>799</v>
      </c>
      <c r="H200" s="26" t="str">
        <f t="shared" si="43"/>
        <v>`ctype` int(2) DEFAULT NULL COMMENT '银行卡类型',</v>
      </c>
      <c r="I200" s="36"/>
      <c r="J200" s="24"/>
      <c r="K200" s="24"/>
      <c r="L200" s="24"/>
      <c r="M200" s="24"/>
      <c r="N200" s="26" t="str">
        <f t="shared" si="40"/>
        <v>大,ctype</v>
      </c>
      <c r="O200" s="26" t="str">
        <f t="shared" si="41"/>
        <v>大,new.ctype</v>
      </c>
      <c r="P200" s="26" t="str">
        <f t="shared" si="42"/>
        <v>大,ctype=new.ctype</v>
      </c>
      <c r="Q200" s="24"/>
      <c r="R200" s="24"/>
      <c r="S200" s="24"/>
      <c r="T200" s="24" t="s">
        <v>800</v>
      </c>
      <c r="U200" s="24" t="s">
        <v>801</v>
      </c>
      <c r="V200" s="24" t="s">
        <v>802</v>
      </c>
      <c r="W200" s="24"/>
      <c r="X200" s="24"/>
      <c r="Y200" s="24"/>
      <c r="Z200" s="24"/>
    </row>
    <row r="201" spans="1:26">
      <c r="A201" s="25" t="s">
        <v>803</v>
      </c>
      <c r="B201" s="25" t="s">
        <v>804</v>
      </c>
      <c r="C201" s="25" t="s">
        <v>122</v>
      </c>
      <c r="D201" s="25"/>
      <c r="E201" s="25"/>
      <c r="F201" s="25"/>
      <c r="G201" s="34"/>
      <c r="H201" s="36" t="str">
        <f t="shared" si="43"/>
        <v>`accname` varchar(30) DEFAULT NULL COMMENT '账户名',</v>
      </c>
      <c r="I201" s="36"/>
      <c r="J201" s="36"/>
      <c r="K201" s="36"/>
      <c r="L201" s="36"/>
      <c r="M201" s="36"/>
      <c r="N201" s="26" t="str">
        <f t="shared" si="40"/>
        <v>大,accname</v>
      </c>
      <c r="O201" s="26" t="str">
        <f t="shared" si="41"/>
        <v>大,new.accname</v>
      </c>
      <c r="P201" s="26" t="str">
        <f t="shared" si="42"/>
        <v>大,accname=new.accname</v>
      </c>
      <c r="Q201" s="36"/>
      <c r="R201" s="36"/>
      <c r="S201" s="36"/>
      <c r="T201" s="36" t="s">
        <v>805</v>
      </c>
      <c r="U201" s="36" t="s">
        <v>806</v>
      </c>
      <c r="V201" s="36" t="s">
        <v>807</v>
      </c>
      <c r="W201" s="36"/>
      <c r="X201" s="36"/>
      <c r="Y201" s="36"/>
      <c r="Z201" s="36"/>
    </row>
    <row r="202" spans="1:26">
      <c r="A202" s="25" t="s">
        <v>808</v>
      </c>
      <c r="B202" s="25" t="s">
        <v>809</v>
      </c>
      <c r="C202" s="25" t="s">
        <v>122</v>
      </c>
      <c r="D202" s="25"/>
      <c r="E202" s="25"/>
      <c r="F202" s="25"/>
      <c r="G202" s="37"/>
      <c r="H202" s="36" t="str">
        <f t="shared" si="43"/>
        <v>`accidno` varchar(30) DEFAULT NULL COMMENT '开卡证件号',</v>
      </c>
      <c r="I202" s="36"/>
      <c r="J202" s="36"/>
      <c r="K202" s="36"/>
      <c r="L202" s="36"/>
      <c r="M202" s="36"/>
      <c r="N202" s="26" t="str">
        <f t="shared" si="40"/>
        <v>大,accidno</v>
      </c>
      <c r="O202" s="26" t="str">
        <f t="shared" si="41"/>
        <v>大,new.accidno</v>
      </c>
      <c r="P202" s="26" t="str">
        <f t="shared" si="42"/>
        <v>大,accidno=new.accidno</v>
      </c>
      <c r="Q202" s="36"/>
      <c r="R202" s="36"/>
      <c r="S202" s="36"/>
      <c r="T202" s="36" t="s">
        <v>810</v>
      </c>
      <c r="U202" s="36" t="s">
        <v>811</v>
      </c>
      <c r="V202" s="36" t="s">
        <v>812</v>
      </c>
      <c r="W202" s="36"/>
      <c r="X202" s="36"/>
      <c r="Y202" s="36"/>
      <c r="Z202" s="36"/>
    </row>
    <row r="203" spans="1:26" ht="16">
      <c r="A203" s="25" t="s">
        <v>813</v>
      </c>
      <c r="B203" s="25" t="s">
        <v>814</v>
      </c>
      <c r="C203" s="25" t="s">
        <v>122</v>
      </c>
      <c r="D203" s="25"/>
      <c r="E203" s="25"/>
      <c r="F203" s="25"/>
      <c r="G203" s="37"/>
      <c r="H203" s="26" t="str">
        <f t="shared" si="43"/>
        <v>`cardno` varchar(30) DEFAULT NULL COMMENT '银行卡账号',</v>
      </c>
      <c r="I203" s="36"/>
      <c r="J203" s="24"/>
      <c r="K203" s="24"/>
      <c r="L203" s="24"/>
      <c r="M203" s="24"/>
      <c r="N203" s="26" t="str">
        <f t="shared" si="40"/>
        <v>大,cardno</v>
      </c>
      <c r="O203" s="26" t="str">
        <f t="shared" si="41"/>
        <v>大,new.cardno</v>
      </c>
      <c r="P203" s="26" t="str">
        <f t="shared" si="42"/>
        <v>大,cardno=new.cardno</v>
      </c>
      <c r="Q203" s="24"/>
      <c r="R203" s="24"/>
      <c r="S203" s="24"/>
      <c r="T203" s="24" t="s">
        <v>815</v>
      </c>
      <c r="U203" s="24" t="s">
        <v>816</v>
      </c>
      <c r="V203" s="24" t="s">
        <v>817</v>
      </c>
      <c r="W203" s="24"/>
      <c r="X203" s="24"/>
      <c r="Y203" s="24"/>
      <c r="Z203" s="24"/>
    </row>
    <row r="204" spans="1:26" ht="22.5" customHeight="1">
      <c r="A204" s="25" t="s">
        <v>818</v>
      </c>
      <c r="B204" s="27" t="s">
        <v>819</v>
      </c>
      <c r="C204" s="25" t="s">
        <v>122</v>
      </c>
      <c r="D204" s="25"/>
      <c r="E204" s="25"/>
      <c r="F204" s="25"/>
      <c r="G204" s="37" t="s">
        <v>820</v>
      </c>
      <c r="H204" s="26" t="str">
        <f t="shared" si="43"/>
        <v>`dscardno` varchar(30) DEFAULT NULL COMMENT '脱敏后的银行账户',</v>
      </c>
      <c r="I204" s="36"/>
      <c r="J204" s="24"/>
      <c r="K204" s="24"/>
      <c r="L204" s="24"/>
      <c r="M204" s="24"/>
      <c r="N204" s="26" t="str">
        <f t="shared" si="40"/>
        <v>大,dscardno</v>
      </c>
      <c r="O204" s="26" t="str">
        <f t="shared" si="41"/>
        <v>大,new.dscardno</v>
      </c>
      <c r="P204" s="26" t="str">
        <f t="shared" si="42"/>
        <v>大,dscardno=new.dscardno</v>
      </c>
      <c r="Q204" s="24"/>
      <c r="R204" s="24"/>
      <c r="S204" s="24"/>
      <c r="T204" s="24" t="s">
        <v>821</v>
      </c>
      <c r="U204" s="24" t="s">
        <v>822</v>
      </c>
      <c r="V204" s="24" t="s">
        <v>823</v>
      </c>
      <c r="W204" s="24"/>
      <c r="X204" s="24"/>
      <c r="Y204" s="24"/>
      <c r="Z204" s="24"/>
    </row>
    <row r="205" spans="1:26" ht="16">
      <c r="A205" s="27" t="s">
        <v>824</v>
      </c>
      <c r="B205" s="27" t="s">
        <v>825</v>
      </c>
      <c r="C205" s="27" t="s">
        <v>826</v>
      </c>
      <c r="D205" s="25"/>
      <c r="E205" s="25"/>
      <c r="F205" s="25"/>
      <c r="G205" s="37"/>
      <c r="H205" s="26" t="str">
        <f t="shared" si="43"/>
        <v>`bankneme` varchar(100) DEFAULT NULL COMMENT '识别后的银行名称',</v>
      </c>
      <c r="I205" s="36"/>
      <c r="J205" s="24"/>
      <c r="K205" s="24"/>
      <c r="L205" s="24"/>
      <c r="M205" s="24"/>
      <c r="N205" s="26" t="str">
        <f t="shared" si="40"/>
        <v>大,bankneme</v>
      </c>
      <c r="O205" s="26" t="str">
        <f t="shared" si="41"/>
        <v>大,new.bankneme</v>
      </c>
      <c r="P205" s="26" t="str">
        <f t="shared" si="42"/>
        <v>大,bankneme=new.bankneme</v>
      </c>
      <c r="Q205" s="24"/>
      <c r="R205" s="24"/>
      <c r="S205" s="24"/>
      <c r="T205" s="24" t="s">
        <v>827</v>
      </c>
      <c r="U205" s="24" t="s">
        <v>828</v>
      </c>
      <c r="V205" s="24" t="s">
        <v>829</v>
      </c>
      <c r="W205" s="24"/>
      <c r="X205" s="24"/>
      <c r="Y205" s="24"/>
      <c r="Z205" s="24"/>
    </row>
    <row r="206" spans="1:26" ht="16">
      <c r="A206" s="25" t="s">
        <v>155</v>
      </c>
      <c r="B206" s="25" t="s">
        <v>156</v>
      </c>
      <c r="C206" s="25" t="s">
        <v>153</v>
      </c>
      <c r="D206" s="25"/>
      <c r="E206" s="25"/>
      <c r="F206" s="25"/>
      <c r="G206" s="34"/>
      <c r="H206" s="26" t="str">
        <f t="shared" si="43"/>
        <v>`cityno` varchar(50) DEFAULT NULL COMMENT '省市区 编号',</v>
      </c>
      <c r="I206" s="36"/>
      <c r="J206" s="24"/>
      <c r="K206" s="24"/>
      <c r="L206" s="24"/>
      <c r="M206" s="24"/>
      <c r="N206" s="26" t="str">
        <f t="shared" si="40"/>
        <v>大,cityno</v>
      </c>
      <c r="O206" s="26" t="str">
        <f t="shared" si="41"/>
        <v>大,new.cityno</v>
      </c>
      <c r="P206" s="26" t="str">
        <f t="shared" si="42"/>
        <v>大,cityno=new.cityno</v>
      </c>
      <c r="Q206" s="24"/>
      <c r="R206" s="24"/>
      <c r="S206" s="24"/>
      <c r="T206" s="24" t="s">
        <v>604</v>
      </c>
      <c r="U206" s="24" t="s">
        <v>605</v>
      </c>
      <c r="V206" s="24" t="s">
        <v>606</v>
      </c>
      <c r="W206" s="24"/>
      <c r="X206" s="24"/>
      <c r="Y206" s="24"/>
      <c r="Z206" s="24"/>
    </row>
    <row r="207" spans="1:26" ht="16">
      <c r="A207" s="25" t="s">
        <v>830</v>
      </c>
      <c r="B207" s="25" t="s">
        <v>831</v>
      </c>
      <c r="C207" s="25" t="s">
        <v>147</v>
      </c>
      <c r="D207" s="25"/>
      <c r="E207" s="25"/>
      <c r="F207" s="25"/>
      <c r="G207" s="34"/>
      <c r="H207" s="26" t="str">
        <f t="shared" si="43"/>
        <v>`subbankaddr` varchar(200) DEFAULT NULL COMMENT '开户支行详细地址',</v>
      </c>
      <c r="I207" s="36"/>
      <c r="J207" s="24"/>
      <c r="K207" s="24"/>
      <c r="L207" s="24"/>
      <c r="M207" s="24"/>
      <c r="N207" s="26" t="str">
        <f t="shared" si="40"/>
        <v>大,subbankaddr</v>
      </c>
      <c r="O207" s="26" t="str">
        <f t="shared" si="41"/>
        <v>大,new.subbankaddr</v>
      </c>
      <c r="P207" s="26" t="str">
        <f t="shared" si="42"/>
        <v>大,subbankaddr=new.subbankaddr</v>
      </c>
      <c r="Q207" s="24"/>
      <c r="R207" s="24"/>
      <c r="S207" s="24"/>
      <c r="T207" s="24" t="s">
        <v>832</v>
      </c>
      <c r="U207" s="24" t="s">
        <v>833</v>
      </c>
      <c r="V207" s="24" t="s">
        <v>834</v>
      </c>
      <c r="W207" s="24"/>
      <c r="X207" s="24"/>
      <c r="Y207" s="24"/>
      <c r="Z207" s="24"/>
    </row>
    <row r="208" spans="1:26" ht="16">
      <c r="A208" s="25" t="s">
        <v>345</v>
      </c>
      <c r="B208" s="25" t="s">
        <v>346</v>
      </c>
      <c r="C208" s="27" t="s">
        <v>798</v>
      </c>
      <c r="D208" s="36"/>
      <c r="E208" s="27" t="s">
        <v>686</v>
      </c>
      <c r="F208" s="25"/>
      <c r="G208" s="25" t="s">
        <v>835</v>
      </c>
      <c r="H208" s="26" t="str">
        <f t="shared" si="43"/>
        <v>`status` int(2) DEFAULT NULL COMMENT '状态',</v>
      </c>
      <c r="I208" s="36"/>
      <c r="J208" s="24"/>
      <c r="K208" s="24"/>
      <c r="L208" s="24"/>
      <c r="M208" s="24"/>
      <c r="N208" s="26" t="str">
        <f t="shared" si="40"/>
        <v>大,status</v>
      </c>
      <c r="O208" s="26" t="str">
        <f t="shared" si="41"/>
        <v>大,new.status</v>
      </c>
      <c r="P208" s="26" t="str">
        <f t="shared" si="42"/>
        <v>大,status=new.status</v>
      </c>
      <c r="Q208" s="24"/>
      <c r="R208" s="24"/>
      <c r="S208" s="24"/>
      <c r="T208" s="24" t="s">
        <v>348</v>
      </c>
      <c r="U208" s="24" t="s">
        <v>349</v>
      </c>
      <c r="V208" s="24" t="s">
        <v>350</v>
      </c>
      <c r="W208" s="24"/>
      <c r="X208" s="24"/>
      <c r="Y208" s="24"/>
      <c r="Z208" s="24"/>
    </row>
    <row r="209" spans="1:26" ht="16">
      <c r="A209" s="25" t="s">
        <v>529</v>
      </c>
      <c r="B209" s="25" t="s">
        <v>163</v>
      </c>
      <c r="C209" s="25" t="s">
        <v>151</v>
      </c>
      <c r="D209" s="25"/>
      <c r="E209" s="25"/>
      <c r="F209" s="25"/>
      <c r="G209" s="34"/>
      <c r="H209" s="26" t="str">
        <f t="shared" si="43"/>
        <v>`createtime` int(11) DEFAULT NULL COMMENT '创建时间',</v>
      </c>
      <c r="I209" s="36"/>
      <c r="J209" s="24"/>
      <c r="K209" s="24"/>
      <c r="L209" s="24"/>
      <c r="M209" s="24"/>
      <c r="N209" s="26" t="str">
        <f t="shared" si="40"/>
        <v>大,createtime</v>
      </c>
      <c r="O209" s="26" t="str">
        <f t="shared" si="41"/>
        <v>大,new.createtime</v>
      </c>
      <c r="P209" s="26" t="str">
        <f t="shared" si="42"/>
        <v>大,createtime=new.createtime</v>
      </c>
      <c r="Q209" s="24"/>
      <c r="R209" s="24"/>
      <c r="S209" s="24"/>
      <c r="T209" s="24" t="s">
        <v>530</v>
      </c>
      <c r="U209" s="24" t="s">
        <v>531</v>
      </c>
      <c r="V209" s="24" t="s">
        <v>532</v>
      </c>
      <c r="W209" s="24"/>
      <c r="X209" s="24"/>
      <c r="Y209" s="24"/>
      <c r="Z209" s="24"/>
    </row>
    <row r="210" spans="1:26" ht="16">
      <c r="A210" s="25" t="s">
        <v>836</v>
      </c>
      <c r="B210" s="25" t="s">
        <v>693</v>
      </c>
      <c r="C210" s="25" t="s">
        <v>151</v>
      </c>
      <c r="D210" s="25"/>
      <c r="E210" s="25"/>
      <c r="F210" s="25"/>
      <c r="G210" s="34"/>
      <c r="H210" s="26" t="str">
        <f t="shared" si="43"/>
        <v>`createby` int(11) DEFAULT NULL COMMENT '创建人',</v>
      </c>
      <c r="I210" s="36"/>
      <c r="J210" s="24"/>
      <c r="K210" s="24"/>
      <c r="L210" s="24"/>
      <c r="M210" s="24"/>
      <c r="N210" s="26" t="str">
        <f t="shared" si="40"/>
        <v>大,createby</v>
      </c>
      <c r="O210" s="26" t="str">
        <f t="shared" si="41"/>
        <v>大,new.createby</v>
      </c>
      <c r="P210" s="26" t="str">
        <f t="shared" si="42"/>
        <v>大,createby=new.createby</v>
      </c>
      <c r="Q210" s="24"/>
      <c r="R210" s="24"/>
      <c r="S210" s="24"/>
      <c r="T210" s="24" t="s">
        <v>659</v>
      </c>
      <c r="U210" s="24" t="s">
        <v>660</v>
      </c>
      <c r="V210" s="24" t="s">
        <v>661</v>
      </c>
      <c r="W210" s="24"/>
      <c r="X210" s="24"/>
      <c r="Y210" s="24"/>
      <c r="Z210" s="24"/>
    </row>
    <row r="211" spans="1:26" ht="16">
      <c r="A211" s="57" t="s">
        <v>694</v>
      </c>
      <c r="B211" s="57" t="s">
        <v>695</v>
      </c>
      <c r="C211" s="25" t="s">
        <v>151</v>
      </c>
      <c r="D211" s="57"/>
      <c r="E211" s="57"/>
      <c r="F211" s="57"/>
      <c r="G211" s="57"/>
      <c r="H211" s="26" t="str">
        <f t="shared" si="43"/>
        <v>`updatetime` int(11) DEFAULT NULL COMMENT '最后编辑时间',</v>
      </c>
      <c r="I211" s="36"/>
      <c r="J211" s="24"/>
      <c r="K211" s="24"/>
      <c r="L211" s="24"/>
      <c r="M211" s="24"/>
      <c r="N211" s="26" t="str">
        <f t="shared" si="40"/>
        <v>大,updatetime</v>
      </c>
      <c r="O211" s="26" t="str">
        <f t="shared" si="41"/>
        <v>大,new.updatetime</v>
      </c>
      <c r="P211" s="26" t="str">
        <f t="shared" si="42"/>
        <v>大,updatetime=new.updatetime</v>
      </c>
      <c r="Q211" s="24"/>
      <c r="R211" s="24"/>
      <c r="S211" s="24"/>
      <c r="T211" s="24" t="s">
        <v>696</v>
      </c>
      <c r="U211" s="24" t="s">
        <v>697</v>
      </c>
      <c r="V211" s="24" t="s">
        <v>698</v>
      </c>
      <c r="W211" s="24"/>
      <c r="X211" s="24"/>
      <c r="Y211" s="24"/>
      <c r="Z211" s="24"/>
    </row>
    <row r="212" spans="1:26" ht="16">
      <c r="A212" s="57" t="s">
        <v>699</v>
      </c>
      <c r="B212" s="57" t="s">
        <v>700</v>
      </c>
      <c r="C212" s="25" t="s">
        <v>151</v>
      </c>
      <c r="D212" s="57"/>
      <c r="E212" s="57"/>
      <c r="F212" s="57"/>
      <c r="G212" s="57"/>
      <c r="H212" s="26" t="str">
        <f t="shared" si="43"/>
        <v>`updateby` int(11) DEFAULT NULL COMMENT '最后编辑用户',</v>
      </c>
      <c r="I212" s="36"/>
      <c r="J212" s="24"/>
      <c r="K212" s="24"/>
      <c r="L212" s="24"/>
      <c r="M212" s="24"/>
      <c r="N212" s="26" t="str">
        <f t="shared" si="40"/>
        <v>大,updateby</v>
      </c>
      <c r="O212" s="26" t="str">
        <f t="shared" si="41"/>
        <v>大,new.updateby</v>
      </c>
      <c r="P212" s="26" t="str">
        <f t="shared" si="42"/>
        <v>大,updateby=new.updateby</v>
      </c>
      <c r="Q212" s="24"/>
      <c r="R212" s="24"/>
      <c r="S212" s="24"/>
      <c r="T212" s="24" t="s">
        <v>701</v>
      </c>
      <c r="U212" s="24" t="s">
        <v>702</v>
      </c>
      <c r="V212" s="24" t="s">
        <v>703</v>
      </c>
      <c r="W212" s="24"/>
      <c r="X212" s="24"/>
      <c r="Y212" s="24"/>
      <c r="Z212" s="24"/>
    </row>
    <row r="213" spans="1:26" ht="16">
      <c r="A213" s="57"/>
      <c r="B213" s="57"/>
      <c r="C213" s="25"/>
      <c r="D213" s="57"/>
      <c r="E213" s="57"/>
      <c r="F213" s="57"/>
      <c r="G213" s="57"/>
      <c r="H213" s="26"/>
      <c r="I213" s="36"/>
      <c r="J213" s="24"/>
      <c r="K213" s="24"/>
      <c r="L213" s="24"/>
      <c r="M213" s="24"/>
      <c r="N213" s="26"/>
      <c r="O213" s="26"/>
      <c r="P213" s="26"/>
      <c r="Q213" s="24"/>
      <c r="R213" s="24"/>
      <c r="S213" s="24"/>
      <c r="T213" s="24" t="str">
        <f>PHONETIC(T197:T212)</f>
        <v>大,id大,mebid大,bankid大,ctype大,accname大,accidno大,cardno大,dscardno大,bankneme大,cityno大,subbankaddr大,status大,createtime大,createby大,updatetime大,updateby</v>
      </c>
      <c r="U213" s="24" t="str">
        <f t="shared" ref="U213:V213" si="44">PHONETIC(U197:U212)</f>
        <v>大,new.id大,new.mebid大,new.bankid大,new.ctype大,new.accname大,new.accidno大,new.cardno大,new.dscardno大,new.bankneme大,new.cityno大,new.subbankaddr大,new.status大,new.createtime大,new.createby大,new.updatetime大,new.updateby</v>
      </c>
      <c r="V213" s="24" t="str">
        <f t="shared" si="44"/>
        <v>大,id=new.id大,mebid=new.mebid大,bankid=new.bankid大,ctype=new.ctype大,accname=new.accname大,accidno=new.accidno大,cardno=new.cardno大,dscardno=new.dscardno大,bankneme=new.bankneme大,cityno=new.cityno大,subbankaddr=new.subbankaddr大,status=new.status大,createtime=new.createtime大,createby=new.createby大,updatetime=new.updatetime大,updateby=new.updateby</v>
      </c>
      <c r="W213" s="49"/>
      <c r="X213" s="24"/>
      <c r="Y213" s="24"/>
      <c r="Z213" s="24"/>
    </row>
    <row r="214" spans="1:26" ht="16">
      <c r="A214" s="57"/>
      <c r="B214" s="57"/>
      <c r="C214" s="25"/>
      <c r="D214" s="57"/>
      <c r="E214" s="57"/>
      <c r="F214" s="57"/>
      <c r="G214" s="57"/>
      <c r="H214" s="26"/>
      <c r="I214" s="26" t="s">
        <v>608</v>
      </c>
      <c r="J214" s="26" t="s">
        <v>837</v>
      </c>
      <c r="K214" s="26" t="s">
        <v>317</v>
      </c>
      <c r="L214" s="26" t="s">
        <v>318</v>
      </c>
      <c r="M214" s="26" t="s">
        <v>319</v>
      </c>
      <c r="N214" s="26" t="str">
        <f>CONCATENATE("create trigger ",K214,J214," after insert on ",I214," for each row BEGIN insert into dev_yyxmall.",I214,"(",T213,") values(",U213,"); end;")</f>
        <v>create trigger insertmebbankbind after insert on meb_bankbind for each row BEGIN insert into dev_yyxmall.meb_bankbind(大,id大,mebid大,bankid大,ctype大,accname大,accidno大,cardno大,dscardno大,bankneme大,cityno大,subbankaddr大,status大,createtime大,createby大,updatetime大,updateby) values(大,new.id大,new.mebid大,new.bankid大,new.ctype大,new.accname大,new.accidno大,new.cardno大,new.dscardno大,new.bankneme大,new.cityno大,new.subbankaddr大,new.status大,new.createtime大,new.createby大,new.updatetime大,new.updateby); end;</v>
      </c>
      <c r="O214" s="24"/>
      <c r="P214" s="26" t="str">
        <f>CONCATENATE("create trigger ",L214,J214," after update on ",I214," for each row BEGIN update dev_yyxmall.",I214," set ",V213," where id=new.id","; end;")</f>
        <v>create trigger updatemebbankbind after update on meb_bankbind for each row BEGIN update dev_yyxmall.meb_bankbind set 大,id=new.id大,mebid=new.mebid大,bankid=new.bankid大,ctype=new.ctype大,accname=new.accname大,accidno=new.accidno大,cardno=new.cardno大,dscardno=new.dscardno大,bankneme=new.bankneme大,cityno=new.cityno大,subbankaddr=new.subbankaddr大,status=new.status大,createtime=new.createtime大,createby=new.createby大,updatetime=new.updatetime大,updateby=new.updateby where id=new.id; end;</v>
      </c>
      <c r="Q214" s="26" t="str">
        <f>CONCATENATE("create trigger ",M214,J214," after delete on ",I214," for each row BEGIN delete from dev_yyxmall.",I214," where id=old.id","; end;")</f>
        <v>create trigger deletemebbankbind after delete on meb_bankbind for each row BEGIN delete from dev_yyxmall.meb_bankbind where id=old.id; end;</v>
      </c>
      <c r="R214" s="24"/>
      <c r="S214" s="24"/>
      <c r="T214" s="24"/>
      <c r="U214" s="24"/>
      <c r="V214" s="24"/>
      <c r="W214" s="49"/>
      <c r="X214" s="24"/>
      <c r="Y214" s="24"/>
      <c r="Z214" s="24"/>
    </row>
    <row r="215" spans="1:26" ht="16">
      <c r="A215" s="57"/>
      <c r="B215" s="57"/>
      <c r="C215" s="25"/>
      <c r="D215" s="57"/>
      <c r="E215" s="57"/>
      <c r="F215" s="57"/>
      <c r="G215" s="57"/>
      <c r="H215" s="26"/>
      <c r="I215" s="36"/>
      <c r="J215" s="24"/>
      <c r="K215" s="24"/>
      <c r="L215" s="24"/>
      <c r="M215" s="24"/>
      <c r="N215" s="33"/>
      <c r="O215" s="33"/>
      <c r="P215" s="33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6">
      <c r="A216" s="27" t="s">
        <v>323</v>
      </c>
      <c r="B216" s="27"/>
      <c r="C216" s="27"/>
      <c r="D216" s="27"/>
      <c r="E216" s="27"/>
      <c r="F216" s="27"/>
      <c r="G216" s="27" t="s">
        <v>838</v>
      </c>
      <c r="H216" s="26" t="str">
        <f>CONCATENATE(,"PRIMARY KEY (`",A216,"`)) ENGINE=InnoDB AUTO_INCREMENT=1 DEFAULT CHARSET=utf8 COMMENT='",G216,"';")</f>
        <v>PRIMARY KEY (`id`)) ENGINE=InnoDB AUTO_INCREMENT=1 DEFAULT CHARSET=utf8 COMMENT='绑定银行卡记录表';</v>
      </c>
      <c r="I216" s="26"/>
      <c r="J216" s="26"/>
      <c r="K216" s="26"/>
      <c r="L216" s="26"/>
      <c r="M216" s="26"/>
      <c r="N216" s="33"/>
      <c r="O216" s="24"/>
      <c r="P216" s="33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6">
      <c r="A218" s="21" t="s">
        <v>839</v>
      </c>
      <c r="B218" s="78" t="s">
        <v>840</v>
      </c>
      <c r="C218" s="82"/>
      <c r="D218" s="82"/>
      <c r="E218" s="82"/>
      <c r="F218" s="82"/>
      <c r="G218" s="83"/>
      <c r="H218" s="75" t="str">
        <f>CONCATENATE("CREATE TABLE `",A218,"` (")</f>
        <v>CREATE TABLE `meb_friend` (</v>
      </c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6">
      <c r="A219" s="23" t="s">
        <v>114</v>
      </c>
      <c r="B219" s="23" t="s">
        <v>115</v>
      </c>
      <c r="C219" s="23" t="s">
        <v>116</v>
      </c>
      <c r="D219" s="23" t="s">
        <v>117</v>
      </c>
      <c r="E219" s="23" t="s">
        <v>118</v>
      </c>
      <c r="F219" s="23" t="s">
        <v>119</v>
      </c>
      <c r="G219" s="23" t="s">
        <v>120</v>
      </c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6">
      <c r="A220" s="25" t="s">
        <v>323</v>
      </c>
      <c r="B220" s="25" t="s">
        <v>251</v>
      </c>
      <c r="C220" s="25" t="s">
        <v>151</v>
      </c>
      <c r="D220" s="25" t="s">
        <v>356</v>
      </c>
      <c r="E220" s="25"/>
      <c r="F220" s="25"/>
      <c r="G220" s="25"/>
      <c r="H220" s="26" t="str">
        <f>CONCATENATE("`",A220,"` ",C220,"  NOT NULL AUTO_INCREMENT COMMENT ","'",B220,"',")</f>
        <v>`id` int(11)  NOT NULL AUTO_INCREMENT COMMENT '编号',</v>
      </c>
      <c r="I220" s="24"/>
      <c r="J220" s="24"/>
      <c r="K220" s="24"/>
      <c r="L220" s="24"/>
      <c r="M220" s="24"/>
      <c r="N220" s="26" t="str">
        <f t="shared" ref="N220:N224" si="45">CONCATENATE("大,",A220)</f>
        <v>大,id</v>
      </c>
      <c r="O220" s="26" t="str">
        <f t="shared" ref="O220:O224" si="46">CONCATENATE("大,new.",A220)</f>
        <v>大,new.id</v>
      </c>
      <c r="P220" s="26" t="str">
        <f t="shared" ref="P220:P224" si="47">CONCATENATE("大,",A220,"=new.",A220)</f>
        <v>大,id=new.id</v>
      </c>
      <c r="Q220" s="24"/>
      <c r="R220" s="24"/>
      <c r="S220" s="24"/>
      <c r="T220" s="24" t="s">
        <v>357</v>
      </c>
      <c r="U220" s="24" t="s">
        <v>358</v>
      </c>
      <c r="V220" s="24" t="s">
        <v>359</v>
      </c>
      <c r="W220" s="24"/>
      <c r="X220" s="24"/>
      <c r="Y220" s="24"/>
      <c r="Z220" s="24"/>
    </row>
    <row r="221" spans="1:26" ht="16">
      <c r="A221" s="27" t="s">
        <v>841</v>
      </c>
      <c r="B221" s="25" t="s">
        <v>842</v>
      </c>
      <c r="C221" s="25" t="s">
        <v>151</v>
      </c>
      <c r="D221" s="25"/>
      <c r="E221" s="25"/>
      <c r="F221" s="25"/>
      <c r="G221" s="34"/>
      <c r="H221" s="26" t="str">
        <f>CONCATENATE("`",A221,"` ",C221," DEFAULT NULL COMMENT ","'",B221,"',")</f>
        <v>`pid` int(11) DEFAULT NULL COMMENT '推荐人',</v>
      </c>
      <c r="I221" s="24"/>
      <c r="J221" s="24"/>
      <c r="K221" s="24"/>
      <c r="L221" s="24"/>
      <c r="M221" s="24"/>
      <c r="N221" s="26" t="str">
        <f t="shared" si="45"/>
        <v>大,pid</v>
      </c>
      <c r="O221" s="26" t="str">
        <f t="shared" si="46"/>
        <v>大,new.pid</v>
      </c>
      <c r="P221" s="26" t="str">
        <f t="shared" si="47"/>
        <v>大,pid=new.pid</v>
      </c>
      <c r="Q221" s="24"/>
      <c r="R221" s="24"/>
      <c r="S221" s="24"/>
      <c r="T221" s="24" t="s">
        <v>843</v>
      </c>
      <c r="U221" s="24" t="s">
        <v>844</v>
      </c>
      <c r="V221" s="24" t="s">
        <v>845</v>
      </c>
      <c r="W221" s="24"/>
      <c r="X221" s="24"/>
      <c r="Y221" s="24"/>
      <c r="Z221" s="24"/>
    </row>
    <row r="222" spans="1:26" ht="16">
      <c r="A222" s="27" t="s">
        <v>846</v>
      </c>
      <c r="B222" s="25" t="s">
        <v>847</v>
      </c>
      <c r="C222" s="25" t="s">
        <v>151</v>
      </c>
      <c r="D222" s="25" t="s">
        <v>197</v>
      </c>
      <c r="E222" s="25"/>
      <c r="F222" s="25"/>
      <c r="G222" s="34"/>
      <c r="H222" s="26" t="str">
        <f>CONCATENATE("`",A222,"` ",C222," DEFAULT NULL COMMENT ","'",B222,"',")</f>
        <v>`bid` int(11) DEFAULT NULL COMMENT '被推荐会员',</v>
      </c>
      <c r="I222" s="24"/>
      <c r="J222" s="24"/>
      <c r="K222" s="24"/>
      <c r="L222" s="24"/>
      <c r="M222" s="24"/>
      <c r="N222" s="26" t="str">
        <f t="shared" si="45"/>
        <v>大,bid</v>
      </c>
      <c r="O222" s="26" t="str">
        <f t="shared" si="46"/>
        <v>大,new.bid</v>
      </c>
      <c r="P222" s="26" t="str">
        <f t="shared" si="47"/>
        <v>大,bid=new.bid</v>
      </c>
      <c r="Q222" s="24"/>
      <c r="R222" s="24"/>
      <c r="S222" s="24"/>
      <c r="T222" s="24" t="s">
        <v>848</v>
      </c>
      <c r="U222" s="24" t="s">
        <v>849</v>
      </c>
      <c r="V222" s="24" t="s">
        <v>850</v>
      </c>
      <c r="W222" s="24"/>
      <c r="X222" s="24"/>
      <c r="Y222" s="24"/>
      <c r="Z222" s="24"/>
    </row>
    <row r="223" spans="1:26" ht="16">
      <c r="A223" s="25" t="s">
        <v>529</v>
      </c>
      <c r="B223" s="25" t="s">
        <v>163</v>
      </c>
      <c r="C223" s="25" t="s">
        <v>151</v>
      </c>
      <c r="D223" s="25"/>
      <c r="E223" s="25"/>
      <c r="F223" s="25"/>
      <c r="G223" s="34"/>
      <c r="H223" s="26" t="str">
        <f>CONCATENATE("`",A223,"` ",C223," DEFAULT NULL COMMENT ","'",B223,"',")</f>
        <v>`createtime` int(11) DEFAULT NULL COMMENT '创建时间',</v>
      </c>
      <c r="I223" s="24"/>
      <c r="J223" s="24"/>
      <c r="K223" s="24"/>
      <c r="L223" s="24"/>
      <c r="M223" s="24"/>
      <c r="N223" s="26" t="str">
        <f t="shared" si="45"/>
        <v>大,createtime</v>
      </c>
      <c r="O223" s="26" t="str">
        <f t="shared" si="46"/>
        <v>大,new.createtime</v>
      </c>
      <c r="P223" s="26" t="str">
        <f t="shared" si="47"/>
        <v>大,createtime=new.createtime</v>
      </c>
      <c r="Q223" s="24"/>
      <c r="R223" s="24"/>
      <c r="S223" s="24"/>
      <c r="T223" s="24" t="s">
        <v>530</v>
      </c>
      <c r="U223" s="24" t="s">
        <v>531</v>
      </c>
      <c r="V223" s="24" t="s">
        <v>532</v>
      </c>
      <c r="W223" s="24"/>
      <c r="X223" s="24"/>
      <c r="Y223" s="24"/>
      <c r="Z223" s="24"/>
    </row>
    <row r="224" spans="1:26" ht="16">
      <c r="A224" s="25" t="s">
        <v>345</v>
      </c>
      <c r="B224" s="25" t="s">
        <v>851</v>
      </c>
      <c r="C224" s="27" t="s">
        <v>798</v>
      </c>
      <c r="D224" s="25"/>
      <c r="E224" s="25"/>
      <c r="F224" s="25"/>
      <c r="G224" s="37"/>
      <c r="H224" s="26" t="str">
        <f>CONCATENATE("`",A224,"` ",C224," DEFAULT NULL COMMENT ","'",B224,"',")</f>
        <v>`status` int(2) DEFAULT NULL COMMENT '使用状态',</v>
      </c>
      <c r="I224" s="24"/>
      <c r="J224" s="24"/>
      <c r="K224" s="24"/>
      <c r="L224" s="24"/>
      <c r="M224" s="24"/>
      <c r="N224" s="26" t="str">
        <f t="shared" si="45"/>
        <v>大,status</v>
      </c>
      <c r="O224" s="26" t="str">
        <f t="shared" si="46"/>
        <v>大,new.status</v>
      </c>
      <c r="P224" s="26" t="str">
        <f t="shared" si="47"/>
        <v>大,status=new.status</v>
      </c>
      <c r="Q224" s="24"/>
      <c r="R224" s="24"/>
      <c r="S224" s="24"/>
      <c r="T224" s="24" t="s">
        <v>348</v>
      </c>
      <c r="U224" s="24" t="s">
        <v>349</v>
      </c>
      <c r="V224" s="24" t="s">
        <v>350</v>
      </c>
      <c r="W224" s="24"/>
      <c r="X224" s="24"/>
      <c r="Y224" s="24"/>
      <c r="Z224" s="24"/>
    </row>
    <row r="225" spans="1:26" ht="16">
      <c r="A225" s="25"/>
      <c r="B225" s="25"/>
      <c r="C225" s="27"/>
      <c r="D225" s="25"/>
      <c r="E225" s="25"/>
      <c r="F225" s="25"/>
      <c r="G225" s="37"/>
      <c r="H225" s="26"/>
      <c r="I225" s="24"/>
      <c r="J225" s="24"/>
      <c r="K225" s="24"/>
      <c r="L225" s="24"/>
      <c r="M225" s="24"/>
      <c r="N225" s="26"/>
      <c r="O225" s="26"/>
      <c r="P225" s="26"/>
      <c r="Q225" s="24"/>
      <c r="R225" s="24"/>
      <c r="S225" s="24"/>
      <c r="T225" s="24" t="str">
        <f>PHONETIC(T220:T224)</f>
        <v>大,id大,pid大,bid大,createtime大,status</v>
      </c>
      <c r="U225" s="24" t="str">
        <f t="shared" ref="U225:V225" si="48">PHONETIC(U220:U224)</f>
        <v>大,new.id大,new.pid大,new.bid大,new.createtime大,new.status</v>
      </c>
      <c r="V225" s="24" t="str">
        <f t="shared" si="48"/>
        <v>大,id=new.id大,pid=new.pid大,bid=new.bid大,createtime=new.createtime大,status=new.status</v>
      </c>
      <c r="W225" s="49"/>
      <c r="X225" s="24"/>
      <c r="Y225" s="24"/>
      <c r="Z225" s="24"/>
    </row>
    <row r="226" spans="1:26" ht="16">
      <c r="A226" s="25"/>
      <c r="B226" s="25"/>
      <c r="C226" s="27"/>
      <c r="D226" s="25"/>
      <c r="E226" s="25"/>
      <c r="F226" s="25"/>
      <c r="G226" s="37"/>
      <c r="H226" s="26"/>
      <c r="I226" s="26" t="s">
        <v>852</v>
      </c>
      <c r="J226" s="26" t="s">
        <v>853</v>
      </c>
      <c r="K226" s="26" t="s">
        <v>317</v>
      </c>
      <c r="L226" s="26" t="s">
        <v>318</v>
      </c>
      <c r="M226" s="26" t="s">
        <v>319</v>
      </c>
      <c r="N226" s="26" t="str">
        <f>CONCATENATE("create trigger ",K226,J226," after insert on ",I226," for each row BEGIN insert into dev_yyxmall.",I226,"(",T225,") values(",U225,"); end;")</f>
        <v>create trigger insertmebfriend after insert on meb_friend for each row BEGIN insert into dev_yyxmall.meb_friend(大,id大,pid大,bid大,createtime大,status) values(大,new.id大,new.pid大,new.bid大,new.createtime大,new.status); end;</v>
      </c>
      <c r="O226" s="24"/>
      <c r="P226" s="26" t="str">
        <f>CONCATENATE("create trigger ",L226,J226," after update on ",I226," for each row BEGIN update dev_yyxmall.",I226," set ",V225," where id=new.id","; end;")</f>
        <v>create trigger updatemebfriend after update on meb_friend for each row BEGIN update dev_yyxmall.meb_friend set 大,id=new.id大,pid=new.pid大,bid=new.bid大,createtime=new.createtime大,status=new.status where id=new.id; end;</v>
      </c>
      <c r="Q226" s="26" t="str">
        <f>CONCATENATE("create trigger ",M226,J226," after delete on ",I226," for each row BEGIN delete from dev_yyxmall.",I226," where id=old.id","; end;")</f>
        <v>create trigger deletemebfriend after delete on meb_friend for each row BEGIN delete from dev_yyxmall.meb_friend where id=old.id; end;</v>
      </c>
      <c r="R226" s="24"/>
      <c r="S226" s="24"/>
      <c r="T226" s="24"/>
      <c r="U226" s="24"/>
      <c r="V226" s="24"/>
      <c r="W226" s="49"/>
      <c r="X226" s="24"/>
      <c r="Y226" s="24"/>
      <c r="Z226" s="24"/>
    </row>
    <row r="227" spans="1:26" ht="16">
      <c r="A227" s="25"/>
      <c r="B227" s="25"/>
      <c r="C227" s="27"/>
      <c r="D227" s="25"/>
      <c r="E227" s="25"/>
      <c r="F227" s="25"/>
      <c r="G227" s="37"/>
      <c r="H227" s="26"/>
      <c r="I227" s="24"/>
      <c r="J227" s="24"/>
      <c r="K227" s="24"/>
      <c r="L227" s="24"/>
      <c r="M227" s="24"/>
      <c r="N227" s="33"/>
      <c r="O227" s="33"/>
      <c r="P227" s="33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6">
      <c r="A228" s="27" t="s">
        <v>323</v>
      </c>
      <c r="B228" s="27"/>
      <c r="C228" s="27"/>
      <c r="D228" s="27"/>
      <c r="E228" s="27"/>
      <c r="F228" s="27"/>
      <c r="G228" s="27" t="s">
        <v>854</v>
      </c>
      <c r="H228" s="26" t="str">
        <f>CONCATENATE(,"PRIMARY KEY (`",A228,"`)) ENGINE=InnoDB AUTO_INCREMENT=1 DEFAULT CHARSET=utf8 COMMENT='",G228,"';")</f>
        <v>PRIMARY KEY (`id`)) ENGINE=InnoDB AUTO_INCREMENT=1 DEFAULT CHARSET=utf8 COMMENT='会员推荐表';</v>
      </c>
      <c r="I228" s="21"/>
      <c r="J228" s="21"/>
      <c r="K228" s="26"/>
      <c r="L228" s="26"/>
      <c r="M228" s="26"/>
      <c r="N228" s="33"/>
      <c r="O228" s="24"/>
      <c r="P228" s="33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6">
      <c r="A231" s="21" t="s">
        <v>855</v>
      </c>
      <c r="B231" s="80" t="s">
        <v>856</v>
      </c>
      <c r="C231" s="78"/>
      <c r="D231" s="78"/>
      <c r="E231" s="78"/>
      <c r="F231" s="78"/>
      <c r="G231" s="78"/>
      <c r="H231" s="26" t="str">
        <f>CONCATENATE("CREATE TABLE `",A231,"` (")</f>
        <v>CREATE TABLE `meb_pointsrd` (</v>
      </c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6">
      <c r="A232" s="23" t="s">
        <v>114</v>
      </c>
      <c r="B232" s="23" t="s">
        <v>115</v>
      </c>
      <c r="C232" s="23" t="s">
        <v>116</v>
      </c>
      <c r="D232" s="23" t="s">
        <v>117</v>
      </c>
      <c r="E232" s="23" t="s">
        <v>118</v>
      </c>
      <c r="F232" s="23" t="s">
        <v>119</v>
      </c>
      <c r="G232" s="23" t="s">
        <v>120</v>
      </c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6">
      <c r="A233" s="27" t="s">
        <v>323</v>
      </c>
      <c r="B233" s="27" t="s">
        <v>251</v>
      </c>
      <c r="C233" s="27" t="s">
        <v>151</v>
      </c>
      <c r="D233" s="27" t="s">
        <v>325</v>
      </c>
      <c r="E233" s="25"/>
      <c r="F233" s="25"/>
      <c r="G233" s="25"/>
      <c r="H233" s="26" t="str">
        <f>CONCATENATE("`",A233,"` ",C233,"  NOT NULL AUTO_INCREMENT COMMENT ","'",B233,"',")</f>
        <v>`id` int(11)  NOT NULL AUTO_INCREMENT COMMENT '编号',</v>
      </c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6">
      <c r="A234" s="25" t="s">
        <v>491</v>
      </c>
      <c r="B234" s="25" t="s">
        <v>492</v>
      </c>
      <c r="C234" s="27" t="s">
        <v>151</v>
      </c>
      <c r="D234" s="27"/>
      <c r="E234" s="27" t="s">
        <v>202</v>
      </c>
      <c r="F234" s="27"/>
      <c r="G234" s="25"/>
      <c r="H234" s="26" t="str">
        <f t="shared" ref="H234:H242" si="49">CONCATENATE("`",A234,"` ",C234," DEFAULT NULL COMMENT ","'",B234,"',")</f>
        <v>`mebid` int(11) DEFAULT NULL COMMENT '平台用户id',</v>
      </c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70" t="s">
        <v>903</v>
      </c>
      <c r="B235" s="27" t="s">
        <v>857</v>
      </c>
      <c r="C235" s="27" t="s">
        <v>468</v>
      </c>
      <c r="D235" s="25"/>
      <c r="E235" s="25"/>
      <c r="F235" s="25"/>
      <c r="G235" s="25"/>
      <c r="H235" s="36" t="str">
        <f t="shared" si="49"/>
        <v>`points` decimal(13,2) DEFAULT NULL COMMENT '发生积分',</v>
      </c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>
      <c r="A236" s="25" t="s">
        <v>858</v>
      </c>
      <c r="B236" s="27" t="s">
        <v>859</v>
      </c>
      <c r="C236" s="27" t="s">
        <v>468</v>
      </c>
      <c r="D236" s="25"/>
      <c r="E236" s="25"/>
      <c r="F236" s="25"/>
      <c r="G236" s="27"/>
      <c r="H236" s="36" t="str">
        <f t="shared" si="49"/>
        <v>`nowpoints` decimal(13,2) DEFAULT NULL COMMENT '当前积分',</v>
      </c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>
      <c r="A237" s="25" t="s">
        <v>860</v>
      </c>
      <c r="B237" s="25" t="s">
        <v>861</v>
      </c>
      <c r="C237" s="27" t="s">
        <v>151</v>
      </c>
      <c r="D237" s="25"/>
      <c r="E237" s="25"/>
      <c r="F237" s="25"/>
      <c r="G237" s="37" t="s">
        <v>862</v>
      </c>
      <c r="H237" s="36" t="str">
        <f t="shared" si="49"/>
        <v>`modid` int(11) DEFAULT NULL COMMENT '业务类型',</v>
      </c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>
      <c r="A238" s="25" t="s">
        <v>863</v>
      </c>
      <c r="B238" s="25" t="s">
        <v>864</v>
      </c>
      <c r="C238" s="27" t="s">
        <v>151</v>
      </c>
      <c r="D238" s="25"/>
      <c r="E238" s="25"/>
      <c r="F238" s="25"/>
      <c r="G238" s="34" t="s">
        <v>865</v>
      </c>
      <c r="H238" s="36" t="str">
        <f t="shared" si="49"/>
        <v>`cid` int(11) DEFAULT NULL COMMENT '关联业务记录ID',</v>
      </c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>
      <c r="A239" s="27" t="s">
        <v>362</v>
      </c>
      <c r="B239" s="27" t="s">
        <v>866</v>
      </c>
      <c r="C239" s="25" t="s">
        <v>724</v>
      </c>
      <c r="D239" s="25"/>
      <c r="E239" s="25"/>
      <c r="F239" s="25"/>
      <c r="G239" s="34" t="s">
        <v>867</v>
      </c>
      <c r="H239" s="36" t="str">
        <f t="shared" si="49"/>
        <v>`type` int(2) DEFAULT NULL COMMENT '积分类型',</v>
      </c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>
      <c r="A240" s="25" t="s">
        <v>529</v>
      </c>
      <c r="B240" s="27" t="s">
        <v>780</v>
      </c>
      <c r="C240" s="27" t="s">
        <v>151</v>
      </c>
      <c r="D240" s="25"/>
      <c r="E240" s="25"/>
      <c r="F240" s="25"/>
      <c r="G240" s="37"/>
      <c r="H240" s="36" t="str">
        <f t="shared" si="49"/>
        <v>`createtime` int(11) DEFAULT NULL COMMENT '发生时间',</v>
      </c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>
      <c r="A241" s="25" t="s">
        <v>868</v>
      </c>
      <c r="B241" s="25" t="s">
        <v>869</v>
      </c>
      <c r="C241" s="25" t="s">
        <v>607</v>
      </c>
      <c r="D241" s="25"/>
      <c r="E241" s="25"/>
      <c r="F241" s="25"/>
      <c r="G241" s="37" t="s">
        <v>870</v>
      </c>
      <c r="H241" s="36" t="str">
        <f t="shared" si="49"/>
        <v>`userid` int(11) DEFAULT NULL COMMENT '操作人',</v>
      </c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>
      <c r="A242" s="25" t="s">
        <v>871</v>
      </c>
      <c r="B242" s="27" t="s">
        <v>595</v>
      </c>
      <c r="C242" s="27" t="s">
        <v>147</v>
      </c>
      <c r="D242" s="25"/>
      <c r="E242" s="25"/>
      <c r="F242" s="25"/>
      <c r="G242" s="37"/>
      <c r="H242" s="36" t="str">
        <f t="shared" si="49"/>
        <v>`memo` varchar(200) DEFAULT NULL COMMENT '备注',</v>
      </c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">
      <c r="A243" s="27" t="s">
        <v>323</v>
      </c>
      <c r="B243" s="27"/>
      <c r="C243" s="27"/>
      <c r="D243" s="27"/>
      <c r="E243" s="27"/>
      <c r="F243" s="27"/>
      <c r="G243" s="27" t="s">
        <v>856</v>
      </c>
      <c r="H243" s="26" t="str">
        <f>CONCATENATE(,"PRIMARY KEY (`",A243,"`)) ENGINE=InnoDB AUTO_INCREMENT=1 DEFAULT CHARSET=utf8 COMMENT='",G243,"';")</f>
        <v>PRIMARY KEY (`id`)) ENGINE=InnoDB AUTO_INCREMENT=1 DEFAULT CHARSET=utf8 COMMENT='积分明细';</v>
      </c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6">
      <c r="A245" s="26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6">
      <c r="A248" s="21" t="s">
        <v>873</v>
      </c>
      <c r="B248" s="80" t="s">
        <v>874</v>
      </c>
      <c r="C248" s="78"/>
      <c r="D248" s="78"/>
      <c r="E248" s="78"/>
      <c r="F248" s="78"/>
      <c r="G248" s="78"/>
      <c r="H248" s="26" t="str">
        <f>CONCATENATE("CREATE TABLE `",A248,"` (")</f>
        <v>CREATE TABLE `meb_financelrd` (</v>
      </c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6">
      <c r="A249" s="23" t="s">
        <v>114</v>
      </c>
      <c r="B249" s="23" t="s">
        <v>115</v>
      </c>
      <c r="C249" s="23" t="s">
        <v>116</v>
      </c>
      <c r="D249" s="23" t="s">
        <v>117</v>
      </c>
      <c r="E249" s="23" t="s">
        <v>118</v>
      </c>
      <c r="F249" s="23" t="s">
        <v>119</v>
      </c>
      <c r="G249" s="23" t="s">
        <v>120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6">
      <c r="A250" s="27" t="s">
        <v>323</v>
      </c>
      <c r="B250" s="27" t="s">
        <v>251</v>
      </c>
      <c r="C250" s="27" t="s">
        <v>151</v>
      </c>
      <c r="D250" s="27" t="s">
        <v>325</v>
      </c>
      <c r="E250" s="25"/>
      <c r="F250" s="25"/>
      <c r="G250" s="25"/>
      <c r="H250" s="26" t="str">
        <f>CONCATENATE("`",A250,"` ",C250,"  NOT NULL AUTO_INCREMENT COMMENT ","'",B250,"',")</f>
        <v>`id` int(11)  NOT NULL AUTO_INCREMENT COMMENT '编号',</v>
      </c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6">
      <c r="A251" s="25" t="s">
        <v>491</v>
      </c>
      <c r="B251" s="25" t="s">
        <v>492</v>
      </c>
      <c r="C251" s="27" t="s">
        <v>151</v>
      </c>
      <c r="D251" s="27"/>
      <c r="E251" s="27" t="s">
        <v>202</v>
      </c>
      <c r="F251" s="27"/>
      <c r="G251" s="25"/>
      <c r="H251" s="26" t="str">
        <f t="shared" ref="H251:H261" si="50">CONCATENATE("`",A251,"` ",C251," DEFAULT NULL COMMENT ","'",B251,"',")</f>
        <v>`mebid` int(11) DEFAULT NULL COMMENT '平台用户id',</v>
      </c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6">
      <c r="A252" s="25" t="s">
        <v>875</v>
      </c>
      <c r="B252" s="25" t="s">
        <v>360</v>
      </c>
      <c r="C252" s="27" t="s">
        <v>126</v>
      </c>
      <c r="D252" s="27"/>
      <c r="E252" s="27"/>
      <c r="F252" s="27"/>
      <c r="G252" s="25"/>
      <c r="H252" s="26" t="str">
        <f t="shared" si="50"/>
        <v>`sl` varchar(64) DEFAULT NULL COMMENT '序列号',</v>
      </c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5" t="s">
        <v>876</v>
      </c>
      <c r="B253" s="27" t="s">
        <v>877</v>
      </c>
      <c r="C253" s="27" t="s">
        <v>468</v>
      </c>
      <c r="D253" s="25"/>
      <c r="E253" s="25"/>
      <c r="F253" s="25"/>
      <c r="G253" s="25"/>
      <c r="H253" s="36" t="str">
        <f t="shared" si="50"/>
        <v>`actamt` decimal(13,2) DEFAULT NULL COMMENT '发生金额',</v>
      </c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>
      <c r="A254" s="25" t="s">
        <v>878</v>
      </c>
      <c r="B254" s="27" t="s">
        <v>879</v>
      </c>
      <c r="C254" s="27" t="s">
        <v>468</v>
      </c>
      <c r="D254" s="25"/>
      <c r="E254" s="25"/>
      <c r="F254" s="25"/>
      <c r="G254" s="27"/>
      <c r="H254" s="36" t="str">
        <f t="shared" si="50"/>
        <v>`nowamt` decimal(13,2) DEFAULT NULL COMMENT '当前余额',</v>
      </c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>
      <c r="A255" s="27" t="s">
        <v>362</v>
      </c>
      <c r="B255" s="27" t="s">
        <v>880</v>
      </c>
      <c r="C255" s="25" t="s">
        <v>724</v>
      </c>
      <c r="D255" s="25"/>
      <c r="E255" s="25" t="s">
        <v>881</v>
      </c>
      <c r="F255" s="25"/>
      <c r="G255" s="34" t="s">
        <v>953</v>
      </c>
      <c r="H255" s="36" t="str">
        <f t="shared" si="50"/>
        <v>`type` int(2) DEFAULT NULL COMMENT '金额类型',</v>
      </c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>
      <c r="A256" s="25" t="s">
        <v>529</v>
      </c>
      <c r="B256" s="27" t="s">
        <v>780</v>
      </c>
      <c r="C256" s="27" t="s">
        <v>151</v>
      </c>
      <c r="D256" s="25"/>
      <c r="E256" s="25"/>
      <c r="F256" s="25"/>
      <c r="G256" s="37"/>
      <c r="H256" s="36" t="str">
        <f t="shared" si="50"/>
        <v>`createtime` int(11) DEFAULT NULL COMMENT '发生时间',</v>
      </c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>
      <c r="A257" s="25" t="s">
        <v>868</v>
      </c>
      <c r="B257" s="25" t="s">
        <v>869</v>
      </c>
      <c r="C257" s="25" t="s">
        <v>607</v>
      </c>
      <c r="D257" s="25"/>
      <c r="E257" s="25"/>
      <c r="F257" s="25"/>
      <c r="G257" s="37" t="s">
        <v>870</v>
      </c>
      <c r="H257" s="36" t="str">
        <f t="shared" si="50"/>
        <v>`userid` int(11) DEFAULT NULL COMMENT '操作人',</v>
      </c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>
      <c r="A258" s="25" t="s">
        <v>871</v>
      </c>
      <c r="B258" s="27" t="s">
        <v>595</v>
      </c>
      <c r="C258" s="27" t="s">
        <v>147</v>
      </c>
      <c r="D258" s="25"/>
      <c r="E258" s="25"/>
      <c r="F258" s="25"/>
      <c r="G258" s="37"/>
      <c r="H258" s="36" t="str">
        <f t="shared" si="50"/>
        <v>`memo` varchar(200) DEFAULT NULL COMMENT '备注',</v>
      </c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6">
      <c r="A259" s="25" t="s">
        <v>451</v>
      </c>
      <c r="B259" s="25" t="s">
        <v>452</v>
      </c>
      <c r="C259" s="25" t="s">
        <v>441</v>
      </c>
      <c r="D259" s="27"/>
      <c r="E259" s="27"/>
      <c r="F259" s="27"/>
      <c r="G259" s="25"/>
      <c r="H259" s="26" t="str">
        <f t="shared" si="50"/>
        <v>`m1` varchar(20) DEFAULT NULL COMMENT '预留字段一',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6">
      <c r="A260" s="25" t="s">
        <v>456</v>
      </c>
      <c r="B260" s="25" t="s">
        <v>457</v>
      </c>
      <c r="C260" s="25" t="s">
        <v>441</v>
      </c>
      <c r="D260" s="27"/>
      <c r="E260" s="27"/>
      <c r="F260" s="27"/>
      <c r="G260" s="25"/>
      <c r="H260" s="26" t="str">
        <f t="shared" si="50"/>
        <v>`m2` varchar(20) DEFAULT NULL COMMENT '预留字段二',</v>
      </c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6">
      <c r="A261" s="25" t="s">
        <v>461</v>
      </c>
      <c r="B261" s="25" t="s">
        <v>462</v>
      </c>
      <c r="C261" s="25" t="s">
        <v>441</v>
      </c>
      <c r="D261" s="27"/>
      <c r="E261" s="27"/>
      <c r="F261" s="27"/>
      <c r="G261" s="25"/>
      <c r="H261" s="26" t="str">
        <f t="shared" si="50"/>
        <v>`m3` varchar(20) DEFAULT NULL COMMENT '预留字段三',</v>
      </c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6">
      <c r="A262" s="27" t="s">
        <v>323</v>
      </c>
      <c r="B262" s="27"/>
      <c r="C262" s="27"/>
      <c r="D262" s="27"/>
      <c r="E262" s="27"/>
      <c r="F262" s="27"/>
      <c r="G262" s="27" t="s">
        <v>874</v>
      </c>
      <c r="H262" s="26" t="str">
        <f>CONCATENATE(,"PRIMARY KEY (`",A262,"`)) ENGINE=InnoDB AUTO_INCREMENT=1 DEFAULT CHARSET=utf8 COMMENT='",G262,"';")</f>
        <v>PRIMARY KEY (`id`)) ENGINE=InnoDB AUTO_INCREMENT=1 DEFAULT CHARSET=utf8 COMMENT='资金明细';</v>
      </c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6">
      <c r="A265" s="21" t="s">
        <v>882</v>
      </c>
      <c r="B265" s="80" t="s">
        <v>883</v>
      </c>
      <c r="C265" s="78"/>
      <c r="D265" s="78"/>
      <c r="E265" s="78"/>
      <c r="F265" s="78"/>
      <c r="G265" s="78"/>
      <c r="H265" s="26" t="str">
        <f>CONCATENATE("CREATE TABLE `",A265,"` (")</f>
        <v>CREATE TABLE `meb_financelcash` (</v>
      </c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6">
      <c r="A266" s="23" t="s">
        <v>114</v>
      </c>
      <c r="B266" s="23" t="s">
        <v>115</v>
      </c>
      <c r="C266" s="23" t="s">
        <v>116</v>
      </c>
      <c r="D266" s="23" t="s">
        <v>117</v>
      </c>
      <c r="E266" s="23" t="s">
        <v>118</v>
      </c>
      <c r="F266" s="23" t="s">
        <v>119</v>
      </c>
      <c r="G266" s="23" t="s">
        <v>120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6">
      <c r="A267" s="27" t="s">
        <v>323</v>
      </c>
      <c r="B267" s="27" t="s">
        <v>251</v>
      </c>
      <c r="C267" s="27" t="s">
        <v>151</v>
      </c>
      <c r="D267" s="27" t="s">
        <v>325</v>
      </c>
      <c r="E267" s="25"/>
      <c r="F267" s="25"/>
      <c r="G267" s="25"/>
      <c r="H267" s="26" t="str">
        <f>CONCATENATE("`",A267,"` ",C267,"  NOT NULL AUTO_INCREMENT COMMENT ","'",B267,"',")</f>
        <v>`id` int(11)  NOT NULL AUTO_INCREMENT COMMENT '编号',</v>
      </c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6">
      <c r="A268" s="25" t="s">
        <v>491</v>
      </c>
      <c r="B268" s="25" t="s">
        <v>492</v>
      </c>
      <c r="C268" s="27" t="s">
        <v>151</v>
      </c>
      <c r="D268" s="27"/>
      <c r="E268" s="27" t="s">
        <v>202</v>
      </c>
      <c r="F268" s="27"/>
      <c r="G268" s="25"/>
      <c r="H268" s="26" t="str">
        <f t="shared" ref="H268:H286" si="51">CONCATENATE("`",A268,"` ",C268," DEFAULT NULL COMMENT ","'",B268,"',")</f>
        <v>`mebid` int(11) DEFAULT NULL COMMENT '平台用户id',</v>
      </c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6">
      <c r="A269" s="25" t="s">
        <v>875</v>
      </c>
      <c r="B269" s="25" t="s">
        <v>360</v>
      </c>
      <c r="C269" s="27" t="s">
        <v>126</v>
      </c>
      <c r="D269" s="27"/>
      <c r="E269" s="27"/>
      <c r="F269" s="27"/>
      <c r="G269" s="25"/>
      <c r="H269" s="26" t="str">
        <f t="shared" si="51"/>
        <v>`sl` varchar(64) DEFAULT NULL COMMENT '序列号',</v>
      </c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5" t="s">
        <v>876</v>
      </c>
      <c r="B270" s="27" t="s">
        <v>877</v>
      </c>
      <c r="C270" s="27" t="s">
        <v>872</v>
      </c>
      <c r="D270" s="25"/>
      <c r="E270" s="25"/>
      <c r="F270" s="25"/>
      <c r="G270" s="25"/>
      <c r="H270" s="36" t="str">
        <f t="shared" si="51"/>
        <v>`actamt` decimal(13,6) DEFAULT NULL COMMENT '发生金额',</v>
      </c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>
      <c r="A271" s="25" t="s">
        <v>878</v>
      </c>
      <c r="B271" s="27" t="s">
        <v>879</v>
      </c>
      <c r="C271" s="27" t="s">
        <v>872</v>
      </c>
      <c r="D271" s="25"/>
      <c r="E271" s="25"/>
      <c r="F271" s="25"/>
      <c r="G271" s="27"/>
      <c r="H271" s="36" t="str">
        <f t="shared" si="51"/>
        <v>`nowamt` decimal(13,6) DEFAULT NULL COMMENT '当前余额',</v>
      </c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6">
      <c r="A272" s="25" t="s">
        <v>796</v>
      </c>
      <c r="B272" s="25" t="s">
        <v>797</v>
      </c>
      <c r="C272" s="27" t="s">
        <v>798</v>
      </c>
      <c r="D272" s="25"/>
      <c r="E272" s="57" t="s">
        <v>551</v>
      </c>
      <c r="F272" s="25"/>
      <c r="G272" s="37" t="s">
        <v>799</v>
      </c>
      <c r="H272" s="26" t="str">
        <f t="shared" si="51"/>
        <v>`ctype` int(2) DEFAULT NULL COMMENT '银行卡类型',</v>
      </c>
      <c r="I272" s="36"/>
      <c r="J272" s="24"/>
      <c r="K272" s="24"/>
      <c r="L272" s="24"/>
      <c r="M272" s="24"/>
      <c r="N272" s="33"/>
      <c r="O272" s="33"/>
      <c r="P272" s="33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6">
      <c r="A273" s="27" t="s">
        <v>824</v>
      </c>
      <c r="B273" s="27" t="s">
        <v>330</v>
      </c>
      <c r="C273" s="27" t="s">
        <v>826</v>
      </c>
      <c r="D273" s="25"/>
      <c r="E273" s="25"/>
      <c r="F273" s="25"/>
      <c r="G273" s="37"/>
      <c r="H273" s="26" t="str">
        <f t="shared" si="51"/>
        <v>`bankneme` varchar(100) DEFAULT NULL COMMENT '银行名称',</v>
      </c>
      <c r="I273" s="36"/>
      <c r="J273" s="24"/>
      <c r="K273" s="24"/>
      <c r="L273" s="24"/>
      <c r="M273" s="24"/>
      <c r="N273" s="33"/>
      <c r="O273" s="33"/>
      <c r="P273" s="33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6">
      <c r="A274" s="25" t="s">
        <v>830</v>
      </c>
      <c r="B274" s="25" t="s">
        <v>831</v>
      </c>
      <c r="C274" s="25" t="s">
        <v>147</v>
      </c>
      <c r="D274" s="25"/>
      <c r="E274" s="25"/>
      <c r="F274" s="25"/>
      <c r="G274" s="34"/>
      <c r="H274" s="26" t="str">
        <f t="shared" si="51"/>
        <v>`subbankaddr` varchar(200) DEFAULT NULL COMMENT '开户支行详细地址',</v>
      </c>
      <c r="I274" s="36"/>
      <c r="J274" s="24"/>
      <c r="K274" s="24"/>
      <c r="L274" s="24"/>
      <c r="M274" s="24"/>
      <c r="N274" s="33"/>
      <c r="O274" s="33"/>
      <c r="P274" s="33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5" t="s">
        <v>803</v>
      </c>
      <c r="B275" s="25" t="s">
        <v>804</v>
      </c>
      <c r="C275" s="25" t="s">
        <v>122</v>
      </c>
      <c r="D275" s="25"/>
      <c r="E275" s="25"/>
      <c r="F275" s="25"/>
      <c r="G275" s="34"/>
      <c r="H275" s="36" t="str">
        <f t="shared" si="51"/>
        <v>`accname` varchar(30) DEFAULT NULL COMMENT '账户名',</v>
      </c>
      <c r="I275" s="36"/>
      <c r="J275" s="36"/>
      <c r="K275" s="36"/>
      <c r="L275" s="36"/>
      <c r="M275" s="36"/>
      <c r="N275" s="69"/>
      <c r="O275" s="69"/>
      <c r="P275" s="69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6">
      <c r="A276" s="25" t="s">
        <v>813</v>
      </c>
      <c r="B276" s="25" t="s">
        <v>814</v>
      </c>
      <c r="C276" s="25" t="s">
        <v>122</v>
      </c>
      <c r="D276" s="25"/>
      <c r="E276" s="25"/>
      <c r="F276" s="25"/>
      <c r="G276" s="37"/>
      <c r="H276" s="26" t="str">
        <f t="shared" si="51"/>
        <v>`cardno` varchar(30) DEFAULT NULL COMMENT '银行卡账号',</v>
      </c>
      <c r="I276" s="36"/>
      <c r="J276" s="24"/>
      <c r="K276" s="24"/>
      <c r="L276" s="24"/>
      <c r="M276" s="24"/>
      <c r="N276" s="33"/>
      <c r="O276" s="33"/>
      <c r="P276" s="33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6">
      <c r="A277" s="25" t="s">
        <v>884</v>
      </c>
      <c r="B277" s="25" t="s">
        <v>885</v>
      </c>
      <c r="C277" s="27" t="s">
        <v>798</v>
      </c>
      <c r="D277" s="25"/>
      <c r="E277" s="25" t="s">
        <v>886</v>
      </c>
      <c r="F277" s="25"/>
      <c r="G277" s="34" t="s">
        <v>887</v>
      </c>
      <c r="H277" s="26" t="str">
        <f t="shared" si="51"/>
        <v>`cash_sta` int(2) DEFAULT NULL COMMENT '提现状态',</v>
      </c>
      <c r="I277" s="36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6">
      <c r="A278" s="25" t="s">
        <v>888</v>
      </c>
      <c r="B278" s="25" t="s">
        <v>889</v>
      </c>
      <c r="C278" s="27" t="s">
        <v>890</v>
      </c>
      <c r="D278" s="25"/>
      <c r="E278" s="25"/>
      <c r="F278" s="25"/>
      <c r="G278" s="34"/>
      <c r="H278" s="26" t="str">
        <f t="shared" si="51"/>
        <v>`cash_desc` varchar(500) DEFAULT NULL COMMENT '提现处理备注',</v>
      </c>
      <c r="I278" s="36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5" t="s">
        <v>529</v>
      </c>
      <c r="B279" s="27" t="s">
        <v>891</v>
      </c>
      <c r="C279" s="27" t="s">
        <v>151</v>
      </c>
      <c r="D279" s="25"/>
      <c r="E279" s="25"/>
      <c r="F279" s="25"/>
      <c r="G279" s="37"/>
      <c r="H279" s="36" t="str">
        <f t="shared" si="51"/>
        <v>`createtime` int(11) DEFAULT NULL COMMENT '申请时间',</v>
      </c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>
      <c r="A280" s="25" t="s">
        <v>836</v>
      </c>
      <c r="B280" s="25" t="s">
        <v>892</v>
      </c>
      <c r="C280" s="25" t="s">
        <v>607</v>
      </c>
      <c r="D280" s="25"/>
      <c r="E280" s="25"/>
      <c r="F280" s="25"/>
      <c r="G280" s="37" t="s">
        <v>893</v>
      </c>
      <c r="H280" s="36" t="str">
        <f t="shared" si="51"/>
        <v>`createby` int(11) DEFAULT NULL COMMENT '申请人',</v>
      </c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>
      <c r="A281" s="27" t="s">
        <v>694</v>
      </c>
      <c r="B281" s="27" t="s">
        <v>894</v>
      </c>
      <c r="C281" s="27" t="s">
        <v>131</v>
      </c>
      <c r="D281" s="25"/>
      <c r="E281" s="25"/>
      <c r="F281" s="25"/>
      <c r="G281" s="34"/>
      <c r="H281" s="36" t="str">
        <f t="shared" si="51"/>
        <v>`updatetime` datetime DEFAULT NULL COMMENT '提现处理时间',</v>
      </c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6">
      <c r="A282" s="25" t="s">
        <v>699</v>
      </c>
      <c r="B282" s="27" t="s">
        <v>895</v>
      </c>
      <c r="C282" s="25" t="s">
        <v>607</v>
      </c>
      <c r="D282" s="27"/>
      <c r="E282" s="27"/>
      <c r="F282" s="27"/>
      <c r="G282" s="27" t="s">
        <v>896</v>
      </c>
      <c r="H282" s="26" t="str">
        <f t="shared" si="51"/>
        <v>`updateby` int(11) DEFAULT NULL COMMENT '处理人',</v>
      </c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5" t="s">
        <v>871</v>
      </c>
      <c r="B283" s="27" t="s">
        <v>595</v>
      </c>
      <c r="C283" s="27" t="s">
        <v>147</v>
      </c>
      <c r="D283" s="25"/>
      <c r="E283" s="25"/>
      <c r="F283" s="25"/>
      <c r="G283" s="37"/>
      <c r="H283" s="36" t="str">
        <f t="shared" si="51"/>
        <v>`memo` varchar(200) DEFAULT NULL COMMENT '备注',</v>
      </c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6">
      <c r="A284" s="25" t="s">
        <v>451</v>
      </c>
      <c r="B284" s="25" t="s">
        <v>452</v>
      </c>
      <c r="C284" s="25" t="s">
        <v>441</v>
      </c>
      <c r="D284" s="27"/>
      <c r="E284" s="27"/>
      <c r="F284" s="27"/>
      <c r="G284" s="25"/>
      <c r="H284" s="26" t="str">
        <f t="shared" si="51"/>
        <v>`m1` varchar(20) DEFAULT NULL COMMENT '预留字段一',</v>
      </c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6">
      <c r="A285" s="25" t="s">
        <v>456</v>
      </c>
      <c r="B285" s="25" t="s">
        <v>457</v>
      </c>
      <c r="C285" s="25" t="s">
        <v>441</v>
      </c>
      <c r="D285" s="27"/>
      <c r="E285" s="27"/>
      <c r="F285" s="27"/>
      <c r="G285" s="25"/>
      <c r="H285" s="26" t="str">
        <f t="shared" si="51"/>
        <v>`m2` varchar(20) DEFAULT NULL COMMENT '预留字段二',</v>
      </c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6">
      <c r="A286" s="25" t="s">
        <v>461</v>
      </c>
      <c r="B286" s="25" t="s">
        <v>462</v>
      </c>
      <c r="C286" s="25" t="s">
        <v>441</v>
      </c>
      <c r="D286" s="27"/>
      <c r="E286" s="27"/>
      <c r="F286" s="27"/>
      <c r="G286" s="25"/>
      <c r="H286" s="26" t="str">
        <f t="shared" si="51"/>
        <v>`m3` varchar(20) DEFAULT NULL COMMENT '预留字段三',</v>
      </c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6">
      <c r="A287" s="27" t="s">
        <v>323</v>
      </c>
      <c r="B287" s="27"/>
      <c r="C287" s="27"/>
      <c r="D287" s="27"/>
      <c r="E287" s="27"/>
      <c r="F287" s="27"/>
      <c r="G287" s="27" t="s">
        <v>883</v>
      </c>
      <c r="H287" s="26" t="str">
        <f>CONCATENATE(,"PRIMARY KEY (`",A287,"`)) ENGINE=InnoDB AUTO_INCREMENT=1 DEFAULT CHARSET=utf8 COMMENT='",G287,"';")</f>
        <v>PRIMARY KEY (`id`)) ENGINE=InnoDB AUTO_INCREMENT=1 DEFAULT CHARSET=utf8 COMMENT='提现';</v>
      </c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7" s="1" customFormat="1">
      <c r="A289" s="3" t="s">
        <v>42</v>
      </c>
      <c r="B289" s="81" t="s">
        <v>43</v>
      </c>
      <c r="C289" s="81"/>
      <c r="D289" s="81"/>
      <c r="E289" s="81"/>
      <c r="F289" s="81"/>
      <c r="G289" s="81"/>
      <c r="H289" s="1" t="str">
        <f>CONCATENATE("CREATE TABLE `",A289,"` (")</f>
        <v>CREATE TABLE `meb_sigin_in` (</v>
      </c>
    </row>
    <row r="290" spans="1:27" s="1" customFormat="1">
      <c r="A290" s="4" t="s">
        <v>1</v>
      </c>
      <c r="B290" s="4" t="s">
        <v>2</v>
      </c>
      <c r="C290" s="4" t="s">
        <v>3</v>
      </c>
      <c r="D290" s="4" t="s">
        <v>4</v>
      </c>
      <c r="E290" s="4" t="s">
        <v>5</v>
      </c>
      <c r="F290" s="4" t="s">
        <v>6</v>
      </c>
      <c r="G290" s="4" t="s">
        <v>7</v>
      </c>
    </row>
    <row r="291" spans="1:27" s="1" customFormat="1">
      <c r="A291" s="5" t="s">
        <v>31</v>
      </c>
      <c r="B291" s="5" t="s">
        <v>9</v>
      </c>
      <c r="C291" s="5" t="s">
        <v>10</v>
      </c>
      <c r="D291" s="5" t="s">
        <v>11</v>
      </c>
      <c r="E291" s="5"/>
      <c r="F291" s="5"/>
      <c r="G291" s="5"/>
      <c r="H291" s="1" t="str">
        <f>CONCATENATE("`",A291,"` ",C291,"  NOT NULL AUTO_INCREMENT COMMENT ","'",B291,"',")</f>
        <v>`id` int(11)  NOT NULL AUTO_INCREMENT COMMENT '编号',</v>
      </c>
    </row>
    <row r="292" spans="1:27" s="1" customFormat="1">
      <c r="A292" s="5" t="s">
        <v>21</v>
      </c>
      <c r="B292" s="5" t="s">
        <v>18</v>
      </c>
      <c r="C292" s="5" t="s">
        <v>10</v>
      </c>
      <c r="D292" s="5"/>
      <c r="E292" s="5" t="s">
        <v>0</v>
      </c>
      <c r="F292" s="5"/>
      <c r="G292" s="5"/>
      <c r="H292" s="1" t="str">
        <f>CONCATENATE("`",A292,"` ",C292," DEFAULT NULL COMMENT ","'",B292,"',")</f>
        <v>`mebid` int(11) DEFAULT NULL COMMENT '平台用户id',</v>
      </c>
    </row>
    <row r="293" spans="1:27" ht="16">
      <c r="A293" s="31" t="s">
        <v>152</v>
      </c>
      <c r="B293" s="31" t="s">
        <v>677</v>
      </c>
      <c r="C293" s="27" t="s">
        <v>153</v>
      </c>
      <c r="D293" s="32"/>
      <c r="E293" s="32"/>
      <c r="F293" s="32"/>
      <c r="G293" s="32"/>
      <c r="H293" s="26" t="str">
        <f t="shared" ref="H293" si="52">CONCATENATE("`",A293,"` ",C293," DEFAULT NULL COMMENT ","'",B293,"',")</f>
        <v>`name` varchar(50) DEFAULT NULL COMMENT '姓名',</v>
      </c>
      <c r="I293" s="24"/>
      <c r="J293" s="24"/>
      <c r="K293" s="24"/>
      <c r="L293" s="24"/>
      <c r="M293" s="24"/>
      <c r="N293" s="26" t="str">
        <f t="shared" ref="N293" si="53">CONCATENATE("大,",A293)</f>
        <v>大,name</v>
      </c>
      <c r="O293" s="26" t="str">
        <f t="shared" ref="O293" si="54">CONCATENATE("大,new.",A293)</f>
        <v>大,new.name</v>
      </c>
      <c r="P293" s="26" t="str">
        <f t="shared" ref="P293" si="55">CONCATENATE("大,",A293,"=new.",A293)</f>
        <v>大,name=new.name</v>
      </c>
      <c r="Q293" s="24"/>
      <c r="R293" s="24"/>
      <c r="S293" s="24"/>
      <c r="T293" s="24" t="s">
        <v>277</v>
      </c>
      <c r="U293" s="24" t="s">
        <v>278</v>
      </c>
      <c r="V293" s="24" t="s">
        <v>279</v>
      </c>
      <c r="W293" s="24"/>
      <c r="X293" s="24"/>
      <c r="Y293" s="24"/>
      <c r="Z293" s="24"/>
    </row>
    <row r="294" spans="1:27" s="1" customFormat="1">
      <c r="A294" s="5" t="s">
        <v>36</v>
      </c>
      <c r="B294" s="5" t="s">
        <v>44</v>
      </c>
      <c r="C294" s="5" t="s">
        <v>32</v>
      </c>
      <c r="D294" s="5"/>
      <c r="E294" s="5"/>
      <c r="F294" s="5"/>
      <c r="G294" s="14"/>
      <c r="H294" s="1" t="str">
        <f>CONCATENATE("`",A294,"` ",C294," DEFAULT NULL COMMENT ","'",B294,"',")</f>
        <v>`loginip` varchar(50) DEFAULT NULL COMMENT 'IP',</v>
      </c>
    </row>
    <row r="295" spans="1:27" s="1" customFormat="1">
      <c r="A295" s="5" t="s">
        <v>34</v>
      </c>
      <c r="B295" s="5" t="s">
        <v>45</v>
      </c>
      <c r="C295" s="5" t="s">
        <v>10</v>
      </c>
      <c r="D295" s="5"/>
      <c r="E295" s="5"/>
      <c r="F295" s="5"/>
      <c r="G295" s="14"/>
      <c r="H295" s="1" t="str">
        <f>CONCATENATE("`",A295,"` ",C295," DEFAULT NULL COMMENT ","'",B295,"',")</f>
        <v>`logintime` int(11) DEFAULT NULL COMMENT '时间',</v>
      </c>
    </row>
    <row r="296" spans="1:27" s="1" customFormat="1">
      <c r="A296" s="5" t="s">
        <v>37</v>
      </c>
      <c r="B296" s="5" t="s">
        <v>38</v>
      </c>
      <c r="C296" s="5" t="s">
        <v>20</v>
      </c>
      <c r="D296" s="5"/>
      <c r="E296" s="5"/>
      <c r="F296" s="5"/>
      <c r="G296" s="14"/>
      <c r="H296" s="1" t="str">
        <f t="shared" ref="H296:H299" si="56">CONCATENATE("`",A296,"` ",C296," DEFAULT NULL COMMENT ","'",B296,"',")</f>
        <v>`district` varchar(255) DEFAULT NULL COMMENT '地点',</v>
      </c>
    </row>
    <row r="297" spans="1:27" s="1" customFormat="1">
      <c r="A297" s="5" t="s">
        <v>46</v>
      </c>
      <c r="B297" s="5" t="s">
        <v>47</v>
      </c>
      <c r="C297" s="5" t="s">
        <v>48</v>
      </c>
      <c r="D297" s="5"/>
      <c r="E297" s="5"/>
      <c r="F297" s="5"/>
      <c r="G297" s="14"/>
      <c r="H297" s="1" t="str">
        <f t="shared" si="56"/>
        <v>`latitude` double DEFAULT NULL COMMENT '纬度',</v>
      </c>
    </row>
    <row r="298" spans="1:27" s="1" customFormat="1">
      <c r="A298" s="5" t="s">
        <v>49</v>
      </c>
      <c r="B298" s="5" t="s">
        <v>50</v>
      </c>
      <c r="C298" s="5" t="s">
        <v>48</v>
      </c>
      <c r="D298" s="5"/>
      <c r="E298" s="5"/>
      <c r="F298" s="5"/>
      <c r="G298" s="14"/>
      <c r="H298" s="1" t="str">
        <f t="shared" si="56"/>
        <v>`longitude` double DEFAULT NULL COMMENT '经度',</v>
      </c>
    </row>
    <row r="299" spans="1:27" s="1" customFormat="1">
      <c r="A299" s="5" t="s">
        <v>40</v>
      </c>
      <c r="B299" s="5" t="s">
        <v>41</v>
      </c>
      <c r="C299" s="5" t="s">
        <v>19</v>
      </c>
      <c r="D299" s="5"/>
      <c r="E299" s="5" t="s">
        <v>948</v>
      </c>
      <c r="F299" s="5"/>
      <c r="G299" s="5" t="s">
        <v>947</v>
      </c>
      <c r="H299" s="1" t="str">
        <f t="shared" si="56"/>
        <v>`client` int(2) DEFAULT NULL COMMENT '终端设备',</v>
      </c>
    </row>
    <row r="300" spans="1:27" s="13" customFormat="1" ht="16">
      <c r="A300" s="15" t="s">
        <v>14</v>
      </c>
      <c r="B300" s="15" t="s">
        <v>3</v>
      </c>
      <c r="C300" s="15" t="s">
        <v>19</v>
      </c>
      <c r="D300" s="15"/>
      <c r="E300" s="15" t="s">
        <v>949</v>
      </c>
      <c r="F300" s="15"/>
      <c r="G300" s="18" t="s">
        <v>51</v>
      </c>
      <c r="H300" s="19" t="str">
        <f>CONCATENATE("alter table meb_loginlog add `",A300,"` ",C300," DEFAULT NULL COMMENT ","'",B300,"',")</f>
        <v>alter table meb_loginlog add `type` int(2) DEFAULT NULL COMMENT '类型',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s="1" customFormat="1">
      <c r="A301" s="5" t="s">
        <v>52</v>
      </c>
      <c r="B301" s="5" t="s">
        <v>17</v>
      </c>
      <c r="C301" s="5" t="s">
        <v>35</v>
      </c>
      <c r="D301" s="5"/>
      <c r="E301" s="5" t="s">
        <v>950</v>
      </c>
      <c r="F301" s="5"/>
      <c r="G301" s="16" t="s">
        <v>53</v>
      </c>
      <c r="H301" s="1" t="str">
        <f t="shared" ref="H301" si="57">CONCATENATE("`",A301,"` ",C301," DEFAULT NULL COMMENT ","'",B301,"',")</f>
        <v>`siginsta` int(2) DEFAULT NULL COMMENT '状态',</v>
      </c>
    </row>
    <row r="302" spans="1:27" s="1" customFormat="1">
      <c r="A302" s="5"/>
      <c r="B302" s="5"/>
      <c r="C302" s="5"/>
      <c r="D302" s="5"/>
      <c r="E302" s="5"/>
      <c r="F302" s="5"/>
      <c r="G302" s="16"/>
      <c r="H302" s="1" t="str">
        <f>CONCATENATE(,"PRIMARY KEY (`id`)) ENGINE=InnoDB AUTO_INCREMENT=1 DEFAULT CHARSET=utf8;")</f>
        <v>PRIMARY KEY (`id`)) ENGINE=InnoDB AUTO_INCREMENT=1 DEFAULT CHARSET=utf8;</v>
      </c>
    </row>
    <row r="303" spans="1:27" s="1" customFormat="1">
      <c r="G303" s="17"/>
    </row>
    <row r="305" spans="1:27" s="1" customFormat="1">
      <c r="A305" s="3" t="s">
        <v>54</v>
      </c>
      <c r="B305" s="81" t="s">
        <v>55</v>
      </c>
      <c r="C305" s="81"/>
      <c r="D305" s="81"/>
      <c r="E305" s="81"/>
      <c r="F305" s="81"/>
      <c r="G305" s="81"/>
      <c r="H305" s="1" t="str">
        <f>CONCATENATE("CREATE TABLE `",A305,"` (")</f>
        <v>CREATE TABLE `meb_vacation` (</v>
      </c>
    </row>
    <row r="306" spans="1:27" s="1" customFormat="1">
      <c r="A306" s="4" t="s">
        <v>1</v>
      </c>
      <c r="B306" s="4" t="s">
        <v>2</v>
      </c>
      <c r="C306" s="4" t="s">
        <v>3</v>
      </c>
      <c r="D306" s="4" t="s">
        <v>4</v>
      </c>
      <c r="E306" s="4" t="s">
        <v>5</v>
      </c>
      <c r="F306" s="4" t="s">
        <v>6</v>
      </c>
      <c r="G306" s="4" t="s">
        <v>7</v>
      </c>
    </row>
    <row r="307" spans="1:27" s="1" customFormat="1">
      <c r="A307" s="5" t="s">
        <v>31</v>
      </c>
      <c r="B307" s="5" t="s">
        <v>9</v>
      </c>
      <c r="C307" s="5" t="s">
        <v>10</v>
      </c>
      <c r="D307" s="5" t="s">
        <v>11</v>
      </c>
      <c r="E307" s="5"/>
      <c r="F307" s="5"/>
      <c r="G307" s="5"/>
      <c r="H307" s="1" t="str">
        <f>CONCATENATE("`",A307,"` ",C307,"  NOT NULL AUTO_INCREMENT COMMENT ","'",B307,"',")</f>
        <v>`id` int(11)  NOT NULL AUTO_INCREMENT COMMENT '编号',</v>
      </c>
    </row>
    <row r="308" spans="1:27" s="1" customFormat="1">
      <c r="A308" s="5" t="s">
        <v>21</v>
      </c>
      <c r="B308" s="5" t="s">
        <v>18</v>
      </c>
      <c r="C308" s="5" t="s">
        <v>10</v>
      </c>
      <c r="D308" s="5"/>
      <c r="E308" s="5" t="s">
        <v>0</v>
      </c>
      <c r="F308" s="5"/>
      <c r="G308" s="5"/>
      <c r="H308" s="1" t="str">
        <f t="shared" ref="H308:H311" si="58">CONCATENATE("`",A308,"` ",C308," DEFAULT NULL COMMENT ","'",B308,"',")</f>
        <v>`mebid` int(11) DEFAULT NULL COMMENT '平台用户id',</v>
      </c>
    </row>
    <row r="309" spans="1:27" ht="16">
      <c r="A309" s="31" t="s">
        <v>152</v>
      </c>
      <c r="B309" s="31" t="s">
        <v>677</v>
      </c>
      <c r="C309" s="27" t="s">
        <v>153</v>
      </c>
      <c r="D309" s="32"/>
      <c r="E309" s="32"/>
      <c r="F309" s="32"/>
      <c r="G309" s="32"/>
      <c r="H309" s="26" t="str">
        <f t="shared" si="58"/>
        <v>`name` varchar(50) DEFAULT NULL COMMENT '姓名',</v>
      </c>
      <c r="I309" s="24"/>
      <c r="J309" s="24"/>
      <c r="K309" s="24"/>
      <c r="L309" s="24"/>
      <c r="M309" s="24"/>
      <c r="N309" s="26" t="str">
        <f t="shared" ref="N309" si="59">CONCATENATE("大,",A309)</f>
        <v>大,name</v>
      </c>
      <c r="O309" s="26" t="str">
        <f t="shared" ref="O309" si="60">CONCATENATE("大,new.",A309)</f>
        <v>大,new.name</v>
      </c>
      <c r="P309" s="26" t="str">
        <f t="shared" ref="P309" si="61">CONCATENATE("大,",A309,"=new.",A309)</f>
        <v>大,name=new.name</v>
      </c>
      <c r="Q309" s="24"/>
      <c r="R309" s="24"/>
      <c r="S309" s="24"/>
      <c r="T309" s="24" t="s">
        <v>277</v>
      </c>
      <c r="U309" s="24" t="s">
        <v>278</v>
      </c>
      <c r="V309" s="24" t="s">
        <v>279</v>
      </c>
      <c r="W309" s="24"/>
      <c r="X309" s="24"/>
      <c r="Y309" s="24"/>
      <c r="Z309" s="24"/>
    </row>
    <row r="310" spans="1:27" s="1" customFormat="1">
      <c r="A310" s="5" t="s">
        <v>56</v>
      </c>
      <c r="B310" s="5" t="s">
        <v>57</v>
      </c>
      <c r="C310" s="5" t="s">
        <v>10</v>
      </c>
      <c r="D310" s="5"/>
      <c r="E310" s="5"/>
      <c r="F310" s="5"/>
      <c r="G310" s="14"/>
      <c r="H310" s="1" t="str">
        <f t="shared" si="58"/>
        <v>`starttime` int(11) DEFAULT NULL COMMENT '开始时间',</v>
      </c>
    </row>
    <row r="311" spans="1:27" s="1" customFormat="1">
      <c r="A311" s="5" t="s">
        <v>58</v>
      </c>
      <c r="B311" s="5" t="s">
        <v>59</v>
      </c>
      <c r="C311" s="5" t="s">
        <v>10</v>
      </c>
      <c r="D311" s="5"/>
      <c r="E311" s="5"/>
      <c r="F311" s="5"/>
      <c r="G311" s="14"/>
      <c r="H311" s="1" t="str">
        <f t="shared" si="58"/>
        <v>`endtime` int(11) DEFAULT NULL COMMENT '结束时间',</v>
      </c>
    </row>
    <row r="312" spans="1:27" s="13" customFormat="1" ht="16">
      <c r="A312" s="15" t="s">
        <v>14</v>
      </c>
      <c r="B312" s="15" t="s">
        <v>3</v>
      </c>
      <c r="C312" s="15" t="s">
        <v>19</v>
      </c>
      <c r="D312" s="15"/>
      <c r="E312" s="15" t="s">
        <v>951</v>
      </c>
      <c r="F312" s="15"/>
      <c r="G312" s="18" t="s">
        <v>60</v>
      </c>
      <c r="H312" s="19" t="str">
        <f>CONCATENATE("alter table meb_loginlog add `",A312,"` ",C312," DEFAULT NULL COMMENT ","'",B312,"',")</f>
        <v>alter table meb_loginlog add `type` int(2) DEFAULT NULL COMMENT '类型',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s="13" customFormat="1" ht="16">
      <c r="A313" s="15" t="s">
        <v>61</v>
      </c>
      <c r="B313" s="15" t="s">
        <v>62</v>
      </c>
      <c r="C313" s="15" t="s">
        <v>19</v>
      </c>
      <c r="D313" s="15"/>
      <c r="E313" s="15" t="s">
        <v>952</v>
      </c>
      <c r="F313" s="15"/>
      <c r="G313" s="18" t="s">
        <v>63</v>
      </c>
      <c r="H313" s="19" t="str">
        <f>CONCATENATE("alter table meb_loginlog add `",A313,"` ",C313," DEFAULT NULL COMMENT ","'",B313,"',")</f>
        <v>alter table meb_loginlog add `reversta` int(2) DEFAULT NULL COMMENT '审核状态',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s="1" customFormat="1">
      <c r="A314" s="5" t="s">
        <v>64</v>
      </c>
      <c r="B314" s="5" t="s">
        <v>65</v>
      </c>
      <c r="C314" s="5" t="s">
        <v>39</v>
      </c>
      <c r="D314" s="5"/>
      <c r="E314" s="5"/>
      <c r="F314" s="5"/>
      <c r="G314" s="14"/>
      <c r="H314" s="1" t="str">
        <f>CONCATENATE("`",A314,"` ",C314," DEFAULT NULL COMMENT ","'",B314,"',")</f>
        <v>`reason` varchar(255) DEFAULT NULL COMMENT '请假事由',</v>
      </c>
    </row>
    <row r="315" spans="1:27" s="1" customFormat="1">
      <c r="A315" s="5"/>
      <c r="B315" s="5"/>
      <c r="C315" s="5"/>
      <c r="D315" s="5"/>
      <c r="E315" s="5"/>
      <c r="F315" s="5"/>
      <c r="G315" s="16"/>
      <c r="H315" s="1" t="str">
        <f>CONCATENATE(,"PRIMARY KEY (`id`)) ENGINE=InnoDB AUTO_INCREMENT=1 DEFAULT CHARSET=utf8;")</f>
        <v>PRIMARY KEY (`id`)) ENGINE=InnoDB AUTO_INCREMENT=1 DEFAULT CHARSET=utf8;</v>
      </c>
    </row>
  </sheetData>
  <mergeCells count="17">
    <mergeCell ref="B195:G195"/>
    <mergeCell ref="B289:G289"/>
    <mergeCell ref="B305:G305"/>
    <mergeCell ref="B218:G218"/>
    <mergeCell ref="B231:G231"/>
    <mergeCell ref="B248:G248"/>
    <mergeCell ref="B265:G265"/>
    <mergeCell ref="B103:G103"/>
    <mergeCell ref="B125:G125"/>
    <mergeCell ref="B145:G145"/>
    <mergeCell ref="B163:G163"/>
    <mergeCell ref="B180:G180"/>
    <mergeCell ref="B2:G2"/>
    <mergeCell ref="B18:G18"/>
    <mergeCell ref="B30:G30"/>
    <mergeCell ref="B61:G61"/>
    <mergeCell ref="B81:G81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"/>
  <sheetViews>
    <sheetView topLeftCell="A5" workbookViewId="0">
      <selection activeCell="G21" sqref="G21"/>
    </sheetView>
  </sheetViews>
  <sheetFormatPr baseColWidth="10" defaultColWidth="9.1640625" defaultRowHeight="15"/>
  <cols>
    <col min="1" max="1" width="27.5" customWidth="1"/>
    <col min="2" max="2" width="45.33203125" customWidth="1"/>
    <col min="3" max="3" width="18" customWidth="1"/>
    <col min="4" max="4" width="10.83203125" customWidth="1"/>
    <col min="5" max="5" width="33" customWidth="1"/>
    <col min="7" max="7" width="54.83203125" customWidth="1"/>
    <col min="8" max="8" width="41.83203125" customWidth="1"/>
  </cols>
  <sheetData>
    <row r="1" spans="1:8" s="1" customFormat="1">
      <c r="A1" s="3" t="s">
        <v>66</v>
      </c>
      <c r="B1" s="81" t="s">
        <v>67</v>
      </c>
      <c r="C1" s="81"/>
      <c r="D1" s="81"/>
      <c r="E1" s="81"/>
      <c r="F1" s="81"/>
      <c r="G1" s="81"/>
      <c r="H1" s="1" t="str">
        <f>CONCATENATE("CREATE TABLE `",A1,"` (")</f>
        <v>CREATE TABLE `ord_order` (</v>
      </c>
    </row>
    <row r="2" spans="1:8" s="1" customForma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8" s="1" customFormat="1">
      <c r="A3" s="5" t="s">
        <v>958</v>
      </c>
      <c r="B3" s="38" t="s">
        <v>165</v>
      </c>
      <c r="C3" s="5" t="s">
        <v>185</v>
      </c>
      <c r="D3" s="5" t="s">
        <v>11</v>
      </c>
      <c r="E3" s="5"/>
      <c r="F3" s="5"/>
      <c r="G3" s="5" t="s">
        <v>12</v>
      </c>
      <c r="H3" s="1" t="str">
        <f>CONCATENATE("`",A3,"` ",C3,"  NOT NULL AUTO_INCREMENT COMMENT ","'",B3,"',")</f>
        <v>`id` int(11)  NOT NULL AUTO_INCREMENT COMMENT '自动编号',</v>
      </c>
    </row>
    <row r="4" spans="1:8" s="1" customFormat="1">
      <c r="A4" s="5" t="s">
        <v>166</v>
      </c>
      <c r="B4" s="5" t="s">
        <v>68</v>
      </c>
      <c r="C4" s="38" t="s">
        <v>186</v>
      </c>
      <c r="D4" s="5"/>
      <c r="E4" s="5"/>
      <c r="F4" s="5"/>
      <c r="G4" s="38" t="s">
        <v>229</v>
      </c>
      <c r="H4" s="1" t="str">
        <f t="shared" ref="H4:H10" si="0">CONCATENATE("`",A4,"` ",C4," DEFAULT NULL COMMENT ","'",B4,"',")</f>
        <v>`order_sl` varchar(30) DEFAULT NULL COMMENT '订单编号',</v>
      </c>
    </row>
    <row r="5" spans="1:8" s="1" customFormat="1">
      <c r="A5" s="5" t="s">
        <v>907</v>
      </c>
      <c r="B5" s="38" t="s">
        <v>908</v>
      </c>
      <c r="C5" s="38" t="s">
        <v>185</v>
      </c>
      <c r="D5" s="5"/>
      <c r="E5" s="5"/>
      <c r="F5" s="5"/>
      <c r="G5" s="38" t="s">
        <v>909</v>
      </c>
      <c r="H5" s="1" t="str">
        <f t="shared" ref="H5" si="1">CONCATENATE("`",A5,"` ",C5," DEFAULT NULL COMMENT ","'",B5,"',")</f>
        <v>`order_num` int(11) DEFAULT NULL COMMENT '订单序列号',</v>
      </c>
    </row>
    <row r="6" spans="1:8" s="1" customFormat="1">
      <c r="A6" s="5" t="s">
        <v>69</v>
      </c>
      <c r="B6" s="5" t="s">
        <v>70</v>
      </c>
      <c r="C6" s="5" t="s">
        <v>927</v>
      </c>
      <c r="D6" s="5"/>
      <c r="E6" s="5"/>
      <c r="F6" s="5"/>
      <c r="G6" s="5"/>
      <c r="H6" s="1" t="str">
        <f t="shared" si="0"/>
        <v>`price` decimal(13,2) DEFAULT NULL COMMENT '价格',</v>
      </c>
    </row>
    <row r="7" spans="1:8" s="1" customFormat="1">
      <c r="A7" s="38" t="s">
        <v>167</v>
      </c>
      <c r="B7" s="5" t="s">
        <v>71</v>
      </c>
      <c r="C7" s="5" t="s">
        <v>185</v>
      </c>
      <c r="D7" s="5"/>
      <c r="E7" s="5"/>
      <c r="F7" s="5"/>
      <c r="G7" s="5"/>
      <c r="H7" s="1" t="str">
        <f t="shared" si="0"/>
        <v>`edifice_id` int(11) DEFAULT NULL COMMENT '大厦id',</v>
      </c>
    </row>
    <row r="8" spans="1:8" s="1" customFormat="1">
      <c r="A8" s="38" t="s">
        <v>168</v>
      </c>
      <c r="B8" s="5" t="s">
        <v>72</v>
      </c>
      <c r="C8" s="5" t="s">
        <v>185</v>
      </c>
      <c r="D8" s="5"/>
      <c r="E8" s="5"/>
      <c r="F8" s="5"/>
      <c r="G8" s="5"/>
      <c r="H8" s="1" t="str">
        <f t="shared" si="0"/>
        <v>`putin_id` int(11) DEFAULT NULL COMMENT '骑手id',</v>
      </c>
    </row>
    <row r="9" spans="1:8" s="1" customFormat="1">
      <c r="A9" s="38" t="s">
        <v>169</v>
      </c>
      <c r="B9" s="5" t="s">
        <v>73</v>
      </c>
      <c r="C9" s="5" t="s">
        <v>13</v>
      </c>
      <c r="D9" s="5"/>
      <c r="E9" s="5"/>
      <c r="F9" s="5"/>
      <c r="G9" s="5"/>
      <c r="H9" s="1" t="str">
        <f t="shared" si="0"/>
        <v>`putin_phone` varchar(11) DEFAULT NULL COMMENT '骑手电话',</v>
      </c>
    </row>
    <row r="10" spans="1:8" s="1" customFormat="1">
      <c r="A10" s="38" t="s">
        <v>170</v>
      </c>
      <c r="B10" s="5" t="s">
        <v>74</v>
      </c>
      <c r="C10" s="5" t="s">
        <v>185</v>
      </c>
      <c r="D10" s="5"/>
      <c r="E10" s="5"/>
      <c r="F10" s="5"/>
      <c r="G10" s="7"/>
      <c r="H10" s="1" t="str">
        <f t="shared" si="0"/>
        <v>`sort_id` int(11) DEFAULT NULL COMMENT '分拣员id',</v>
      </c>
    </row>
    <row r="11" spans="1:8" s="1" customFormat="1">
      <c r="A11" s="38" t="s">
        <v>171</v>
      </c>
      <c r="B11" s="5" t="s">
        <v>75</v>
      </c>
      <c r="C11" s="5" t="s">
        <v>185</v>
      </c>
      <c r="D11" s="5"/>
      <c r="E11" s="5"/>
      <c r="F11" s="5"/>
      <c r="G11" s="7"/>
      <c r="H11" s="1" t="str">
        <f>CONCATENATE("`",A11,"` ",C11," DEFAULT NULL COMMENT ","'",B11,"',")</f>
        <v>`delivery_id` int(11) DEFAULT NULL COMMENT '送货员id',</v>
      </c>
    </row>
    <row r="12" spans="1:8" s="1" customFormat="1">
      <c r="A12" s="38" t="s">
        <v>172</v>
      </c>
      <c r="B12" s="5" t="s">
        <v>76</v>
      </c>
      <c r="C12" s="5" t="s">
        <v>13</v>
      </c>
      <c r="D12" s="5"/>
      <c r="E12" s="5"/>
      <c r="F12" s="5"/>
      <c r="G12" s="7"/>
      <c r="H12" s="1" t="str">
        <f>CONCATENATE("`",A12,"` ",C12," DEFAULT NULL COMMENT ","'",B12,"',")</f>
        <v>`delivery_phone` varchar(11) DEFAULT NULL COMMENT '送货员电话',</v>
      </c>
    </row>
    <row r="13" spans="1:8" s="1" customFormat="1">
      <c r="A13" s="39" t="s">
        <v>173</v>
      </c>
      <c r="B13" s="8" t="s">
        <v>77</v>
      </c>
      <c r="C13" s="8" t="s">
        <v>185</v>
      </c>
      <c r="D13" s="5"/>
      <c r="E13" s="5"/>
      <c r="F13" s="5"/>
      <c r="G13" s="7"/>
      <c r="H13" s="1" t="str">
        <f t="shared" ref="H13:H30" si="2">CONCATENATE("`",A13,"` ",C13," DEFAULT NULL COMMENT ","'",B13,"',")</f>
        <v>`sor_time` int(11) DEFAULT NULL COMMENT '分拣时间',</v>
      </c>
    </row>
    <row r="14" spans="1:8" s="1" customFormat="1">
      <c r="A14" s="39" t="s">
        <v>174</v>
      </c>
      <c r="B14" s="8" t="s">
        <v>78</v>
      </c>
      <c r="C14" s="8" t="s">
        <v>185</v>
      </c>
      <c r="D14" s="5"/>
      <c r="E14" s="5"/>
      <c r="F14" s="5"/>
      <c r="G14" s="11"/>
      <c r="H14" s="1" t="str">
        <f t="shared" si="2"/>
        <v>`pickup_time` int(11) DEFAULT NULL COMMENT '取货时间',</v>
      </c>
    </row>
    <row r="15" spans="1:8" s="1" customFormat="1">
      <c r="A15" s="39" t="s">
        <v>175</v>
      </c>
      <c r="B15" s="8" t="s">
        <v>79</v>
      </c>
      <c r="C15" s="8" t="s">
        <v>185</v>
      </c>
      <c r="D15" s="5"/>
      <c r="E15" s="5"/>
      <c r="F15" s="5"/>
      <c r="G15" s="5"/>
      <c r="H15" s="1" t="str">
        <f t="shared" si="2"/>
        <v>`finsh_time` int(11) DEFAULT NULL COMMENT '送达时间',</v>
      </c>
    </row>
    <row r="16" spans="1:8" s="1" customFormat="1">
      <c r="A16" s="39" t="s">
        <v>187</v>
      </c>
      <c r="B16" s="8" t="s">
        <v>80</v>
      </c>
      <c r="C16" s="8" t="s">
        <v>185</v>
      </c>
      <c r="D16" s="5"/>
      <c r="E16" s="5"/>
      <c r="F16" s="5"/>
      <c r="G16" s="5"/>
      <c r="H16" s="1" t="str">
        <f t="shared" si="2"/>
        <v>`close_time` int(11) DEFAULT NULL COMMENT '取消时间',</v>
      </c>
    </row>
    <row r="17" spans="1:26" ht="16">
      <c r="A17" s="25" t="s">
        <v>148</v>
      </c>
      <c r="B17" s="25" t="s">
        <v>149</v>
      </c>
      <c r="C17" s="25" t="s">
        <v>147</v>
      </c>
      <c r="D17" s="27"/>
      <c r="E17" s="27"/>
      <c r="F17" s="27"/>
      <c r="G17" s="29" t="s">
        <v>150</v>
      </c>
      <c r="H17" s="26" t="str">
        <f t="shared" si="2"/>
        <v>`close_desc` varchar(200) DEFAULT NULL COMMENT '取消原因',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6">
      <c r="A18" s="25" t="s">
        <v>129</v>
      </c>
      <c r="B18" s="25" t="s">
        <v>130</v>
      </c>
      <c r="C18" s="27" t="s">
        <v>151</v>
      </c>
      <c r="D18" s="25"/>
      <c r="E18" s="25"/>
      <c r="F18" s="25"/>
      <c r="G18" s="25"/>
      <c r="H18" s="26" t="str">
        <f t="shared" si="2"/>
        <v>`order_time` int(11) DEFAULT NULL COMMENT '下单时间',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6">
      <c r="A19" s="25" t="s">
        <v>132</v>
      </c>
      <c r="B19" s="25" t="s">
        <v>133</v>
      </c>
      <c r="C19" s="27" t="s">
        <v>151</v>
      </c>
      <c r="D19" s="25"/>
      <c r="E19" s="25"/>
      <c r="F19" s="25"/>
      <c r="G19" s="25"/>
      <c r="H19" s="26" t="str">
        <f t="shared" si="2"/>
        <v>`pay_time` int(11) DEFAULT NULL COMMENT '支付时间',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">
      <c r="A20" s="25" t="s">
        <v>134</v>
      </c>
      <c r="B20" s="25" t="s">
        <v>135</v>
      </c>
      <c r="C20" s="27" t="s">
        <v>151</v>
      </c>
      <c r="D20" s="25"/>
      <c r="E20" s="25"/>
      <c r="F20" s="25"/>
      <c r="G20" s="25" t="s">
        <v>136</v>
      </c>
      <c r="H20" s="26" t="str">
        <f t="shared" si="2"/>
        <v>`autoclose_time` int(11) DEFAULT NULL COMMENT '预计自动关闭时间',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6">
      <c r="A21" s="25" t="s">
        <v>127</v>
      </c>
      <c r="B21" s="25" t="s">
        <v>184</v>
      </c>
      <c r="C21" s="27" t="s">
        <v>125</v>
      </c>
      <c r="D21" s="25"/>
      <c r="E21" s="25" t="s">
        <v>941</v>
      </c>
      <c r="F21" s="25"/>
      <c r="G21" s="25" t="s">
        <v>183</v>
      </c>
      <c r="H21" s="26" t="str">
        <f>CONCATENATE("`",A21,"` ",C21," DEFAULT NULL COMMENT ","'",B21,"',")</f>
        <v>`pay_mode` int(2) DEFAULT NULL COMMENT '支付方式',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6">
      <c r="A22" s="25" t="s">
        <v>140</v>
      </c>
      <c r="B22" s="25" t="s">
        <v>141</v>
      </c>
      <c r="C22" s="27" t="s">
        <v>227</v>
      </c>
      <c r="D22" s="25"/>
      <c r="E22" s="25"/>
      <c r="F22" s="25"/>
      <c r="G22" s="25"/>
      <c r="H22" s="26" t="str">
        <f t="shared" ref="H22:H23" si="3">CONCATENATE("`",A22,"` ",C22," DEFAULT NULL COMMENT ","'",B22,"',")</f>
        <v>`goods_num` int(4) DEFAULT NULL COMMENT '商品件数',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6">
      <c r="A23" s="25" t="s">
        <v>144</v>
      </c>
      <c r="B23" s="25" t="s">
        <v>145</v>
      </c>
      <c r="C23" s="25" t="s">
        <v>125</v>
      </c>
      <c r="D23" s="25"/>
      <c r="E23" s="25" t="s">
        <v>942</v>
      </c>
      <c r="F23" s="25"/>
      <c r="G23" s="25" t="s">
        <v>194</v>
      </c>
      <c r="H23" s="26" t="str">
        <f t="shared" si="3"/>
        <v>`order_clt` int(2) DEFAULT NULL COMMENT '下单客户端',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1" customFormat="1">
      <c r="A24" s="38" t="s">
        <v>176</v>
      </c>
      <c r="B24" s="5" t="s">
        <v>81</v>
      </c>
      <c r="C24" s="5" t="s">
        <v>15</v>
      </c>
      <c r="D24" s="5"/>
      <c r="E24" s="5"/>
      <c r="F24" s="5"/>
      <c r="G24" s="5"/>
      <c r="H24" s="1" t="str">
        <f t="shared" si="2"/>
        <v>`third_name` varchar(20) DEFAULT NULL COMMENT '第三方品牌名称',</v>
      </c>
    </row>
    <row r="25" spans="1:26" s="1" customFormat="1">
      <c r="A25" s="38" t="s">
        <v>177</v>
      </c>
      <c r="B25" s="5" t="s">
        <v>82</v>
      </c>
      <c r="C25" s="5" t="s">
        <v>15</v>
      </c>
      <c r="D25" s="5"/>
      <c r="E25" s="5"/>
      <c r="F25" s="5"/>
      <c r="G25" s="5"/>
      <c r="H25" s="1" t="str">
        <f t="shared" si="2"/>
        <v>`third_num` varchar(20) DEFAULT NULL COMMENT '第三方订单号',</v>
      </c>
    </row>
    <row r="26" spans="1:26" s="1" customFormat="1">
      <c r="A26" s="40" t="s">
        <v>178</v>
      </c>
      <c r="B26" s="9" t="s">
        <v>83</v>
      </c>
      <c r="C26" s="8" t="s">
        <v>32</v>
      </c>
      <c r="D26" s="10"/>
      <c r="E26" s="10"/>
      <c r="F26" s="10"/>
      <c r="G26" s="10"/>
      <c r="H26" s="1" t="str">
        <f t="shared" si="2"/>
        <v>`third_take_addr` varchar(50) DEFAULT NULL COMMENT '第三方平台取货地址',</v>
      </c>
      <c r="I26" s="12"/>
    </row>
    <row r="27" spans="1:26" s="1" customFormat="1">
      <c r="A27" s="40" t="s">
        <v>179</v>
      </c>
      <c r="B27" s="9" t="s">
        <v>84</v>
      </c>
      <c r="C27" s="8" t="s">
        <v>32</v>
      </c>
      <c r="D27" s="10"/>
      <c r="E27" s="10"/>
      <c r="F27" s="10"/>
      <c r="G27" s="10"/>
      <c r="H27" s="1" t="str">
        <f t="shared" si="2"/>
        <v>`third_give_addr` varchar(50) DEFAULT NULL COMMENT '第三方平台送货地址',</v>
      </c>
      <c r="I27" s="12"/>
    </row>
    <row r="28" spans="1:26" s="2" customFormat="1">
      <c r="A28" s="39" t="s">
        <v>180</v>
      </c>
      <c r="B28" s="8" t="s">
        <v>85</v>
      </c>
      <c r="C28" s="8" t="s">
        <v>10</v>
      </c>
      <c r="D28" s="6"/>
      <c r="E28" s="6"/>
      <c r="F28" s="6"/>
      <c r="G28" s="5"/>
      <c r="H28" s="1" t="str">
        <f t="shared" si="2"/>
        <v>`expect_time` int(11) DEFAULT NULL COMMENT '顾客期望送达时间',</v>
      </c>
    </row>
    <row r="29" spans="1:26" s="1" customFormat="1">
      <c r="A29" s="38" t="s">
        <v>181</v>
      </c>
      <c r="B29" s="5" t="s">
        <v>86</v>
      </c>
      <c r="C29" s="5" t="s">
        <v>15</v>
      </c>
      <c r="D29" s="5"/>
      <c r="E29" s="5"/>
      <c r="F29" s="5"/>
      <c r="G29" s="5"/>
      <c r="H29" s="1" t="str">
        <f t="shared" si="2"/>
        <v>`order_img_path` varchar(20) DEFAULT NULL COMMENT '第三方订单截图',</v>
      </c>
    </row>
    <row r="30" spans="1:26" s="1" customFormat="1">
      <c r="A30" s="38" t="s">
        <v>182</v>
      </c>
      <c r="B30" s="5" t="s">
        <v>87</v>
      </c>
      <c r="C30" s="5" t="s">
        <v>928</v>
      </c>
      <c r="D30" s="5"/>
      <c r="E30" s="5"/>
      <c r="F30" s="5"/>
      <c r="G30" s="5"/>
      <c r="H30" s="1" t="str">
        <f t="shared" si="2"/>
        <v>`floor` int(4) DEFAULT NULL COMMENT '楼层',</v>
      </c>
    </row>
    <row r="31" spans="1:26" s="1" customFormat="1">
      <c r="A31" s="38" t="s">
        <v>188</v>
      </c>
      <c r="B31" s="5" t="s">
        <v>17</v>
      </c>
      <c r="C31" s="38" t="s">
        <v>228</v>
      </c>
      <c r="D31" s="5"/>
      <c r="E31" s="5" t="s">
        <v>943</v>
      </c>
      <c r="F31" s="5"/>
      <c r="G31" s="5" t="s">
        <v>929</v>
      </c>
      <c r="H31" s="1" t="str">
        <f>CONCATENATE("`",A31,"` ",C31," DEFAULT NULL COMMENT ","'",B31,"',")</f>
        <v>`order_sta` int(2) DEFAULT NULL COMMENT '状态',</v>
      </c>
    </row>
    <row r="32" spans="1:26" s="1" customFormat="1">
      <c r="A32" s="5"/>
      <c r="B32" s="5"/>
      <c r="C32" s="5"/>
      <c r="D32" s="5"/>
      <c r="E32" s="5"/>
      <c r="F32" s="5"/>
      <c r="G32" s="5"/>
      <c r="H32" s="1" t="str">
        <f>CONCATENATE(,"PRIMARY KEY (`id`)) ENGINE=InnoDB AUTO_INCREMENT=1 DEFAULT CHARSET=utf8;")</f>
        <v>PRIMARY KEY (`id`)) ENGINE=InnoDB AUTO_INCREMENT=1 DEFAULT CHARSET=utf8;</v>
      </c>
    </row>
    <row r="33" spans="1:26" s="1" customFormat="1">
      <c r="A33" s="5"/>
      <c r="B33" s="5"/>
      <c r="C33" s="5"/>
      <c r="D33" s="5"/>
      <c r="E33" s="5"/>
      <c r="F33" s="5"/>
      <c r="G33" s="5"/>
    </row>
    <row r="35" spans="1:26" s="1" customFormat="1">
      <c r="A35" s="3" t="s">
        <v>88</v>
      </c>
      <c r="B35" s="84" t="s">
        <v>89</v>
      </c>
      <c r="C35" s="85"/>
      <c r="D35" s="85"/>
      <c r="E35" s="85"/>
      <c r="F35" s="85"/>
      <c r="G35" s="86"/>
      <c r="H35" s="1" t="str">
        <f>CONCATENATE("CREATE TABLE `",A35,"` (")</f>
        <v>CREATE TABLE `ord_pay` (</v>
      </c>
    </row>
    <row r="36" spans="1:26" s="1" customFormat="1">
      <c r="A36" s="4" t="s">
        <v>1</v>
      </c>
      <c r="B36" s="4" t="s">
        <v>2</v>
      </c>
      <c r="C36" s="4" t="s">
        <v>3</v>
      </c>
      <c r="D36" s="4" t="s">
        <v>4</v>
      </c>
      <c r="E36" s="4" t="s">
        <v>5</v>
      </c>
      <c r="F36" s="4" t="s">
        <v>6</v>
      </c>
      <c r="G36" s="4" t="s">
        <v>7</v>
      </c>
    </row>
    <row r="37" spans="1:26" ht="16">
      <c r="A37" s="25" t="s">
        <v>323</v>
      </c>
      <c r="B37" s="25" t="s">
        <v>121</v>
      </c>
      <c r="C37" s="25" t="s">
        <v>151</v>
      </c>
      <c r="D37" s="25" t="s">
        <v>117</v>
      </c>
      <c r="E37" s="25"/>
      <c r="F37" s="25"/>
      <c r="G37" s="28"/>
      <c r="H37" s="26" t="str">
        <f>CONCATENATE("`",A37,"` ",C37," NOT NULL AUTO_INCREMENT COMMENT ","'",B37,"',")</f>
        <v>`id` int(11) NOT NULL AUTO_INCREMENT COMMENT '自动编号',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6">
      <c r="A38" s="25" t="s">
        <v>195</v>
      </c>
      <c r="B38" s="25" t="s">
        <v>196</v>
      </c>
      <c r="C38" s="25" t="s">
        <v>122</v>
      </c>
      <c r="D38" s="25" t="s">
        <v>197</v>
      </c>
      <c r="E38" s="25"/>
      <c r="F38" s="25"/>
      <c r="G38" s="28" t="s">
        <v>198</v>
      </c>
      <c r="H38" s="36" t="str">
        <f t="shared" ref="H38:H52" si="4">CONCATENATE("`",A38,"` ",C38," DEFAULT NULL COMMENT ","'",B38,"',")</f>
        <v>`pay_sl` varchar(30) DEFAULT NULL COMMENT '支付流水号',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6">
      <c r="A39" s="43" t="s">
        <v>164</v>
      </c>
      <c r="B39" s="44" t="s">
        <v>199</v>
      </c>
      <c r="C39" s="44" t="s">
        <v>151</v>
      </c>
      <c r="D39" s="45"/>
      <c r="E39" s="32"/>
      <c r="F39" s="32"/>
      <c r="G39" s="42" t="s">
        <v>200</v>
      </c>
      <c r="H39" s="36" t="str">
        <f t="shared" si="4"/>
        <v>`order_id` int(11) DEFAULT NULL COMMENT '订单ID',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6">
      <c r="A40" s="25" t="s">
        <v>123</v>
      </c>
      <c r="B40" s="25" t="s">
        <v>201</v>
      </c>
      <c r="C40" s="25" t="s">
        <v>151</v>
      </c>
      <c r="D40" s="25"/>
      <c r="E40" s="25" t="s">
        <v>202</v>
      </c>
      <c r="F40" s="25"/>
      <c r="G40" s="34"/>
      <c r="H40" s="36" t="str">
        <f t="shared" si="4"/>
        <v>`meb_id` int(11) DEFAULT NULL COMMENT '用户id',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6">
      <c r="A41" s="25" t="s">
        <v>142</v>
      </c>
      <c r="B41" s="25" t="s">
        <v>143</v>
      </c>
      <c r="C41" s="27" t="s">
        <v>468</v>
      </c>
      <c r="D41" s="25"/>
      <c r="E41" s="25"/>
      <c r="F41" s="25"/>
      <c r="G41" s="25"/>
      <c r="H41" s="36" t="str">
        <f t="shared" si="4"/>
        <v>`totle_amount` decimal(13,2) DEFAULT NULL COMMENT '应付总金额',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6">
      <c r="A42" s="25" t="s">
        <v>203</v>
      </c>
      <c r="B42" s="25" t="s">
        <v>204</v>
      </c>
      <c r="C42" s="27" t="s">
        <v>468</v>
      </c>
      <c r="D42" s="25"/>
      <c r="E42" s="25"/>
      <c r="F42" s="25"/>
      <c r="G42" s="25"/>
      <c r="H42" s="36" t="str">
        <f t="shared" si="4"/>
        <v>`totle_coupon_amount` decimal(13,2) DEFAULT NULL COMMENT '使用红包金额(预留)',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6">
      <c r="A43" s="25" t="s">
        <v>205</v>
      </c>
      <c r="B43" s="25" t="s">
        <v>206</v>
      </c>
      <c r="C43" s="27" t="s">
        <v>468</v>
      </c>
      <c r="D43" s="25"/>
      <c r="E43" s="25"/>
      <c r="F43" s="25"/>
      <c r="G43" s="25"/>
      <c r="H43" s="36" t="str">
        <f t="shared" si="4"/>
        <v>`totle_act_amount` decimal(13,2) DEFAULT NULL COMMENT '实际付款金额',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95" customFormat="1" ht="16">
      <c r="A44" s="90" t="s">
        <v>127</v>
      </c>
      <c r="B44" s="91" t="s">
        <v>226</v>
      </c>
      <c r="C44" s="92" t="s">
        <v>125</v>
      </c>
      <c r="D44" s="90"/>
      <c r="E44" s="90" t="s">
        <v>128</v>
      </c>
      <c r="F44" s="90"/>
      <c r="G44" s="91" t="s">
        <v>235</v>
      </c>
      <c r="H44" s="93" t="str">
        <f t="shared" si="4"/>
        <v>`pay_mode` int(2) DEFAULT NULL COMMENT '支付方式 ',</v>
      </c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s="95" customFormat="1" ht="16">
      <c r="A45" s="90" t="s">
        <v>207</v>
      </c>
      <c r="B45" s="90" t="s">
        <v>208</v>
      </c>
      <c r="C45" s="92" t="s">
        <v>125</v>
      </c>
      <c r="D45" s="90"/>
      <c r="E45" s="90" t="s">
        <v>209</v>
      </c>
      <c r="F45" s="90"/>
      <c r="G45" s="90" t="s">
        <v>210</v>
      </c>
      <c r="H45" s="93" t="str">
        <f t="shared" si="4"/>
        <v>`pay_channel` int(2) DEFAULT NULL COMMENT '支付渠道',</v>
      </c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16">
      <c r="A46" s="25" t="s">
        <v>211</v>
      </c>
      <c r="B46" s="25" t="s">
        <v>212</v>
      </c>
      <c r="C46" s="27" t="s">
        <v>213</v>
      </c>
      <c r="D46" s="25"/>
      <c r="E46" s="25"/>
      <c r="F46" s="25"/>
      <c r="G46" s="25"/>
      <c r="H46" s="36" t="str">
        <f t="shared" si="4"/>
        <v>`pay_para` text DEFAULT NULL COMMENT '支付参数',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6">
      <c r="A47" s="25" t="s">
        <v>214</v>
      </c>
      <c r="B47" t="s">
        <v>215</v>
      </c>
      <c r="C47" s="27" t="s">
        <v>213</v>
      </c>
      <c r="D47" s="25"/>
      <c r="E47" s="25"/>
      <c r="F47" s="25"/>
      <c r="G47" s="25"/>
      <c r="H47" s="36" t="str">
        <f t="shared" si="4"/>
        <v>`return_val` text DEFAULT NULL COMMENT '返回值 第三方支付流水号，含银行转账流水号',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7" t="s">
        <v>216</v>
      </c>
      <c r="B48" s="27" t="s">
        <v>217</v>
      </c>
      <c r="C48" s="27" t="s">
        <v>125</v>
      </c>
      <c r="D48" s="27"/>
      <c r="E48" s="27" t="s">
        <v>218</v>
      </c>
      <c r="F48" s="27"/>
      <c r="G48" s="27" t="s">
        <v>219</v>
      </c>
      <c r="H48" s="36" t="str">
        <f t="shared" si="4"/>
        <v>`pay_sta` int(2) DEFAULT NULL COMMENT '支付状态',</v>
      </c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>
      <c r="A49" s="27" t="s">
        <v>162</v>
      </c>
      <c r="B49" s="27" t="s">
        <v>220</v>
      </c>
      <c r="C49" s="27" t="s">
        <v>151</v>
      </c>
      <c r="D49" s="27"/>
      <c r="E49" s="27"/>
      <c r="F49" s="27"/>
      <c r="G49" s="27"/>
      <c r="H49" s="36" t="str">
        <f t="shared" si="4"/>
        <v>`create_time` int(11) DEFAULT NULL COMMENT '发起支付时间',</v>
      </c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>
      <c r="A50" s="27" t="s">
        <v>138</v>
      </c>
      <c r="B50" s="27" t="s">
        <v>221</v>
      </c>
      <c r="C50" s="27" t="s">
        <v>151</v>
      </c>
      <c r="D50" s="27"/>
      <c r="E50" s="27"/>
      <c r="F50" s="27"/>
      <c r="G50" s="27"/>
      <c r="H50" s="36" t="str">
        <f t="shared" si="4"/>
        <v>`finish_time` int(11) DEFAULT NULL COMMENT '完成支付时间',</v>
      </c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">
      <c r="A51" s="27" t="s">
        <v>222</v>
      </c>
      <c r="B51" s="27" t="s">
        <v>223</v>
      </c>
      <c r="C51" s="27" t="s">
        <v>151</v>
      </c>
      <c r="D51" s="27"/>
      <c r="E51" s="27"/>
      <c r="F51" s="27"/>
      <c r="G51" s="27"/>
      <c r="H51" s="36" t="str">
        <f t="shared" si="4"/>
        <v>`close_time` int(11) DEFAULT NULL COMMENT '支付关闭时间',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6">
      <c r="A52" s="27" t="s">
        <v>224</v>
      </c>
      <c r="B52" s="25" t="s">
        <v>225</v>
      </c>
      <c r="C52" s="25" t="s">
        <v>151</v>
      </c>
      <c r="D52" s="27"/>
      <c r="E52" s="27"/>
      <c r="F52" s="27"/>
      <c r="G52" s="28"/>
      <c r="H52" s="36" t="str">
        <f t="shared" si="4"/>
        <v>`close_by` int(11) DEFAULT NULL COMMENT '关闭操作人',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1" customFormat="1">
      <c r="A53" s="5"/>
      <c r="B53" s="5"/>
      <c r="C53" s="5"/>
      <c r="D53" s="5"/>
      <c r="E53" s="5"/>
      <c r="F53" s="5"/>
      <c r="G53" s="5"/>
      <c r="H53" s="1" t="str">
        <f>CONCATENATE(,"PRIMARY KEY (`id`)) ENGINE=InnoDB AUTO_INCREMENT=1 DEFAULT CHARSET=utf8;")</f>
        <v>PRIMARY KEY (`id`)) ENGINE=InnoDB AUTO_INCREMENT=1 DEFAULT CHARSET=utf8;</v>
      </c>
    </row>
    <row r="54" spans="1:26" s="1" customFormat="1">
      <c r="A54" s="5"/>
      <c r="B54" s="5"/>
      <c r="C54" s="5"/>
      <c r="D54" s="5"/>
      <c r="E54" s="5"/>
      <c r="F54" s="5"/>
      <c r="G54" s="5"/>
    </row>
    <row r="56" spans="1:26" s="1" customFormat="1">
      <c r="A56" s="41" t="s">
        <v>234</v>
      </c>
      <c r="B56" s="84" t="s">
        <v>90</v>
      </c>
      <c r="C56" s="85"/>
      <c r="D56" s="85"/>
      <c r="E56" s="85"/>
      <c r="F56" s="85"/>
      <c r="G56" s="86"/>
      <c r="H56" s="1" t="str">
        <f>CONCATENATE("CREATE TABLE `",A56,"` (")</f>
        <v>CREATE TABLE `ord_activity_price` (</v>
      </c>
    </row>
    <row r="57" spans="1:26" s="1" customFormat="1">
      <c r="A57" s="4" t="s">
        <v>1</v>
      </c>
      <c r="B57" s="4" t="s">
        <v>2</v>
      </c>
      <c r="C57" s="4" t="s">
        <v>3</v>
      </c>
      <c r="D57" s="4" t="s">
        <v>4</v>
      </c>
      <c r="E57" s="4" t="s">
        <v>5</v>
      </c>
      <c r="F57" s="4" t="s">
        <v>6</v>
      </c>
      <c r="G57" s="4" t="s">
        <v>7</v>
      </c>
    </row>
    <row r="58" spans="1:26" s="1" customFormat="1">
      <c r="A58" s="5" t="s">
        <v>958</v>
      </c>
      <c r="B58" s="38" t="s">
        <v>189</v>
      </c>
      <c r="C58" s="5" t="s">
        <v>185</v>
      </c>
      <c r="D58" s="5" t="s">
        <v>11</v>
      </c>
      <c r="E58" s="5"/>
      <c r="F58" s="5"/>
      <c r="G58" s="5" t="s">
        <v>12</v>
      </c>
      <c r="H58" s="1" t="str">
        <f>CONCATENATE("`",A58,"` ",C58,"  NOT NULL AUTO_INCREMENT COMMENT ","'",B58,"',")</f>
        <v>`id` int(11)  NOT NULL AUTO_INCREMENT COMMENT '活动编号',</v>
      </c>
    </row>
    <row r="59" spans="1:26" s="1" customFormat="1">
      <c r="A59" s="38" t="s">
        <v>167</v>
      </c>
      <c r="B59" s="38" t="s">
        <v>190</v>
      </c>
      <c r="C59" s="5" t="s">
        <v>185</v>
      </c>
      <c r="D59" s="5"/>
      <c r="E59" s="5"/>
      <c r="F59" s="5"/>
      <c r="G59" s="5"/>
      <c r="H59" s="1" t="str">
        <f t="shared" ref="H59:H64" si="5">CONCATENATE("`",A59,"` ",C59," DEFAULT NULL COMMENT ","'",B59,"',")</f>
        <v>`edifice_id` int(11) DEFAULT NULL COMMENT '大厦id',</v>
      </c>
    </row>
    <row r="60" spans="1:26" s="1" customFormat="1">
      <c r="A60" s="5" t="s">
        <v>69</v>
      </c>
      <c r="B60" s="38" t="s">
        <v>191</v>
      </c>
      <c r="C60" s="5" t="s">
        <v>927</v>
      </c>
      <c r="D60" s="5"/>
      <c r="E60" s="5"/>
      <c r="F60" s="5"/>
      <c r="G60" s="5"/>
      <c r="H60" s="1" t="str">
        <f t="shared" si="5"/>
        <v>`price` decimal(13,2) DEFAULT NULL COMMENT '原价',</v>
      </c>
    </row>
    <row r="61" spans="1:26" s="1" customFormat="1">
      <c r="A61" s="5" t="s">
        <v>91</v>
      </c>
      <c r="B61" s="5" t="s">
        <v>92</v>
      </c>
      <c r="C61" s="5" t="s">
        <v>93</v>
      </c>
      <c r="D61" s="5"/>
      <c r="E61" s="5"/>
      <c r="F61" s="5"/>
      <c r="G61" s="5" t="s">
        <v>94</v>
      </c>
      <c r="H61" s="1" t="str">
        <f t="shared" si="5"/>
        <v>`rate` float DEFAULT NULL COMMENT '折扣',</v>
      </c>
    </row>
    <row r="62" spans="1:26" s="1" customFormat="1">
      <c r="A62" s="38" t="s">
        <v>230</v>
      </c>
      <c r="B62" s="5" t="s">
        <v>95</v>
      </c>
      <c r="C62" s="5" t="s">
        <v>927</v>
      </c>
      <c r="D62" s="5"/>
      <c r="E62" s="5"/>
      <c r="F62" s="5"/>
      <c r="G62" s="38" t="s">
        <v>192</v>
      </c>
      <c r="H62" s="1" t="str">
        <f t="shared" si="5"/>
        <v>`discount_price` decimal(13,2) DEFAULT NULL COMMENT '优惠金额',</v>
      </c>
    </row>
    <row r="63" spans="1:26" s="1" customFormat="1">
      <c r="A63" s="38" t="s">
        <v>231</v>
      </c>
      <c r="B63" s="5" t="s">
        <v>57</v>
      </c>
      <c r="C63" s="5" t="s">
        <v>185</v>
      </c>
      <c r="D63" s="5"/>
      <c r="E63" s="5"/>
      <c r="F63" s="5"/>
      <c r="G63" s="11"/>
      <c r="H63" s="1" t="str">
        <f t="shared" si="5"/>
        <v>`start_time` int(11) DEFAULT NULL COMMENT '开始时间',</v>
      </c>
    </row>
    <row r="64" spans="1:26" s="1" customFormat="1">
      <c r="A64" s="38" t="s">
        <v>232</v>
      </c>
      <c r="B64" s="5" t="s">
        <v>59</v>
      </c>
      <c r="C64" s="5" t="s">
        <v>10</v>
      </c>
      <c r="D64" s="5"/>
      <c r="E64" s="5"/>
      <c r="F64" s="5"/>
      <c r="G64" s="5"/>
      <c r="H64" s="1" t="str">
        <f t="shared" si="5"/>
        <v>`end_time` int(11) DEFAULT NULL COMMENT '结束时间',</v>
      </c>
    </row>
    <row r="65" spans="1:8" s="1" customFormat="1">
      <c r="A65" s="5" t="s">
        <v>233</v>
      </c>
      <c r="B65" s="5" t="s">
        <v>96</v>
      </c>
      <c r="C65" s="38" t="s">
        <v>228</v>
      </c>
      <c r="D65" s="5"/>
      <c r="E65" s="5"/>
      <c r="F65" s="5"/>
      <c r="G65" s="5" t="s">
        <v>961</v>
      </c>
      <c r="H65" s="1" t="str">
        <f>CONCATENATE(,"PRIMARY KEY (`id`)) ENGINE=InnoDB AUTO_INCREMENT=1 DEFAULT CHARSET=utf8;")</f>
        <v>PRIMARY KEY (`id`)) ENGINE=InnoDB AUTO_INCREMENT=1 DEFAULT CHARSET=utf8;</v>
      </c>
    </row>
    <row r="66" spans="1:8" s="1" customFormat="1">
      <c r="A66" s="5"/>
      <c r="B66" s="5"/>
      <c r="C66" s="5"/>
      <c r="D66" s="5"/>
      <c r="E66" s="5"/>
      <c r="F66" s="5"/>
      <c r="G66" s="5"/>
    </row>
  </sheetData>
  <mergeCells count="3">
    <mergeCell ref="B1:G1"/>
    <mergeCell ref="B35:G35"/>
    <mergeCell ref="B56:G56"/>
  </mergeCells>
  <phoneticPr fontId="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topLeftCell="A6" zoomScale="110" zoomScaleNormal="110" workbookViewId="0">
      <selection activeCell="G33" sqref="G33"/>
    </sheetView>
  </sheetViews>
  <sheetFormatPr baseColWidth="10" defaultColWidth="9.1640625" defaultRowHeight="15"/>
  <cols>
    <col min="1" max="1" width="22.6640625" customWidth="1"/>
    <col min="2" max="3" width="18.1640625" customWidth="1"/>
    <col min="7" max="7" width="56.6640625" customWidth="1"/>
  </cols>
  <sheetData>
    <row r="1" spans="1:9" s="1" customFormat="1">
      <c r="A1" s="3" t="s">
        <v>97</v>
      </c>
      <c r="B1" s="81" t="s">
        <v>98</v>
      </c>
      <c r="C1" s="81"/>
      <c r="D1" s="81"/>
      <c r="E1" s="81"/>
      <c r="F1" s="81"/>
      <c r="G1" s="81"/>
      <c r="H1" s="1" t="str">
        <f>CONCATENATE("CREATE TABLE `",A1,"` (")</f>
        <v>CREATE TABLE `addr_edifice` (</v>
      </c>
    </row>
    <row r="2" spans="1:9" s="1" customForma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9" s="1" customFormat="1">
      <c r="A3" s="5" t="s">
        <v>958</v>
      </c>
      <c r="B3" s="5" t="s">
        <v>9</v>
      </c>
      <c r="C3" s="5" t="s">
        <v>185</v>
      </c>
      <c r="D3" s="5" t="s">
        <v>11</v>
      </c>
      <c r="E3" s="5"/>
      <c r="F3" s="5"/>
      <c r="G3" s="5" t="s">
        <v>12</v>
      </c>
      <c r="H3" s="1" t="str">
        <f>CONCATENATE("`",A3,"` ",C3,"  NOT NULL AUTO_INCREMENT COMMENT ","'",B3,"',")</f>
        <v>`id` int(11)  NOT NULL AUTO_INCREMENT COMMENT '编号',</v>
      </c>
    </row>
    <row r="4" spans="1:9" s="1" customFormat="1">
      <c r="A4" s="38" t="s">
        <v>245</v>
      </c>
      <c r="B4" s="5" t="s">
        <v>99</v>
      </c>
      <c r="C4" s="5" t="s">
        <v>32</v>
      </c>
      <c r="D4" s="5"/>
      <c r="E4" s="5"/>
      <c r="F4" s="5"/>
      <c r="G4" s="5"/>
      <c r="H4" s="1" t="str">
        <f>CONCATENATE("`",A4,"` ",C4," DEFAULT NULL COMMENT ","'",B4,"',")</f>
        <v>`addr_name` varchar(50) DEFAULT NULL COMMENT '名称',</v>
      </c>
    </row>
    <row r="5" spans="1:9" s="1" customFormat="1">
      <c r="A5" s="5" t="s">
        <v>939</v>
      </c>
      <c r="B5" s="5" t="s">
        <v>940</v>
      </c>
      <c r="C5" s="5" t="s">
        <v>32</v>
      </c>
      <c r="D5" s="5"/>
      <c r="E5" s="5"/>
      <c r="F5" s="5"/>
      <c r="G5" s="5"/>
      <c r="H5" s="1" t="str">
        <f>CONCATENATE("`",A5,"` ",C5," DEFAULT NULL COMMENT ","'",B5,"',")</f>
        <v>`addr_path` varchar(50) DEFAULT NULL COMMENT '图片地址',</v>
      </c>
    </row>
    <row r="6" spans="1:9" s="1" customFormat="1">
      <c r="A6" s="5" t="s">
        <v>100</v>
      </c>
      <c r="B6" s="5" t="s">
        <v>101</v>
      </c>
      <c r="C6" s="5" t="s">
        <v>15</v>
      </c>
      <c r="D6" s="5"/>
      <c r="E6" s="5"/>
      <c r="F6" s="5"/>
      <c r="G6" s="5"/>
      <c r="H6" s="1" t="str">
        <f t="shared" ref="H6:H12" si="0">CONCATENATE("`",A6,"` ",C6," DEFAULT NULL COMMENT ","'",B6,"',")</f>
        <v>`province` varchar(20) DEFAULT NULL COMMENT '省',</v>
      </c>
    </row>
    <row r="7" spans="1:9" s="1" customFormat="1">
      <c r="A7" s="5" t="s">
        <v>102</v>
      </c>
      <c r="B7" s="5" t="s">
        <v>103</v>
      </c>
      <c r="C7" s="5" t="s">
        <v>15</v>
      </c>
      <c r="D7" s="5"/>
      <c r="E7" s="5"/>
      <c r="F7" s="5"/>
      <c r="G7" s="7"/>
      <c r="H7" s="1" t="str">
        <f t="shared" si="0"/>
        <v>`city` varchar(20) DEFAULT NULL COMMENT '市',</v>
      </c>
    </row>
    <row r="8" spans="1:9" s="1" customFormat="1">
      <c r="A8" s="8" t="s">
        <v>104</v>
      </c>
      <c r="B8" s="8" t="s">
        <v>105</v>
      </c>
      <c r="C8" s="8" t="s">
        <v>15</v>
      </c>
      <c r="D8" s="5"/>
      <c r="E8" s="5"/>
      <c r="F8" s="5"/>
      <c r="G8" s="7"/>
      <c r="H8" s="1" t="str">
        <f t="shared" si="0"/>
        <v>`area` varchar(20) DEFAULT NULL COMMENT '区',</v>
      </c>
    </row>
    <row r="9" spans="1:9" s="1" customFormat="1">
      <c r="A9" s="8" t="s">
        <v>49</v>
      </c>
      <c r="B9" s="8" t="s">
        <v>50</v>
      </c>
      <c r="C9" s="8" t="s">
        <v>48</v>
      </c>
      <c r="D9" s="5"/>
      <c r="E9" s="5"/>
      <c r="F9" s="5"/>
      <c r="G9" s="11"/>
      <c r="H9" s="1" t="str">
        <f t="shared" si="0"/>
        <v>`longitude` double DEFAULT NULL COMMENT '经度',</v>
      </c>
    </row>
    <row r="10" spans="1:9" s="1" customFormat="1">
      <c r="A10" s="8" t="s">
        <v>46</v>
      </c>
      <c r="B10" s="8" t="s">
        <v>47</v>
      </c>
      <c r="C10" s="8" t="s">
        <v>48</v>
      </c>
      <c r="D10" s="5"/>
      <c r="E10" s="5"/>
      <c r="F10" s="5"/>
      <c r="G10" s="5"/>
      <c r="H10" s="1" t="str">
        <f t="shared" si="0"/>
        <v>`latitude` double DEFAULT NULL COMMENT '纬度',</v>
      </c>
    </row>
    <row r="11" spans="1:9" s="1" customFormat="1">
      <c r="A11" s="38" t="s">
        <v>246</v>
      </c>
      <c r="B11" s="5" t="s">
        <v>87</v>
      </c>
      <c r="C11" s="5" t="s">
        <v>16</v>
      </c>
      <c r="D11" s="5"/>
      <c r="E11" s="5"/>
      <c r="F11" s="5"/>
      <c r="G11" s="38" t="s">
        <v>236</v>
      </c>
      <c r="H11" s="1" t="str">
        <f t="shared" si="0"/>
        <v>`layer_num` int(4) DEFAULT NULL COMMENT '楼层',</v>
      </c>
    </row>
    <row r="12" spans="1:9" s="1" customFormat="1">
      <c r="A12" s="40" t="s">
        <v>247</v>
      </c>
      <c r="B12" s="9" t="s">
        <v>106</v>
      </c>
      <c r="C12" s="8" t="s">
        <v>185</v>
      </c>
      <c r="D12" s="10"/>
      <c r="E12" s="10"/>
      <c r="F12" s="10"/>
      <c r="G12" s="10"/>
      <c r="H12" s="1" t="str">
        <f t="shared" si="0"/>
        <v>`user_id` int(11) DEFAULT NULL COMMENT '业务员',</v>
      </c>
      <c r="I12" s="12"/>
    </row>
    <row r="13" spans="1:9" s="2" customFormat="1">
      <c r="A13" s="39" t="s">
        <v>248</v>
      </c>
      <c r="B13" s="8" t="s">
        <v>107</v>
      </c>
      <c r="C13" s="8" t="s">
        <v>10</v>
      </c>
      <c r="D13" s="6"/>
      <c r="E13" s="6"/>
      <c r="F13" s="6"/>
      <c r="G13" s="5"/>
      <c r="H13" s="1" t="str">
        <f t="shared" ref="H13:H17" si="1">CONCATENATE("`",A13,"` ",C13," DEFAULT NULL COMMENT ","'",B13,"',")</f>
        <v>`join_time` int(11) DEFAULT NULL COMMENT '入驻时间',</v>
      </c>
    </row>
    <row r="14" spans="1:9" s="1" customFormat="1">
      <c r="A14" s="38" t="s">
        <v>249</v>
      </c>
      <c r="B14" s="5" t="s">
        <v>108</v>
      </c>
      <c r="C14" s="5" t="s">
        <v>10</v>
      </c>
      <c r="D14" s="5"/>
      <c r="E14" s="5"/>
      <c r="F14" s="5"/>
      <c r="G14" s="5"/>
      <c r="H14" s="1" t="str">
        <f t="shared" si="1"/>
        <v>`leave_time` int(11) DEFAULT NULL COMMENT '解除时间',</v>
      </c>
    </row>
    <row r="15" spans="1:9" s="2" customFormat="1">
      <c r="A15" s="8" t="s">
        <v>231</v>
      </c>
      <c r="B15" s="8" t="s">
        <v>954</v>
      </c>
      <c r="C15" s="8" t="s">
        <v>10</v>
      </c>
      <c r="D15" s="6"/>
      <c r="E15" s="6"/>
      <c r="F15" s="6"/>
      <c r="G15" s="5"/>
      <c r="H15" s="1" t="str">
        <f t="shared" ref="H15:H16" si="2">CONCATENATE("`",A15,"` ",C15," DEFAULT NULL COMMENT ","'",B15,"',")</f>
        <v>`start_time` int(11) DEFAULT NULL COMMENT '营业开始时间',</v>
      </c>
    </row>
    <row r="16" spans="1:9" s="1" customFormat="1">
      <c r="A16" s="5" t="s">
        <v>232</v>
      </c>
      <c r="B16" s="5" t="s">
        <v>955</v>
      </c>
      <c r="C16" s="5" t="s">
        <v>10</v>
      </c>
      <c r="D16" s="5"/>
      <c r="E16" s="5"/>
      <c r="F16" s="5"/>
      <c r="G16" s="5"/>
      <c r="H16" s="1" t="str">
        <f t="shared" si="2"/>
        <v>`end_time` int(11) DEFAULT NULL COMMENT '营业结束时间',</v>
      </c>
    </row>
    <row r="17" spans="1:8" s="1" customFormat="1">
      <c r="A17" s="5" t="s">
        <v>109</v>
      </c>
      <c r="B17" s="5" t="s">
        <v>17</v>
      </c>
      <c r="C17" s="38" t="s">
        <v>228</v>
      </c>
      <c r="D17" s="5"/>
      <c r="E17" s="5" t="s">
        <v>957</v>
      </c>
      <c r="F17" s="5"/>
      <c r="G17" s="5" t="s">
        <v>956</v>
      </c>
      <c r="H17" s="1" t="str">
        <f t="shared" si="1"/>
        <v>`addrsta` int(2) DEFAULT NULL COMMENT '状态',</v>
      </c>
    </row>
    <row r="18" spans="1:8" s="1" customFormat="1">
      <c r="A18" s="5"/>
      <c r="B18" s="5"/>
      <c r="C18" s="5"/>
      <c r="D18" s="5"/>
      <c r="E18" s="5"/>
      <c r="F18" s="5"/>
      <c r="G18" s="5"/>
      <c r="H18" s="1" t="str">
        <f>CONCATENATE(,"PRIMARY KEY (`id`)) ENGINE=InnoDB AUTO_INCREMENT=1 DEFAULT CHARSET=utf8;")</f>
        <v>PRIMARY KEY (`id`)) ENGINE=InnoDB AUTO_INCREMENT=1 DEFAULT CHARSET=utf8;</v>
      </c>
    </row>
    <row r="19" spans="1:8" s="1" customFormat="1">
      <c r="A19" s="5"/>
      <c r="B19" s="5"/>
      <c r="C19" s="5"/>
      <c r="D19" s="5"/>
      <c r="E19" s="5"/>
      <c r="F19" s="5"/>
      <c r="G19" s="5"/>
    </row>
    <row r="21" spans="1:8" s="1" customFormat="1">
      <c r="A21" s="41" t="s">
        <v>237</v>
      </c>
      <c r="B21" s="81" t="s">
        <v>934</v>
      </c>
      <c r="C21" s="81"/>
      <c r="D21" s="81"/>
      <c r="E21" s="81"/>
      <c r="F21" s="81"/>
      <c r="G21" s="81"/>
      <c r="H21" s="1" t="str">
        <f>CONCATENATE("CREATE TABLE `",A21,"` (")</f>
        <v>CREATE TABLE `addr_edifice_group` (</v>
      </c>
    </row>
    <row r="22" spans="1:8" s="1" customFormat="1">
      <c r="A22" s="4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</row>
    <row r="23" spans="1:8" s="1" customFormat="1">
      <c r="A23" s="5" t="s">
        <v>958</v>
      </c>
      <c r="B23" s="5" t="s">
        <v>9</v>
      </c>
      <c r="C23" s="5" t="s">
        <v>185</v>
      </c>
      <c r="D23" s="5" t="s">
        <v>11</v>
      </c>
      <c r="E23" s="5"/>
      <c r="F23" s="5"/>
      <c r="G23" s="5" t="s">
        <v>12</v>
      </c>
      <c r="H23" s="1" t="str">
        <f>CONCATENATE("`",A23,"` ",C23,"  NOT NULL AUTO_INCREMENT COMMENT ","'",B23,"',")</f>
        <v>`id` int(11)  NOT NULL AUTO_INCREMENT COMMENT '编号',</v>
      </c>
    </row>
    <row r="24" spans="1:8" s="1" customFormat="1">
      <c r="A24" s="38" t="s">
        <v>167</v>
      </c>
      <c r="B24" s="5" t="s">
        <v>71</v>
      </c>
      <c r="C24" s="5" t="s">
        <v>185</v>
      </c>
      <c r="D24" s="5"/>
      <c r="E24" s="5"/>
      <c r="F24" s="5"/>
      <c r="G24" s="5"/>
      <c r="H24" s="1" t="str">
        <f t="shared" ref="H24:H33" si="3">CONCATENATE("`",A24,"` ",C24," DEFAULT NULL COMMENT ","'",B24,"',")</f>
        <v>`edifice_id` int(11) DEFAULT NULL COMMENT '大厦id',</v>
      </c>
    </row>
    <row r="25" spans="1:8" s="1" customFormat="1">
      <c r="A25" s="38" t="s">
        <v>238</v>
      </c>
      <c r="B25" s="5" t="s">
        <v>110</v>
      </c>
      <c r="C25" s="5" t="s">
        <v>32</v>
      </c>
      <c r="D25" s="5"/>
      <c r="E25" s="5"/>
      <c r="F25" s="5"/>
      <c r="G25" s="7"/>
      <c r="H25" s="1" t="str">
        <f t="shared" si="3"/>
        <v>`edifice_name` varchar(50) DEFAULT NULL COMMENT '大厦名称',</v>
      </c>
    </row>
    <row r="26" spans="1:8" s="1" customFormat="1">
      <c r="A26" s="39" t="s">
        <v>193</v>
      </c>
      <c r="B26" s="39" t="s">
        <v>243</v>
      </c>
      <c r="C26" s="8" t="s">
        <v>185</v>
      </c>
      <c r="D26" s="5"/>
      <c r="E26" s="5"/>
      <c r="F26" s="5"/>
      <c r="G26" s="7"/>
      <c r="H26" s="1" t="str">
        <f t="shared" si="3"/>
        <v>`meb_id` int(11) DEFAULT NULL COMMENT '会员id',</v>
      </c>
    </row>
    <row r="27" spans="1:8" s="1" customFormat="1">
      <c r="A27" s="39" t="s">
        <v>239</v>
      </c>
      <c r="B27" s="8" t="s">
        <v>111</v>
      </c>
      <c r="C27" s="39" t="s">
        <v>228</v>
      </c>
      <c r="D27" s="5"/>
      <c r="E27" s="5"/>
      <c r="F27" s="5"/>
      <c r="G27" s="46" t="s">
        <v>242</v>
      </c>
      <c r="H27" s="1" t="str">
        <f t="shared" si="3"/>
        <v>`meb_job` int(2) DEFAULT NULL COMMENT '会员职务',</v>
      </c>
    </row>
    <row r="28" spans="1:8" s="1" customFormat="1">
      <c r="A28" s="38" t="s">
        <v>246</v>
      </c>
      <c r="B28" s="5" t="s">
        <v>87</v>
      </c>
      <c r="C28" s="5" t="s">
        <v>16</v>
      </c>
      <c r="D28" s="5"/>
      <c r="E28" s="5"/>
      <c r="F28" s="5"/>
      <c r="G28" s="38" t="s">
        <v>236</v>
      </c>
      <c r="H28" s="1" t="str">
        <f t="shared" si="3"/>
        <v>`layer_num` int(4) DEFAULT NULL COMMENT '楼层',</v>
      </c>
    </row>
    <row r="29" spans="1:8" s="1" customFormat="1">
      <c r="A29" s="5" t="s">
        <v>930</v>
      </c>
      <c r="B29" s="5" t="s">
        <v>932</v>
      </c>
      <c r="C29" s="5" t="s">
        <v>16</v>
      </c>
      <c r="D29" s="5"/>
      <c r="E29" s="5"/>
      <c r="F29" s="5"/>
      <c r="G29" s="5" t="s">
        <v>935</v>
      </c>
      <c r="H29" s="1" t="str">
        <f t="shared" si="3"/>
        <v>`layer_start` int(4) DEFAULT NULL COMMENT '起始楼层',</v>
      </c>
    </row>
    <row r="30" spans="1:8" s="1" customFormat="1">
      <c r="A30" s="5" t="s">
        <v>931</v>
      </c>
      <c r="B30" s="5" t="s">
        <v>933</v>
      </c>
      <c r="C30" s="5" t="s">
        <v>16</v>
      </c>
      <c r="D30" s="5"/>
      <c r="E30" s="5"/>
      <c r="F30" s="5"/>
      <c r="G30" s="5" t="s">
        <v>936</v>
      </c>
      <c r="H30" s="1" t="str">
        <f t="shared" ref="H30" si="4">CONCATENATE("`",A30,"` ",C30," DEFAULT NULL COMMENT ","'",B30,"',")</f>
        <v>`layer_end` int(4) DEFAULT NULL COMMENT '结束楼层',</v>
      </c>
    </row>
    <row r="31" spans="1:8" s="2" customFormat="1">
      <c r="A31" s="39" t="s">
        <v>240</v>
      </c>
      <c r="B31" s="8" t="s">
        <v>33</v>
      </c>
      <c r="C31" s="8" t="s">
        <v>10</v>
      </c>
      <c r="D31" s="6"/>
      <c r="E31" s="6"/>
      <c r="F31" s="6"/>
      <c r="G31" s="5"/>
      <c r="H31" s="1" t="str">
        <f t="shared" si="3"/>
        <v>`create_time` int(11) DEFAULT NULL COMMENT '创建时间',</v>
      </c>
    </row>
    <row r="32" spans="1:8" s="1" customFormat="1">
      <c r="A32" s="38" t="s">
        <v>232</v>
      </c>
      <c r="B32" s="5" t="s">
        <v>108</v>
      </c>
      <c r="C32" s="5" t="s">
        <v>10</v>
      </c>
      <c r="D32" s="5"/>
      <c r="E32" s="5"/>
      <c r="F32" s="5"/>
      <c r="G32" s="5"/>
      <c r="H32" s="1" t="str">
        <f t="shared" si="3"/>
        <v>`end_time` int(11) DEFAULT NULL COMMENT '解除时间',</v>
      </c>
    </row>
    <row r="33" spans="1:8" s="1" customFormat="1">
      <c r="A33" s="38" t="s">
        <v>241</v>
      </c>
      <c r="B33" s="5" t="s">
        <v>17</v>
      </c>
      <c r="C33" s="38" t="s">
        <v>228</v>
      </c>
      <c r="D33" s="5"/>
      <c r="E33" s="5" t="s">
        <v>959</v>
      </c>
      <c r="F33" s="5"/>
      <c r="G33" s="5" t="s">
        <v>963</v>
      </c>
      <c r="H33" s="1" t="str">
        <f t="shared" si="3"/>
        <v>`addr_sta` int(2) DEFAULT NULL COMMENT '状态',</v>
      </c>
    </row>
    <row r="34" spans="1:8" s="1" customFormat="1">
      <c r="A34" s="5"/>
      <c r="B34" s="5"/>
      <c r="C34" s="5"/>
      <c r="D34" s="5"/>
      <c r="E34" s="5"/>
      <c r="F34" s="5"/>
      <c r="G34" s="5"/>
      <c r="H34" s="1" t="str">
        <f>CONCATENATE(,"PRIMARY KEY (`id`)) ENGINE=InnoDB AUTO_INCREMENT=1 DEFAULT CHARSET=utf8;")</f>
        <v>PRIMARY KEY (`id`)) ENGINE=InnoDB AUTO_INCREMENT=1 DEFAULT CHARSET=utf8;</v>
      </c>
    </row>
    <row r="35" spans="1:8" s="1" customFormat="1">
      <c r="A35" s="5"/>
      <c r="B35" s="5"/>
      <c r="C35" s="5"/>
      <c r="D35" s="5"/>
      <c r="E35" s="5"/>
      <c r="F35" s="5"/>
      <c r="G35" s="5"/>
    </row>
  </sheetData>
  <mergeCells count="2">
    <mergeCell ref="B1:G1"/>
    <mergeCell ref="B21:G21"/>
  </mergeCells>
  <phoneticPr fontId="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"/>
  <sheetViews>
    <sheetView workbookViewId="0">
      <selection activeCell="G17" sqref="G17"/>
    </sheetView>
  </sheetViews>
  <sheetFormatPr baseColWidth="10" defaultColWidth="9.1640625" defaultRowHeight="15"/>
  <cols>
    <col min="1" max="1" width="21" customWidth="1"/>
    <col min="2" max="2" width="15.83203125" customWidth="1"/>
    <col min="3" max="3" width="18.83203125" customWidth="1"/>
    <col min="4" max="4" width="12" customWidth="1"/>
    <col min="5" max="5" width="16.5" customWidth="1"/>
    <col min="6" max="6" width="13" customWidth="1"/>
    <col min="7" max="7" width="59" customWidth="1"/>
  </cols>
  <sheetData>
    <row r="1" spans="1:9" s="1" customFormat="1">
      <c r="A1" s="3" t="s">
        <v>919</v>
      </c>
      <c r="B1" s="87" t="s">
        <v>904</v>
      </c>
      <c r="C1" s="81"/>
      <c r="D1" s="81"/>
      <c r="E1" s="81"/>
      <c r="F1" s="81"/>
      <c r="G1" s="81"/>
      <c r="H1" s="1" t="str">
        <f>CONCATENATE("CREATE TABLE `",A1,"` (")</f>
        <v>CREATE TABLE `meb_opinion` (</v>
      </c>
    </row>
    <row r="2" spans="1:9" s="1" customForma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9" s="1" customFormat="1">
      <c r="A3" s="5" t="s">
        <v>8</v>
      </c>
      <c r="B3" s="5" t="s">
        <v>9</v>
      </c>
      <c r="C3" s="5" t="s">
        <v>185</v>
      </c>
      <c r="D3" s="5" t="s">
        <v>11</v>
      </c>
      <c r="E3" s="5"/>
      <c r="F3" s="5"/>
      <c r="G3" s="5" t="s">
        <v>12</v>
      </c>
      <c r="H3" s="1" t="str">
        <f>CONCATENATE("`",A3,"` ",C3,"  NOT NULL AUTO_INCREMENT COMMENT ","'",B3,"',")</f>
        <v>`id` int(11)  NOT NULL AUTO_INCREMENT COMMENT '编号',</v>
      </c>
    </row>
    <row r="4" spans="1:9" s="1" customFormat="1">
      <c r="A4" s="5" t="s">
        <v>14</v>
      </c>
      <c r="B4" s="38" t="s">
        <v>905</v>
      </c>
      <c r="C4" s="38" t="s">
        <v>228</v>
      </c>
      <c r="D4" s="5"/>
      <c r="E4" s="38"/>
      <c r="F4" s="5"/>
      <c r="G4" s="5" t="s">
        <v>906</v>
      </c>
      <c r="H4" s="1" t="str">
        <f t="shared" ref="H4:H17" si="0">CONCATENATE("`",A4,"` ",C4," DEFAULT NULL COMMENT ","'",B4,"',")</f>
        <v>`type` int(2) DEFAULT NULL COMMENT '投诉类型',</v>
      </c>
    </row>
    <row r="5" spans="1:9" s="1" customFormat="1">
      <c r="A5" s="38" t="s">
        <v>256</v>
      </c>
      <c r="B5" s="5" t="s">
        <v>112</v>
      </c>
      <c r="C5" s="5" t="s">
        <v>20</v>
      </c>
      <c r="D5" s="5"/>
      <c r="E5" s="5"/>
      <c r="F5" s="5"/>
      <c r="G5" s="7"/>
      <c r="H5" s="1" t="str">
        <f t="shared" si="0"/>
        <v>`desc` varchar(255) DEFAULT NULL COMMENT '描述',</v>
      </c>
    </row>
    <row r="6" spans="1:9" s="2" customFormat="1">
      <c r="A6" s="38" t="s">
        <v>193</v>
      </c>
      <c r="B6" s="38" t="s">
        <v>910</v>
      </c>
      <c r="C6" s="5" t="s">
        <v>185</v>
      </c>
      <c r="D6" s="6"/>
      <c r="E6" s="6"/>
      <c r="F6" s="6"/>
      <c r="G6" s="5"/>
      <c r="H6" s="1" t="str">
        <f t="shared" si="0"/>
        <v>`meb_id` int(11) DEFAULT NULL COMMENT '投诉人id',</v>
      </c>
    </row>
    <row r="7" spans="1:9" s="1" customFormat="1">
      <c r="A7" s="5" t="s">
        <v>166</v>
      </c>
      <c r="B7" s="5" t="s">
        <v>68</v>
      </c>
      <c r="C7" s="38" t="s">
        <v>186</v>
      </c>
      <c r="D7" s="5"/>
      <c r="E7" s="5"/>
      <c r="F7" s="5"/>
      <c r="G7" s="38" t="s">
        <v>229</v>
      </c>
      <c r="H7" s="1" t="str">
        <f t="shared" si="0"/>
        <v>`order_sl` varchar(30) DEFAULT NULL COMMENT '订单编号',</v>
      </c>
    </row>
    <row r="8" spans="1:9" s="1" customFormat="1">
      <c r="A8" s="5" t="s">
        <v>907</v>
      </c>
      <c r="B8" s="38" t="s">
        <v>908</v>
      </c>
      <c r="C8" s="38" t="s">
        <v>185</v>
      </c>
      <c r="D8" s="5"/>
      <c r="E8" s="5"/>
      <c r="F8" s="5"/>
      <c r="G8" s="5" t="s">
        <v>909</v>
      </c>
      <c r="H8" s="1" t="str">
        <f t="shared" si="0"/>
        <v>`order_num` int(11) DEFAULT NULL COMMENT '订单序列号',</v>
      </c>
    </row>
    <row r="9" spans="1:9" s="1" customFormat="1">
      <c r="A9" s="38" t="s">
        <v>244</v>
      </c>
      <c r="B9" s="38" t="s">
        <v>911</v>
      </c>
      <c r="C9" s="5" t="s">
        <v>185</v>
      </c>
      <c r="D9" s="5"/>
      <c r="E9" s="5"/>
      <c r="F9" s="5"/>
      <c r="G9" s="38" t="s">
        <v>912</v>
      </c>
      <c r="H9" s="1" t="str">
        <f>CONCATENATE("`",A9,"` ",C9,"  NOT NULL AUTO_INCREMENT COMMENT ","'",B9,"',")</f>
        <v>`addr_id` int(11)  NOT NULL AUTO_INCREMENT COMMENT '投诉大厦',</v>
      </c>
    </row>
    <row r="10" spans="1:9" s="1" customFormat="1">
      <c r="A10" s="38" t="s">
        <v>257</v>
      </c>
      <c r="B10" s="5" t="s">
        <v>30</v>
      </c>
      <c r="C10" s="5" t="s">
        <v>10</v>
      </c>
      <c r="D10" s="5"/>
      <c r="E10" s="5"/>
      <c r="F10" s="5"/>
      <c r="G10" s="5"/>
      <c r="H10" s="1" t="str">
        <f t="shared" si="0"/>
        <v>`submit_time` int(11) DEFAULT NULL COMMENT '提交时间',</v>
      </c>
    </row>
    <row r="11" spans="1:9" s="1" customFormat="1">
      <c r="A11" s="38" t="s">
        <v>258</v>
      </c>
      <c r="B11" s="5" t="s">
        <v>113</v>
      </c>
      <c r="C11" s="5" t="s">
        <v>185</v>
      </c>
      <c r="D11" s="5"/>
      <c r="E11" s="5"/>
      <c r="F11" s="5"/>
      <c r="G11" s="5"/>
      <c r="H11" s="1" t="str">
        <f t="shared" si="0"/>
        <v>`handle_time` int(11) DEFAULT NULL COMMENT '处理时间',</v>
      </c>
    </row>
    <row r="12" spans="1:9" s="1" customFormat="1">
      <c r="A12" s="5" t="s">
        <v>22</v>
      </c>
      <c r="B12" s="5" t="s">
        <v>23</v>
      </c>
      <c r="C12" s="5" t="s">
        <v>20</v>
      </c>
      <c r="D12" s="5"/>
      <c r="E12" s="5"/>
      <c r="F12" s="5"/>
      <c r="G12" s="7"/>
      <c r="H12" s="1" t="str">
        <f t="shared" si="0"/>
        <v>`fj1` varchar(255) DEFAULT NULL COMMENT '附件一',</v>
      </c>
    </row>
    <row r="13" spans="1:9" s="1" customFormat="1">
      <c r="A13" s="5" t="s">
        <v>24</v>
      </c>
      <c r="B13" s="5" t="s">
        <v>25</v>
      </c>
      <c r="C13" s="5" t="s">
        <v>20</v>
      </c>
      <c r="D13" s="5"/>
      <c r="E13" s="5"/>
      <c r="F13" s="5"/>
      <c r="G13" s="7"/>
      <c r="H13" s="1" t="str">
        <f t="shared" si="0"/>
        <v>`fj2` varchar(255) DEFAULT NULL COMMENT '附件二',</v>
      </c>
    </row>
    <row r="14" spans="1:9" s="1" customFormat="1">
      <c r="A14" s="5" t="s">
        <v>26</v>
      </c>
      <c r="B14" s="5" t="s">
        <v>27</v>
      </c>
      <c r="C14" s="5" t="s">
        <v>20</v>
      </c>
      <c r="D14" s="5"/>
      <c r="E14" s="5"/>
      <c r="F14" s="5"/>
      <c r="G14" s="7"/>
      <c r="H14" s="1" t="str">
        <f t="shared" si="0"/>
        <v>`fj3` varchar(255) DEFAULT NULL COMMENT '附件三',</v>
      </c>
    </row>
    <row r="15" spans="1:9" s="1" customFormat="1">
      <c r="A15" s="5" t="s">
        <v>28</v>
      </c>
      <c r="B15" s="5" t="s">
        <v>29</v>
      </c>
      <c r="C15" s="5" t="s">
        <v>20</v>
      </c>
      <c r="D15" s="5"/>
      <c r="E15" s="5"/>
      <c r="F15" s="5"/>
      <c r="G15" s="7"/>
      <c r="H15" s="1" t="str">
        <f t="shared" si="0"/>
        <v>`fj4` varchar(255) DEFAULT NULL COMMENT '附件四',</v>
      </c>
    </row>
    <row r="16" spans="1:9" s="1" customFormat="1">
      <c r="A16" s="40" t="s">
        <v>247</v>
      </c>
      <c r="B16" s="40" t="s">
        <v>259</v>
      </c>
      <c r="C16" s="8" t="s">
        <v>185</v>
      </c>
      <c r="D16" s="10"/>
      <c r="E16" s="10"/>
      <c r="F16" s="10"/>
      <c r="G16" s="10"/>
      <c r="H16" s="1" t="str">
        <f t="shared" si="0"/>
        <v>`user_id` int(11) DEFAULT NULL COMMENT '处理人',</v>
      </c>
      <c r="I16" s="12"/>
    </row>
    <row r="17" spans="1:26" s="1" customFormat="1">
      <c r="A17" s="5" t="s">
        <v>960</v>
      </c>
      <c r="B17" s="5" t="s">
        <v>17</v>
      </c>
      <c r="C17" s="38" t="s">
        <v>228</v>
      </c>
      <c r="D17" s="5"/>
      <c r="E17" s="5"/>
      <c r="F17" s="5"/>
      <c r="G17" s="5" t="s">
        <v>962</v>
      </c>
      <c r="H17" s="1" t="str">
        <f t="shared" si="0"/>
        <v>`opinionsta` int(2) DEFAULT NULL COMMENT '状态',</v>
      </c>
    </row>
    <row r="18" spans="1:26" s="1" customFormat="1">
      <c r="A18" s="5"/>
      <c r="B18" s="5"/>
      <c r="C18" s="5"/>
      <c r="D18" s="5"/>
      <c r="E18" s="5"/>
      <c r="F18" s="5"/>
      <c r="G18" s="5"/>
      <c r="H18" s="1" t="str">
        <f>CONCATENATE(,"PRIMARY KEY (`id`)) ENGINE=InnoDB AUTO_INCREMENT=1 DEFAULT CHARSET=utf8;")</f>
        <v>PRIMARY KEY (`id`)) ENGINE=InnoDB AUTO_INCREMENT=1 DEFAULT CHARSET=utf8;</v>
      </c>
    </row>
    <row r="19" spans="1:26" s="1" customFormat="1">
      <c r="A19" s="5"/>
      <c r="B19" s="5"/>
      <c r="C19" s="5"/>
      <c r="D19" s="5"/>
      <c r="E19" s="5"/>
      <c r="F19" s="5"/>
      <c r="G19" s="5"/>
    </row>
    <row r="21" spans="1:26">
      <c r="A21" s="21" t="s">
        <v>920</v>
      </c>
      <c r="B21" s="80" t="s">
        <v>913</v>
      </c>
      <c r="C21" s="88"/>
      <c r="D21" s="88"/>
      <c r="E21" s="88"/>
      <c r="F21" s="88"/>
      <c r="G21" s="89"/>
      <c r="H21" s="75" t="str">
        <f>CONCATENATE("CREATE TABLE `",A21,"` (")</f>
        <v>CREATE TABLE `meb_opinion_saleafteropr` (</v>
      </c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6">
      <c r="A22" s="23" t="s">
        <v>114</v>
      </c>
      <c r="B22" s="23" t="s">
        <v>115</v>
      </c>
      <c r="C22" s="23" t="s">
        <v>116</v>
      </c>
      <c r="D22" s="23" t="s">
        <v>117</v>
      </c>
      <c r="E22" s="23" t="s">
        <v>118</v>
      </c>
      <c r="F22" s="23" t="s">
        <v>119</v>
      </c>
      <c r="G22" s="23" t="s">
        <v>120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6">
      <c r="A23" s="25" t="s">
        <v>323</v>
      </c>
      <c r="B23" s="25" t="s">
        <v>121</v>
      </c>
      <c r="C23" s="25" t="s">
        <v>151</v>
      </c>
      <c r="D23" s="25" t="s">
        <v>117</v>
      </c>
      <c r="E23" s="25"/>
      <c r="F23" s="25"/>
      <c r="G23" s="25"/>
      <c r="H23" s="26" t="str">
        <f>CONCATENATE("`",A23,"` ",C23," NOT NULL AUTO_INCREMENT COMMENT ","'",B23,"',")</f>
        <v>`id` int(11) NOT NULL AUTO_INCREMENT COMMENT '自动编号',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6">
      <c r="A24" s="74" t="s">
        <v>921</v>
      </c>
      <c r="B24" s="25" t="s">
        <v>922</v>
      </c>
      <c r="C24" s="25" t="s">
        <v>151</v>
      </c>
      <c r="D24" s="27"/>
      <c r="E24" s="25"/>
      <c r="F24" s="25"/>
      <c r="G24" s="25"/>
      <c r="H24" s="26" t="str">
        <f t="shared" ref="H24:H28" si="1">CONCATENATE("`",A24,"` ",C24," DEFAULT NULL COMMENT ","'",B24,"',")</f>
        <v>`opinion_id` int(11) DEFAULT NULL COMMENT '投诉单ID',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6">
      <c r="A25" s="27" t="s">
        <v>914</v>
      </c>
      <c r="B25" s="27" t="s">
        <v>915</v>
      </c>
      <c r="C25" s="25" t="s">
        <v>151</v>
      </c>
      <c r="D25" s="25"/>
      <c r="E25" s="25"/>
      <c r="F25" s="25"/>
      <c r="G25" s="27"/>
      <c r="H25" s="26" t="str">
        <f t="shared" si="1"/>
        <v>`create_id` int(11) DEFAULT NULL COMMENT '操作者ID',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7" t="s">
        <v>916</v>
      </c>
      <c r="B26" s="27" t="s">
        <v>917</v>
      </c>
      <c r="C26" s="25" t="s">
        <v>126</v>
      </c>
      <c r="D26" s="27"/>
      <c r="E26" s="27"/>
      <c r="F26" s="27"/>
      <c r="G26" s="27"/>
      <c r="H26" s="36" t="str">
        <f t="shared" si="1"/>
        <v>`create_by` varchar(64) DEFAULT NULL COMMENT '操作者',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>
      <c r="A27" s="27" t="s">
        <v>162</v>
      </c>
      <c r="B27" s="27" t="s">
        <v>918</v>
      </c>
      <c r="C27" s="27" t="s">
        <v>151</v>
      </c>
      <c r="D27" s="27"/>
      <c r="E27" s="27"/>
      <c r="F27" s="27"/>
      <c r="G27" s="27"/>
      <c r="H27" s="36" t="str">
        <f t="shared" si="1"/>
        <v>`create_time` int(11) DEFAULT NULL COMMENT '操作时间',</v>
      </c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6">
      <c r="A28" s="27" t="s">
        <v>925</v>
      </c>
      <c r="B28" s="25" t="s">
        <v>926</v>
      </c>
      <c r="C28" s="25" t="s">
        <v>468</v>
      </c>
      <c r="D28" s="25"/>
      <c r="E28" s="25"/>
      <c r="F28" s="25"/>
      <c r="G28" s="37"/>
      <c r="H28" s="26" t="str">
        <f t="shared" si="1"/>
        <v>`opinion_price` decimal(13,2) DEFAULT NULL COMMENT '赔付金额',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6">
      <c r="A29" s="25" t="s">
        <v>923</v>
      </c>
      <c r="B29" s="25" t="s">
        <v>924</v>
      </c>
      <c r="C29" s="25" t="s">
        <v>147</v>
      </c>
      <c r="D29" s="25"/>
      <c r="E29" s="25"/>
      <c r="F29" s="25"/>
      <c r="G29" s="27"/>
      <c r="H29" s="26" t="str">
        <f t="shared" ref="H29" si="2">CONCATENATE("`",A29,"` ",C29," DEFAULT NULL COMMENT ","'",B29,"',")</f>
        <v>`desc` varchar(200) DEFAULT NULL COMMENT '描述',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7"/>
      <c r="B30" s="27"/>
      <c r="C30" s="27"/>
      <c r="D30" s="27"/>
      <c r="E30" s="27"/>
      <c r="F30" s="27"/>
      <c r="G30" s="27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>
      <c r="A31" s="27" t="s">
        <v>323</v>
      </c>
      <c r="B31" s="27"/>
      <c r="C31" s="27"/>
      <c r="D31" s="27"/>
      <c r="E31" s="27"/>
      <c r="F31" s="27"/>
      <c r="G31" s="27" t="s">
        <v>913</v>
      </c>
      <c r="H31" s="36" t="str">
        <f>CONCATENATE(,"PRIMARY KEY (`",A31,"`)) ENGINE=InnoDB AUTO_INCREMENT=1 DEFAULT CHARSET=utf8 COMMENT='",G31,"';")</f>
        <v>PRIMARY KEY (`id`)) ENGINE=InnoDB AUTO_INCREMENT=1 DEFAULT CHARSET=utf8 COMMENT='售后单操作记录';</v>
      </c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</sheetData>
  <mergeCells count="2">
    <mergeCell ref="B1:G1"/>
    <mergeCell ref="B21:G21"/>
  </mergeCells>
  <phoneticPr fontId="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3" sqref="F23"/>
    </sheetView>
  </sheetViews>
  <sheetFormatPr baseColWidth="10" defaultColWidth="9.1640625" defaultRowHeight="15"/>
  <sheetData/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会员管理</vt:lpstr>
      <vt:lpstr>订单管理</vt:lpstr>
      <vt:lpstr>地址管理</vt:lpstr>
      <vt:lpstr>投诉</vt:lpstr>
      <vt:lpstr>系统管理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lihongming</dc:creator>
  <cp:lastModifiedBy>tk_wolf@163.com</cp:lastModifiedBy>
  <dcterms:created xsi:type="dcterms:W3CDTF">2019-12-24T15:34:00Z</dcterms:created>
  <dcterms:modified xsi:type="dcterms:W3CDTF">2020-06-07T02:19:48Z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