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240" yWindow="165" windowWidth="24855" windowHeight="12015" activeTab="1"/>
  </bookViews>
  <sheets>
    <sheet name="Sheet1" sheetId="1" r:id="rId1"/>
    <sheet name="plot" sheetId="5" r:id="rId2"/>
    <sheet name="Sheet2" sheetId="2" r:id="rId3"/>
    <sheet name="Sheet3" sheetId="3" state="hidden" r:id="rId4"/>
    <sheet name="Sheet4" sheetId="4" state="hidden" r:id="rId5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13" i="5"/>
  <c r="L12"/>
  <c r="L11"/>
  <c r="L10"/>
  <c r="L9"/>
  <c r="L8"/>
  <c r="L7"/>
  <c r="L6"/>
  <c r="L5"/>
  <c r="L4"/>
  <c r="K13"/>
  <c r="K12"/>
  <c r="K11"/>
  <c r="K10"/>
  <c r="K9"/>
  <c r="K8"/>
  <c r="K7"/>
  <c r="K6"/>
  <c r="K5"/>
  <c r="K4"/>
  <c r="W40" i="1"/>
  <c r="W36"/>
  <c r="W32"/>
  <c r="W28"/>
  <c r="W24"/>
  <c r="W20"/>
  <c r="W16"/>
  <c r="W12"/>
  <c r="W8"/>
  <c r="W4"/>
  <c r="T4"/>
  <c r="V40"/>
  <c r="V36"/>
  <c r="V32"/>
  <c r="V28"/>
  <c r="V24"/>
  <c r="V20"/>
  <c r="V16"/>
  <c r="V12"/>
  <c r="V8"/>
  <c r="V4"/>
  <c r="S40"/>
  <c r="T40" s="1"/>
  <c r="S36"/>
  <c r="T36" s="1"/>
  <c r="S32"/>
  <c r="T32" s="1"/>
  <c r="S28"/>
  <c r="T28" s="1"/>
  <c r="S24"/>
  <c r="T24" s="1"/>
  <c r="S20"/>
  <c r="T20" s="1"/>
  <c r="S16"/>
  <c r="T16" s="1"/>
  <c r="S12"/>
  <c r="T12" s="1"/>
  <c r="S8"/>
  <c r="T8" s="1"/>
  <c r="J36" i="2"/>
  <c r="J37"/>
  <c r="J38"/>
  <c r="J39"/>
  <c r="J40"/>
  <c r="J41"/>
  <c r="J42"/>
  <c r="J43"/>
  <c r="J44"/>
  <c r="G36"/>
  <c r="G37"/>
  <c r="G38"/>
  <c r="G39"/>
  <c r="G40"/>
  <c r="G41"/>
  <c r="G42"/>
  <c r="G43"/>
  <c r="G44"/>
  <c r="G35"/>
  <c r="C36"/>
  <c r="C37"/>
  <c r="C38"/>
  <c r="C39"/>
  <c r="C40"/>
  <c r="C41"/>
  <c r="C42"/>
  <c r="C43"/>
  <c r="C44"/>
  <c r="C35"/>
  <c r="J12"/>
  <c r="J11"/>
  <c r="J10"/>
  <c r="J9"/>
  <c r="J8"/>
  <c r="J7"/>
  <c r="J6"/>
  <c r="J5"/>
  <c r="J4"/>
  <c r="J3"/>
  <c r="F12"/>
  <c r="F11"/>
  <c r="F10"/>
  <c r="F9"/>
  <c r="F8"/>
  <c r="F7"/>
  <c r="F6"/>
  <c r="F5"/>
  <c r="F4"/>
  <c r="F3"/>
  <c r="S4" i="1"/>
  <c r="O4"/>
  <c r="O5"/>
  <c r="O7"/>
  <c r="O8"/>
  <c r="O9"/>
  <c r="O11"/>
  <c r="O12"/>
  <c r="O13"/>
  <c r="O15"/>
  <c r="O16"/>
  <c r="O17"/>
  <c r="O19"/>
  <c r="O20"/>
  <c r="O21"/>
  <c r="O23"/>
  <c r="O24"/>
  <c r="O25"/>
  <c r="O27"/>
  <c r="O28"/>
  <c r="O29"/>
  <c r="O31"/>
  <c r="O32"/>
  <c r="O33"/>
  <c r="O35"/>
  <c r="O36"/>
  <c r="O37"/>
  <c r="O39"/>
  <c r="O40"/>
  <c r="O41"/>
  <c r="O3"/>
  <c r="P4" l="1"/>
  <c r="Q4" s="1"/>
  <c r="P36"/>
  <c r="Q36" s="1"/>
  <c r="P28"/>
  <c r="Q28" s="1"/>
  <c r="P20"/>
  <c r="Q20" s="1"/>
  <c r="P12"/>
  <c r="Q12" s="1"/>
  <c r="P40"/>
  <c r="Q40" s="1"/>
  <c r="P32"/>
  <c r="Q32" s="1"/>
  <c r="P24"/>
  <c r="Q24" s="1"/>
  <c r="P16"/>
  <c r="Q16" s="1"/>
  <c r="P8"/>
  <c r="Q8" s="1"/>
</calcChain>
</file>

<file path=xl/sharedStrings.xml><?xml version="1.0" encoding="utf-8"?>
<sst xmlns="http://schemas.openxmlformats.org/spreadsheetml/2006/main" count="85" uniqueCount="36">
  <si>
    <t xml:space="preserve">Strain </t>
  </si>
  <si>
    <t>OD600</t>
  </si>
  <si>
    <t>Dilution</t>
  </si>
  <si>
    <t>Date</t>
  </si>
  <si>
    <t>H2O2 Treatment(%)</t>
  </si>
  <si>
    <t>White</t>
  </si>
  <si>
    <t>Black</t>
  </si>
  <si>
    <t>HalfBlack</t>
  </si>
  <si>
    <t>Quarterblack</t>
  </si>
  <si>
    <t>quar.quarblack</t>
  </si>
  <si>
    <t>others</t>
  </si>
  <si>
    <t>Notes</t>
  </si>
  <si>
    <t>3/4 Quarter Black</t>
  </si>
  <si>
    <t xml:space="preserve">Total </t>
  </si>
  <si>
    <t>Average</t>
  </si>
  <si>
    <t>Normalized Average</t>
  </si>
  <si>
    <t>Normalized Black</t>
  </si>
  <si>
    <t>Colonies</t>
  </si>
  <si>
    <t>Average of Half</t>
  </si>
  <si>
    <t>Black Colonies</t>
  </si>
  <si>
    <t>Normalized Half Black Colonies</t>
  </si>
  <si>
    <t>Normalized</t>
  </si>
  <si>
    <t>Avg Black</t>
  </si>
  <si>
    <t>Avg</t>
  </si>
  <si>
    <t>Average Black</t>
  </si>
  <si>
    <t xml:space="preserve">Normalized black </t>
  </si>
  <si>
    <t>colonies</t>
  </si>
  <si>
    <t>Half black</t>
  </si>
  <si>
    <t>% of Black Colonies</t>
  </si>
  <si>
    <t>% of half black colonies</t>
  </si>
  <si>
    <t>Half black / Full Black</t>
  </si>
  <si>
    <t>BY4743</t>
  </si>
  <si>
    <t>BY4734</t>
  </si>
  <si>
    <t>viability</t>
  </si>
  <si>
    <t>PerBlacks</t>
  </si>
  <si>
    <t>H2O2 Treatment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</si>
</sst>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"/>
  </numFmts>
  <fonts count="3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2" borderId="1" xfId="1" applyBorder="1" applyAlignment="1">
      <alignment wrapText="1"/>
    </xf>
    <xf numFmtId="0" fontId="2" fillId="2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BY4743-Viability in H2O2 Treatment 20120525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Viability in H2O2 Treatment</c:v>
          </c:tx>
          <c:xVal>
            <c:numRef>
              <c:f>plot!$J$4:$J$13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plot!$K$4:$K$13</c:f>
              <c:numCache>
                <c:formatCode>General</c:formatCode>
                <c:ptCount val="10"/>
                <c:pt idx="0">
                  <c:v>1.0000000029347029</c:v>
                </c:pt>
                <c:pt idx="1">
                  <c:v>2.4944974394556056E-2</c:v>
                </c:pt>
                <c:pt idx="2">
                  <c:v>2.6412325829529938E-2</c:v>
                </c:pt>
                <c:pt idx="3">
                  <c:v>2.1276595807121337E-2</c:v>
                </c:pt>
                <c:pt idx="4">
                  <c:v>1.834189293717357E-2</c:v>
                </c:pt>
                <c:pt idx="5">
                  <c:v>1.1738811479791082E-2</c:v>
                </c:pt>
                <c:pt idx="6">
                  <c:v>3.6683785874347141E-3</c:v>
                </c:pt>
                <c:pt idx="7">
                  <c:v>1.7608217219686625E-3</c:v>
                </c:pt>
                <c:pt idx="8">
                  <c:v>8.8041086098433123E-4</c:v>
                </c:pt>
                <c:pt idx="9">
                  <c:v>1.1738811479791082E-3</c:v>
                </c:pt>
              </c:numCache>
            </c:numRef>
          </c:yVal>
          <c:smooth val="1"/>
        </c:ser>
        <c:axId val="122037376"/>
        <c:axId val="120258944"/>
      </c:scatterChart>
      <c:valAx>
        <c:axId val="122037376"/>
        <c:scaling>
          <c:orientation val="minMax"/>
        </c:scaling>
        <c:axPos val="b"/>
        <c:numFmt formatCode="General" sourceLinked="1"/>
        <c:tickLblPos val="nextTo"/>
        <c:crossAx val="120258944"/>
        <c:crosses val="autoZero"/>
        <c:crossBetween val="midCat"/>
      </c:valAx>
      <c:valAx>
        <c:axId val="1202589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2037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405074365704312E-2"/>
          <c:y val="5.1400554097404495E-2"/>
          <c:w val="0.781900481189851"/>
          <c:h val="0.6824843248760563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Sheet3!$E$35:$E$44</c:f>
              <c:numCache>
                <c:formatCode>General</c:formatCode>
                <c:ptCount val="10"/>
              </c:numCache>
            </c:numRef>
          </c:xVal>
          <c:yVal>
            <c:numRef>
              <c:f>Sheet3!$F$35:$F$44</c:f>
              <c:numCache>
                <c:formatCode>General</c:formatCode>
                <c:ptCount val="10"/>
              </c:numCache>
            </c:numRef>
          </c:yVal>
          <c:smooth val="1"/>
        </c:ser>
        <c:axId val="108197376"/>
        <c:axId val="108198912"/>
      </c:scatterChart>
      <c:valAx>
        <c:axId val="108197376"/>
        <c:scaling>
          <c:orientation val="minMax"/>
        </c:scaling>
        <c:axPos val="b"/>
        <c:numFmt formatCode="General" sourceLinked="1"/>
        <c:tickLblPos val="nextTo"/>
        <c:crossAx val="108198912"/>
        <c:crosses val="autoZero"/>
        <c:crossBetween val="midCat"/>
      </c:valAx>
      <c:valAx>
        <c:axId val="108198912"/>
        <c:scaling>
          <c:orientation val="minMax"/>
        </c:scaling>
        <c:axPos val="l"/>
        <c:majorGridlines/>
        <c:numFmt formatCode="General" sourceLinked="1"/>
        <c:tickLblPos val="nextTo"/>
        <c:crossAx val="108197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502187226596712E-2"/>
          <c:y val="4.1350178551057479E-2"/>
          <c:w val="0.68580336832895861"/>
          <c:h val="0.71849754937683796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Sheet3!$I$35:$I$44</c:f>
              <c:numCache>
                <c:formatCode>General</c:formatCode>
                <c:ptCount val="10"/>
              </c:numCache>
            </c:numRef>
          </c:xVal>
          <c:yVal>
            <c:numRef>
              <c:f>Sheet3!$J$35:$J$44</c:f>
              <c:numCache>
                <c:formatCode>General</c:formatCode>
                <c:ptCount val="10"/>
              </c:numCache>
            </c:numRef>
          </c:yVal>
          <c:smooth val="1"/>
        </c:ser>
        <c:axId val="60659968"/>
        <c:axId val="60661760"/>
      </c:scatterChart>
      <c:valAx>
        <c:axId val="60659968"/>
        <c:scaling>
          <c:orientation val="minMax"/>
        </c:scaling>
        <c:axPos val="b"/>
        <c:numFmt formatCode="General" sourceLinked="1"/>
        <c:tickLblPos val="nextTo"/>
        <c:crossAx val="60661760"/>
        <c:crosses val="autoZero"/>
        <c:crossBetween val="midCat"/>
      </c:valAx>
      <c:valAx>
        <c:axId val="60661760"/>
        <c:scaling>
          <c:orientation val="minMax"/>
        </c:scaling>
        <c:axPos val="l"/>
        <c:majorGridlines/>
        <c:numFmt formatCode="General" sourceLinked="1"/>
        <c:tickLblPos val="nextTo"/>
        <c:crossAx val="606599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BY4743-PerBlacks in H2O2 Treatment 20120525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PerBlacks in H2O2 Treatment</c:v>
          </c:tx>
          <c:xVal>
            <c:numRef>
              <c:f>plot!$J$4:$J$13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plot!$L$4:$L$13</c:f>
              <c:numCache>
                <c:formatCode>General</c:formatCode>
                <c:ptCount val="10"/>
                <c:pt idx="0">
                  <c:v>3.6683785766691126E-3</c:v>
                </c:pt>
                <c:pt idx="1">
                  <c:v>8.8235294117647058E-3</c:v>
                </c:pt>
                <c:pt idx="2">
                  <c:v>0.01</c:v>
                </c:pt>
                <c:pt idx="3">
                  <c:v>8.2758620689655192E-3</c:v>
                </c:pt>
                <c:pt idx="4">
                  <c:v>0</c:v>
                </c:pt>
                <c:pt idx="5">
                  <c:v>3.7500000000000007E-3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axId val="122935168"/>
        <c:axId val="122502528"/>
      </c:scatterChart>
      <c:valAx>
        <c:axId val="122935168"/>
        <c:scaling>
          <c:orientation val="minMax"/>
        </c:scaling>
        <c:axPos val="b"/>
        <c:numFmt formatCode="General" sourceLinked="1"/>
        <c:tickLblPos val="nextTo"/>
        <c:crossAx val="122502528"/>
        <c:crosses val="autoZero"/>
        <c:crossBetween val="midCat"/>
      </c:valAx>
      <c:valAx>
        <c:axId val="122502528"/>
        <c:scaling>
          <c:orientation val="minMax"/>
        </c:scaling>
        <c:axPos val="l"/>
        <c:majorGridlines/>
        <c:numFmt formatCode="General" sourceLinked="1"/>
        <c:tickLblPos val="nextTo"/>
        <c:crossAx val="122935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65507436570428"/>
          <c:y val="4.4588432470037666E-2"/>
          <c:w val="0.62576159230096262"/>
          <c:h val="0.73661290832621829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Sheet2!$L$3:$L$12</c:f>
              <c:numCache>
                <c:formatCode>General</c:formatCode>
                <c:ptCount val="1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0.3</c:v>
                </c:pt>
              </c:numCache>
            </c:numRef>
          </c:xVal>
          <c:yVal>
            <c:numRef>
              <c:f>Sheet2!$M$3:$M$12</c:f>
              <c:numCache>
                <c:formatCode>General</c:formatCode>
                <c:ptCount val="10"/>
                <c:pt idx="0">
                  <c:v>3596.666666666667</c:v>
                </c:pt>
                <c:pt idx="1">
                  <c:v>3426.666666666667</c:v>
                </c:pt>
                <c:pt idx="2">
                  <c:v>3420</c:v>
                </c:pt>
                <c:pt idx="3">
                  <c:v>2993.333333333333</c:v>
                </c:pt>
                <c:pt idx="4">
                  <c:v>2410</c:v>
                </c:pt>
                <c:pt idx="5">
                  <c:v>2173.3333333333335</c:v>
                </c:pt>
                <c:pt idx="6">
                  <c:v>2120</c:v>
                </c:pt>
                <c:pt idx="7">
                  <c:v>1381.3333333333333</c:v>
                </c:pt>
                <c:pt idx="8">
                  <c:v>902.33333333333337</c:v>
                </c:pt>
                <c:pt idx="9">
                  <c:v>576.66666666666663</c:v>
                </c:pt>
              </c:numCache>
            </c:numRef>
          </c:yVal>
          <c:smooth val="1"/>
        </c:ser>
        <c:axId val="89936256"/>
        <c:axId val="89937792"/>
      </c:scatterChart>
      <c:valAx>
        <c:axId val="89936256"/>
        <c:scaling>
          <c:orientation val="minMax"/>
        </c:scaling>
        <c:axPos val="b"/>
        <c:numFmt formatCode="General" sourceLinked="1"/>
        <c:tickLblPos val="nextTo"/>
        <c:crossAx val="89937792"/>
        <c:crosses val="autoZero"/>
        <c:crossBetween val="midCat"/>
      </c:valAx>
      <c:valAx>
        <c:axId val="89937792"/>
        <c:scaling>
          <c:orientation val="minMax"/>
        </c:scaling>
        <c:axPos val="l"/>
        <c:majorGridlines/>
        <c:numFmt formatCode="General" sourceLinked="1"/>
        <c:tickLblPos val="nextTo"/>
        <c:crossAx val="89936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9104398673329768E-2"/>
          <c:y val="4.0893258508432312E-2"/>
          <c:w val="0.66690313428335612"/>
          <c:h val="0.79527298038021454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Sheet2!$O$3:$O$12</c:f>
              <c:numCache>
                <c:formatCode>General</c:formatCode>
                <c:ptCount val="1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0.3</c:v>
                </c:pt>
              </c:numCache>
            </c:numRef>
          </c:xVal>
          <c:yVal>
            <c:numRef>
              <c:f>Sheet2!$P$3:$P$12</c:f>
              <c:numCache>
                <c:formatCode>General</c:formatCode>
                <c:ptCount val="10"/>
                <c:pt idx="0">
                  <c:v>0</c:v>
                </c:pt>
                <c:pt idx="1">
                  <c:v>3.333333333333333</c:v>
                </c:pt>
                <c:pt idx="2">
                  <c:v>26.666666666666664</c:v>
                </c:pt>
                <c:pt idx="3">
                  <c:v>36.666666666666664</c:v>
                </c:pt>
                <c:pt idx="4">
                  <c:v>76.666666666666671</c:v>
                </c:pt>
                <c:pt idx="5">
                  <c:v>63.333333333333329</c:v>
                </c:pt>
                <c:pt idx="6">
                  <c:v>106.66666666666666</c:v>
                </c:pt>
                <c:pt idx="7">
                  <c:v>72</c:v>
                </c:pt>
                <c:pt idx="8">
                  <c:v>47.333333333333336</c:v>
                </c:pt>
                <c:pt idx="9">
                  <c:v>39</c:v>
                </c:pt>
              </c:numCache>
            </c:numRef>
          </c:yVal>
          <c:smooth val="1"/>
        </c:ser>
        <c:axId val="90035328"/>
        <c:axId val="90036864"/>
      </c:scatterChart>
      <c:valAx>
        <c:axId val="90035328"/>
        <c:scaling>
          <c:orientation val="minMax"/>
        </c:scaling>
        <c:axPos val="b"/>
        <c:numFmt formatCode="General" sourceLinked="1"/>
        <c:tickLblPos val="nextTo"/>
        <c:crossAx val="90036864"/>
        <c:crosses val="autoZero"/>
        <c:crossBetween val="midCat"/>
      </c:valAx>
      <c:valAx>
        <c:axId val="90036864"/>
        <c:scaling>
          <c:orientation val="minMax"/>
        </c:scaling>
        <c:axPos val="l"/>
        <c:majorGridlines/>
        <c:numFmt formatCode="General" sourceLinked="1"/>
        <c:tickLblPos val="nextTo"/>
        <c:crossAx val="90035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8571741032370999E-2"/>
          <c:y val="4.2908288637833344E-2"/>
          <c:w val="0.71484492563429602"/>
          <c:h val="0.7465376393168246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Sheet2!$R$3:$R$12</c:f>
              <c:numCache>
                <c:formatCode>General</c:formatCode>
                <c:ptCount val="1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0.3</c:v>
                </c:pt>
              </c:numCache>
            </c:numRef>
          </c:xVal>
          <c:yVal>
            <c:numRef>
              <c:f>Sheet2!$S$3:$S$12</c:f>
              <c:numCache>
                <c:formatCode>General</c:formatCode>
                <c:ptCount val="10"/>
                <c:pt idx="0">
                  <c:v>3.333333333333333</c:v>
                </c:pt>
                <c:pt idx="1">
                  <c:v>20</c:v>
                </c:pt>
                <c:pt idx="2">
                  <c:v>43.333333333333329</c:v>
                </c:pt>
                <c:pt idx="3">
                  <c:v>106.66666666666666</c:v>
                </c:pt>
                <c:pt idx="4">
                  <c:v>36.666666666666664</c:v>
                </c:pt>
                <c:pt idx="5">
                  <c:v>83.333333333333343</c:v>
                </c:pt>
                <c:pt idx="6">
                  <c:v>46.666666666666671</c:v>
                </c:pt>
                <c:pt idx="7">
                  <c:v>57.333333333333336</c:v>
                </c:pt>
                <c:pt idx="8">
                  <c:v>29.333333333333332</c:v>
                </c:pt>
                <c:pt idx="9">
                  <c:v>29</c:v>
                </c:pt>
              </c:numCache>
            </c:numRef>
          </c:yVal>
          <c:smooth val="1"/>
        </c:ser>
        <c:axId val="90130304"/>
        <c:axId val="90131840"/>
      </c:scatterChart>
      <c:valAx>
        <c:axId val="90130304"/>
        <c:scaling>
          <c:orientation val="minMax"/>
        </c:scaling>
        <c:axPos val="b"/>
        <c:numFmt formatCode="General" sourceLinked="1"/>
        <c:tickLblPos val="nextTo"/>
        <c:crossAx val="90131840"/>
        <c:crosses val="autoZero"/>
        <c:crossBetween val="midCat"/>
      </c:valAx>
      <c:valAx>
        <c:axId val="90131840"/>
        <c:scaling>
          <c:orientation val="minMax"/>
        </c:scaling>
        <c:axPos val="l"/>
        <c:majorGridlines/>
        <c:numFmt formatCode="General" sourceLinked="1"/>
        <c:tickLblPos val="nextTo"/>
        <c:crossAx val="90130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620263486481659E-2"/>
          <c:y val="3.9793977365732515E-2"/>
          <c:w val="0.8588587009148132"/>
          <c:h val="0.74701295402590806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Sheet2!$B$35:$B$44</c:f>
              <c:numCache>
                <c:formatCode>General</c:formatCode>
                <c:ptCount val="1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0.3</c:v>
                </c:pt>
              </c:numCache>
            </c:numRef>
          </c:xVal>
          <c:yVal>
            <c:numRef>
              <c:f>Sheet2!$C$35:$C$44</c:f>
              <c:numCache>
                <c:formatCode>General</c:formatCode>
                <c:ptCount val="10"/>
                <c:pt idx="0">
                  <c:v>0</c:v>
                </c:pt>
                <c:pt idx="1">
                  <c:v>9.7276264591439662E-2</c:v>
                </c:pt>
                <c:pt idx="2">
                  <c:v>0.77972709551656916</c:v>
                </c:pt>
                <c:pt idx="3">
                  <c:v>1.2249443207126949</c:v>
                </c:pt>
                <c:pt idx="4">
                  <c:v>3.1811894882434308</c:v>
                </c:pt>
                <c:pt idx="5">
                  <c:v>2.9141104294478524</c:v>
                </c:pt>
                <c:pt idx="6">
                  <c:v>5.0314465408805029</c:v>
                </c:pt>
                <c:pt idx="7">
                  <c:v>5.2123552123552122</c:v>
                </c:pt>
                <c:pt idx="8">
                  <c:v>5.2456594015515332</c:v>
                </c:pt>
                <c:pt idx="9">
                  <c:v>6.7630057803468215</c:v>
                </c:pt>
              </c:numCache>
            </c:numRef>
          </c:yVal>
          <c:smooth val="1"/>
        </c:ser>
        <c:axId val="90159744"/>
        <c:axId val="90272128"/>
      </c:scatterChart>
      <c:valAx>
        <c:axId val="90159744"/>
        <c:scaling>
          <c:orientation val="minMax"/>
        </c:scaling>
        <c:axPos val="b"/>
        <c:numFmt formatCode="General" sourceLinked="1"/>
        <c:tickLblPos val="nextTo"/>
        <c:crossAx val="90272128"/>
        <c:crosses val="autoZero"/>
        <c:crossBetween val="midCat"/>
      </c:valAx>
      <c:valAx>
        <c:axId val="90272128"/>
        <c:scaling>
          <c:orientation val="minMax"/>
        </c:scaling>
        <c:axPos val="l"/>
        <c:majorGridlines/>
        <c:numFmt formatCode="General" sourceLinked="1"/>
        <c:tickLblPos val="nextTo"/>
        <c:crossAx val="90159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405074365704284E-2"/>
          <c:y val="3.9162326931355788E-2"/>
          <c:w val="0.83754984660688603"/>
          <c:h val="0.74682576025514591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Sheet2!$F$35:$F$44</c:f>
              <c:numCache>
                <c:formatCode>General</c:formatCode>
                <c:ptCount val="1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0.3</c:v>
                </c:pt>
              </c:numCache>
            </c:numRef>
          </c:xVal>
          <c:yVal>
            <c:numRef>
              <c:f>Sheet2!$G$35:$G$44</c:f>
              <c:numCache>
                <c:formatCode>General</c:formatCode>
                <c:ptCount val="10"/>
                <c:pt idx="0">
                  <c:v>9.2678405931417962E-2</c:v>
                </c:pt>
                <c:pt idx="1">
                  <c:v>0.58365758754863806</c:v>
                </c:pt>
                <c:pt idx="2">
                  <c:v>1.267056530214425</c:v>
                </c:pt>
                <c:pt idx="3">
                  <c:v>3.5634743875278394</c:v>
                </c:pt>
                <c:pt idx="4">
                  <c:v>1.5214384508990317</c:v>
                </c:pt>
                <c:pt idx="5">
                  <c:v>3.834355828220859</c:v>
                </c:pt>
                <c:pt idx="6">
                  <c:v>2.2012578616352205</c:v>
                </c:pt>
                <c:pt idx="7">
                  <c:v>4.1505791505791514</c:v>
                </c:pt>
                <c:pt idx="8">
                  <c:v>3.250831178426302</c:v>
                </c:pt>
                <c:pt idx="9">
                  <c:v>5.0289017341040463</c:v>
                </c:pt>
              </c:numCache>
            </c:numRef>
          </c:yVal>
          <c:smooth val="1"/>
        </c:ser>
        <c:axId val="90279296"/>
        <c:axId val="90293376"/>
      </c:scatterChart>
      <c:valAx>
        <c:axId val="90279296"/>
        <c:scaling>
          <c:orientation val="minMax"/>
        </c:scaling>
        <c:axPos val="b"/>
        <c:numFmt formatCode="General" sourceLinked="1"/>
        <c:tickLblPos val="nextTo"/>
        <c:crossAx val="90293376"/>
        <c:crosses val="autoZero"/>
        <c:crossBetween val="midCat"/>
      </c:valAx>
      <c:valAx>
        <c:axId val="90293376"/>
        <c:scaling>
          <c:orientation val="minMax"/>
        </c:scaling>
        <c:axPos val="l"/>
        <c:majorGridlines/>
        <c:numFmt formatCode="General" sourceLinked="1"/>
        <c:tickLblPos val="nextTo"/>
        <c:crossAx val="90279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405074365704284E-2"/>
          <c:y val="3.5414726942514171E-2"/>
          <c:w val="0.8819004811898512"/>
          <c:h val="0.77941664617948336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Sheet2!$I$35:$I$44</c:f>
              <c:numCache>
                <c:formatCode>General</c:formatCode>
                <c:ptCount val="1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0.3</c:v>
                </c:pt>
              </c:numCache>
            </c:numRef>
          </c:xVal>
          <c:yVal>
            <c:numRef>
              <c:f>Sheet2!$J$35:$J$44</c:f>
              <c:numCache>
                <c:formatCode>General</c:formatCode>
                <c:ptCount val="10"/>
                <c:pt idx="0">
                  <c:v>0</c:v>
                </c:pt>
                <c:pt idx="1">
                  <c:v>6.0000000000000009</c:v>
                </c:pt>
                <c:pt idx="2">
                  <c:v>1.625</c:v>
                </c:pt>
                <c:pt idx="3">
                  <c:v>2.9090909090909092</c:v>
                </c:pt>
                <c:pt idx="4">
                  <c:v>0.47826086956521735</c:v>
                </c:pt>
                <c:pt idx="5">
                  <c:v>1.3157894736842108</c:v>
                </c:pt>
                <c:pt idx="6">
                  <c:v>0.43750000000000011</c:v>
                </c:pt>
                <c:pt idx="7">
                  <c:v>0.79629629629629628</c:v>
                </c:pt>
                <c:pt idx="8">
                  <c:v>0.61971830985915488</c:v>
                </c:pt>
                <c:pt idx="9">
                  <c:v>0.74358974358974361</c:v>
                </c:pt>
              </c:numCache>
            </c:numRef>
          </c:yVal>
          <c:smooth val="1"/>
        </c:ser>
        <c:axId val="108056960"/>
        <c:axId val="108058496"/>
      </c:scatterChart>
      <c:valAx>
        <c:axId val="108056960"/>
        <c:scaling>
          <c:orientation val="minMax"/>
        </c:scaling>
        <c:axPos val="b"/>
        <c:numFmt formatCode="General" sourceLinked="1"/>
        <c:tickLblPos val="nextTo"/>
        <c:crossAx val="108058496"/>
        <c:crosses val="autoZero"/>
        <c:crossBetween val="midCat"/>
      </c:valAx>
      <c:valAx>
        <c:axId val="108058496"/>
        <c:scaling>
          <c:orientation val="minMax"/>
        </c:scaling>
        <c:axPos val="l"/>
        <c:majorGridlines/>
        <c:numFmt formatCode="General" sourceLinked="1"/>
        <c:tickLblPos val="nextTo"/>
        <c:crossAx val="108056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5802683543061869E-2"/>
          <c:y val="4.4454533273430914E-2"/>
          <c:w val="0.72190448156597242"/>
          <c:h val="0.72539184854145544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Sheet3!$B$35:$B$44</c:f>
              <c:numCache>
                <c:formatCode>General</c:formatCode>
                <c:ptCount val="10"/>
              </c:numCache>
            </c:numRef>
          </c:xVal>
          <c:yVal>
            <c:numRef>
              <c:f>Sheet3!$C$35:$C$44</c:f>
              <c:numCache>
                <c:formatCode>General</c:formatCode>
                <c:ptCount val="10"/>
              </c:numCache>
            </c:numRef>
          </c:yVal>
          <c:smooth val="1"/>
        </c:ser>
        <c:axId val="108155648"/>
        <c:axId val="108157184"/>
      </c:scatterChart>
      <c:valAx>
        <c:axId val="108155648"/>
        <c:scaling>
          <c:orientation val="minMax"/>
        </c:scaling>
        <c:axPos val="b"/>
        <c:numFmt formatCode="General" sourceLinked="1"/>
        <c:tickLblPos val="nextTo"/>
        <c:crossAx val="108157184"/>
        <c:crosses val="autoZero"/>
        <c:crossBetween val="midCat"/>
      </c:valAx>
      <c:valAx>
        <c:axId val="108157184"/>
        <c:scaling>
          <c:orientation val="minMax"/>
        </c:scaling>
        <c:axPos val="l"/>
        <c:majorGridlines/>
        <c:numFmt formatCode="General" sourceLinked="1"/>
        <c:tickLblPos val="nextTo"/>
        <c:crossAx val="108155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514349</xdr:colOff>
      <xdr:row>1</xdr:row>
      <xdr:rowOff>57150</xdr:rowOff>
    </xdr:from>
    <xdr:to>
      <xdr:col>22</xdr:col>
      <xdr:colOff>504824</xdr:colOff>
      <xdr:row>15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15</xdr:row>
      <xdr:rowOff>66675</xdr:rowOff>
    </xdr:from>
    <xdr:to>
      <xdr:col>22</xdr:col>
      <xdr:colOff>514350</xdr:colOff>
      <xdr:row>30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0.26523</cdr:x>
      <cdr:y>0.87688</cdr:y>
    </cdr:from>
    <cdr:to>
      <cdr:x>0.46523</cdr:x>
      <cdr:y>0.98799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1558" y="2781300"/>
          <a:ext cx="1019175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%</a:t>
          </a:r>
          <a:r>
            <a:rPr lang="en-US" sz="1100" baseline="0"/>
            <a:t> of Black colonies</a:t>
          </a:r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0.30208</cdr:x>
      <cdr:y>0.85069</cdr:y>
    </cdr:from>
    <cdr:to>
      <cdr:x>0.50208</cdr:x>
      <cdr:y>0.97569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1125" y="2333625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% of half Black Colonies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0.27292</cdr:x>
      <cdr:y>0.85312</cdr:y>
    </cdr:from>
    <cdr:to>
      <cdr:x>0.6</cdr:x>
      <cdr:y>0.97812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7774" y="2909093"/>
          <a:ext cx="1495425" cy="426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Half black /Full</a:t>
          </a:r>
          <a:r>
            <a:rPr lang="en-US" sz="1100" baseline="0"/>
            <a:t> Black</a:t>
          </a:r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333500" y="562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19050</xdr:colOff>
      <xdr:row>13</xdr:row>
      <xdr:rowOff>57149</xdr:rowOff>
    </xdr:from>
    <xdr:to>
      <xdr:col>8</xdr:col>
      <xdr:colOff>457200</xdr:colOff>
      <xdr:row>31</xdr:row>
      <xdr:rowOff>28574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380999</xdr:colOff>
      <xdr:row>13</xdr:row>
      <xdr:rowOff>9525</xdr:rowOff>
    </xdr:from>
    <xdr:to>
      <xdr:col>17</xdr:col>
      <xdr:colOff>552450</xdr:colOff>
      <xdr:row>31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13</xdr:row>
      <xdr:rowOff>76199</xdr:rowOff>
    </xdr:from>
    <xdr:to>
      <xdr:col>26</xdr:col>
      <xdr:colOff>9525</xdr:colOff>
      <xdr:row>30</xdr:row>
      <xdr:rowOff>123824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438149</xdr:colOff>
      <xdr:row>44</xdr:row>
      <xdr:rowOff>133350</xdr:rowOff>
    </xdr:from>
    <xdr:to>
      <xdr:col>9</xdr:col>
      <xdr:colOff>28574</xdr:colOff>
      <xdr:row>63</xdr:row>
      <xdr:rowOff>57150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247649</xdr:colOff>
      <xdr:row>43</xdr:row>
      <xdr:rowOff>190499</xdr:rowOff>
    </xdr:from>
    <xdr:to>
      <xdr:col>18</xdr:col>
      <xdr:colOff>9524</xdr:colOff>
      <xdr:row>65</xdr:row>
      <xdr:rowOff>28574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38100</xdr:colOff>
      <xdr:row>44</xdr:row>
      <xdr:rowOff>47624</xdr:rowOff>
    </xdr:from>
    <xdr:to>
      <xdr:col>25</xdr:col>
      <xdr:colOff>476250</xdr:colOff>
      <xdr:row>65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0.26458</cdr:x>
      <cdr:y>0.87429</cdr:y>
    </cdr:from>
    <cdr:to>
      <cdr:x>0.71667</cdr:x>
      <cdr:y>0.98193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674" y="2972952"/>
          <a:ext cx="2066926" cy="366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Viability of  M1-2star cells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0.2693</cdr:x>
      <cdr:y>0.91436</cdr:y>
    </cdr:from>
    <cdr:to>
      <cdr:x>0.50283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62076" y="3384111"/>
          <a:ext cx="1181100" cy="311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Black Colonies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0.29792</cdr:x>
      <cdr:y>0.88267</cdr:y>
    </cdr:from>
    <cdr:to>
      <cdr:x>0.59792</cdr:x>
      <cdr:y>0.98336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62075" y="2900560"/>
          <a:ext cx="1371600" cy="330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Half black Colonies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0.22913</cdr:x>
      <cdr:y>0.87773</cdr:y>
    </cdr:from>
    <cdr:to>
      <cdr:x>0.51068</cdr:x>
      <cdr:y>0.97256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3950" y="3110076"/>
          <a:ext cx="1381125" cy="3360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% of Black Colonies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0.30833</cdr:x>
      <cdr:y>0.86243</cdr:y>
    </cdr:from>
    <cdr:to>
      <cdr:x>0.55417</cdr:x>
      <cdr:y>0.98413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9700" y="3105150"/>
          <a:ext cx="112395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% of Half Black</a:t>
          </a:r>
        </a:p>
        <a:p xmlns:a="http://schemas.openxmlformats.org/drawingml/2006/main">
          <a:r>
            <a:rPr lang="en-US" sz="1100"/>
            <a:t>Colonies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0.23542</cdr:x>
      <cdr:y>0.92938</cdr:y>
    </cdr:from>
    <cdr:to>
      <cdr:x>0.54583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324" y="3886201"/>
          <a:ext cx="14192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Half Black</a:t>
          </a:r>
          <a:r>
            <a:rPr lang="en-US" sz="1100" baseline="0"/>
            <a:t>/Full Black</a:t>
          </a:r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180974</xdr:rowOff>
    </xdr:from>
    <xdr:to>
      <xdr:col>8</xdr:col>
      <xdr:colOff>219075</xdr:colOff>
      <xdr:row>61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485774</xdr:colOff>
      <xdr:row>44</xdr:row>
      <xdr:rowOff>142874</xdr:rowOff>
    </xdr:from>
    <xdr:to>
      <xdr:col>16</xdr:col>
      <xdr:colOff>314325</xdr:colOff>
      <xdr:row>62</xdr:row>
      <xdr:rowOff>133349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161925</xdr:colOff>
      <xdr:row>44</xdr:row>
      <xdr:rowOff>104775</xdr:rowOff>
    </xdr:from>
    <xdr:to>
      <xdr:col>24</xdr:col>
      <xdr:colOff>466725</xdr:colOff>
      <xdr:row>62</xdr:row>
      <xdr:rowOff>85724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7"/>
  <sheetViews>
    <sheetView topLeftCell="A16" workbookViewId="0">
      <selection activeCell="N46" sqref="N46"/>
    </sheetView>
  </sheetViews>
  <sheetFormatPr defaultColWidth="8.85546875" defaultRowHeight="15"/>
  <cols>
    <col min="3" max="4" width="9.7109375" bestFit="1" customWidth="1"/>
    <col min="22" max="22" width="15.7109375" style="3" customWidth="1"/>
    <col min="23" max="23" width="8.85546875" style="3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O1" t="s">
        <v>13</v>
      </c>
      <c r="P1" t="s">
        <v>14</v>
      </c>
      <c r="Q1" t="s">
        <v>15</v>
      </c>
      <c r="R1" t="s">
        <v>23</v>
      </c>
      <c r="S1" t="s">
        <v>22</v>
      </c>
      <c r="T1" t="s">
        <v>16</v>
      </c>
      <c r="V1" s="3" t="s">
        <v>18</v>
      </c>
      <c r="W1" s="3" t="s">
        <v>20</v>
      </c>
    </row>
    <row r="2" spans="1:23">
      <c r="C2" s="2"/>
      <c r="D2" s="1"/>
      <c r="S2" t="s">
        <v>17</v>
      </c>
      <c r="T2" t="s">
        <v>17</v>
      </c>
      <c r="V2" s="3" t="s">
        <v>19</v>
      </c>
    </row>
    <row r="3" spans="1:23">
      <c r="A3" t="s">
        <v>31</v>
      </c>
      <c r="B3">
        <v>1.77</v>
      </c>
      <c r="C3" s="2">
        <v>100</v>
      </c>
      <c r="D3" s="1">
        <v>41054</v>
      </c>
      <c r="E3">
        <v>0</v>
      </c>
      <c r="F3">
        <v>205</v>
      </c>
      <c r="G3">
        <v>0</v>
      </c>
      <c r="H3">
        <v>0</v>
      </c>
      <c r="I3">
        <v>0</v>
      </c>
      <c r="J3">
        <v>0</v>
      </c>
      <c r="O3">
        <f>SUM(F3:J3)</f>
        <v>205</v>
      </c>
    </row>
    <row r="4" spans="1:23">
      <c r="A4" t="s">
        <v>31</v>
      </c>
      <c r="B4">
        <v>1.77</v>
      </c>
      <c r="C4" s="2">
        <v>100</v>
      </c>
      <c r="D4" s="1">
        <v>41054</v>
      </c>
      <c r="E4">
        <v>0</v>
      </c>
      <c r="F4">
        <v>708</v>
      </c>
      <c r="G4">
        <v>4</v>
      </c>
      <c r="H4">
        <v>1</v>
      </c>
      <c r="I4">
        <v>2</v>
      </c>
      <c r="J4">
        <v>0</v>
      </c>
      <c r="O4">
        <f>SUM(F4:J4)</f>
        <v>715</v>
      </c>
      <c r="P4">
        <f>AVERAGE(O3:O5)</f>
        <v>454.33333333333331</v>
      </c>
      <c r="Q4">
        <f>P4*C3/40</f>
        <v>1135.8333333333333</v>
      </c>
      <c r="S4">
        <f>AVERAGE(G3:G5)</f>
        <v>1.6666666666666667</v>
      </c>
      <c r="T4">
        <f>S4*C3/40</f>
        <v>4.166666666666667</v>
      </c>
      <c r="V4" s="3">
        <f>AVERAGE(H3:H5)</f>
        <v>0.33333333333333331</v>
      </c>
      <c r="W4" s="3">
        <f>V4*C3/40</f>
        <v>0.83333333333333326</v>
      </c>
    </row>
    <row r="5" spans="1:23">
      <c r="A5" t="s">
        <v>31</v>
      </c>
      <c r="B5">
        <v>1.77</v>
      </c>
      <c r="C5" s="2">
        <v>100</v>
      </c>
      <c r="D5" s="1">
        <v>41054</v>
      </c>
      <c r="E5">
        <v>0</v>
      </c>
      <c r="F5">
        <v>441</v>
      </c>
      <c r="G5">
        <v>1</v>
      </c>
      <c r="H5">
        <v>0</v>
      </c>
      <c r="I5">
        <v>1</v>
      </c>
      <c r="J5">
        <v>0</v>
      </c>
      <c r="O5">
        <f>SUM(F5:J5)</f>
        <v>443</v>
      </c>
    </row>
    <row r="6" spans="1:23">
      <c r="C6" s="2"/>
      <c r="D6" s="1"/>
    </row>
    <row r="7" spans="1:23">
      <c r="A7" t="s">
        <v>31</v>
      </c>
      <c r="B7">
        <v>1.77</v>
      </c>
      <c r="C7" s="2">
        <v>100</v>
      </c>
      <c r="D7" s="1">
        <v>41054</v>
      </c>
      <c r="E7">
        <v>0.1</v>
      </c>
      <c r="F7">
        <v>10</v>
      </c>
      <c r="G7">
        <v>3</v>
      </c>
      <c r="H7">
        <v>0</v>
      </c>
      <c r="I7">
        <v>0</v>
      </c>
      <c r="J7">
        <v>0</v>
      </c>
      <c r="O7">
        <f>SUM(F7:J7)</f>
        <v>13</v>
      </c>
    </row>
    <row r="8" spans="1:23">
      <c r="A8" t="s">
        <v>32</v>
      </c>
      <c r="B8">
        <v>1.77</v>
      </c>
      <c r="C8" s="2">
        <v>100</v>
      </c>
      <c r="D8" s="1">
        <v>41054</v>
      </c>
      <c r="E8">
        <v>0.1</v>
      </c>
      <c r="F8">
        <v>7</v>
      </c>
      <c r="G8">
        <v>0</v>
      </c>
      <c r="H8">
        <v>0</v>
      </c>
      <c r="I8">
        <v>0</v>
      </c>
      <c r="J8">
        <v>0</v>
      </c>
      <c r="O8">
        <f>SUM(F8:J8)</f>
        <v>7</v>
      </c>
      <c r="P8">
        <f t="shared" ref="P8:P40" si="0">AVERAGE(O7:O9)</f>
        <v>11.333333333333334</v>
      </c>
      <c r="Q8">
        <f>P8*C7/40</f>
        <v>28.333333333333336</v>
      </c>
      <c r="S8">
        <f>AVERAGE(G7:G9)</f>
        <v>1</v>
      </c>
      <c r="T8">
        <f>S8*F7/40</f>
        <v>0.25</v>
      </c>
      <c r="V8" s="3">
        <f>AVERAGE(H7:H9)</f>
        <v>0.66666666666666663</v>
      </c>
      <c r="W8" s="3">
        <f>V8*C7/40</f>
        <v>1.6666666666666665</v>
      </c>
    </row>
    <row r="9" spans="1:23">
      <c r="A9" t="s">
        <v>31</v>
      </c>
      <c r="B9">
        <v>1.77</v>
      </c>
      <c r="C9" s="2">
        <v>100</v>
      </c>
      <c r="D9" s="1">
        <v>41054</v>
      </c>
      <c r="E9">
        <v>0.1</v>
      </c>
      <c r="F9">
        <v>10</v>
      </c>
      <c r="G9">
        <v>0</v>
      </c>
      <c r="H9">
        <v>2</v>
      </c>
      <c r="I9">
        <v>0</v>
      </c>
      <c r="J9">
        <v>2</v>
      </c>
      <c r="O9">
        <f>SUM(F9:J9)</f>
        <v>14</v>
      </c>
    </row>
    <row r="10" spans="1:23">
      <c r="C10" s="2"/>
      <c r="D10" s="1"/>
    </row>
    <row r="11" spans="1:23">
      <c r="A11" t="s">
        <v>31</v>
      </c>
      <c r="B11">
        <v>1.77</v>
      </c>
      <c r="C11" s="2">
        <v>100</v>
      </c>
      <c r="D11" s="1">
        <v>41054</v>
      </c>
      <c r="E11">
        <v>0.2</v>
      </c>
      <c r="F11">
        <v>9</v>
      </c>
      <c r="G11">
        <v>1</v>
      </c>
      <c r="H11">
        <v>0</v>
      </c>
      <c r="I11">
        <v>1</v>
      </c>
      <c r="J11">
        <v>0</v>
      </c>
      <c r="O11">
        <f>SUM(F11:J11)</f>
        <v>11</v>
      </c>
    </row>
    <row r="12" spans="1:23">
      <c r="A12" t="s">
        <v>31</v>
      </c>
      <c r="B12">
        <v>1.77</v>
      </c>
      <c r="C12" s="2">
        <v>100</v>
      </c>
      <c r="D12" s="1">
        <v>41054</v>
      </c>
      <c r="E12">
        <v>0.2</v>
      </c>
      <c r="F12">
        <v>6</v>
      </c>
      <c r="G12">
        <v>1</v>
      </c>
      <c r="H12">
        <v>1</v>
      </c>
      <c r="I12">
        <v>0</v>
      </c>
      <c r="J12">
        <v>1</v>
      </c>
      <c r="O12">
        <f>SUM(F12:J12)</f>
        <v>9</v>
      </c>
      <c r="P12">
        <f t="shared" si="0"/>
        <v>12</v>
      </c>
      <c r="Q12">
        <f>P12*C11/40</f>
        <v>30</v>
      </c>
      <c r="S12">
        <f>AVERAGE(G11:G13)</f>
        <v>1.3333333333333333</v>
      </c>
      <c r="T12">
        <f>S12*F11/40</f>
        <v>0.3</v>
      </c>
      <c r="V12" s="3">
        <f>AVERAGE(H11:H13)</f>
        <v>0.33333333333333331</v>
      </c>
      <c r="W12" s="3">
        <f>V12*C11/40</f>
        <v>0.83333333333333326</v>
      </c>
    </row>
    <row r="13" spans="1:23">
      <c r="A13" t="s">
        <v>31</v>
      </c>
      <c r="B13">
        <v>1.77</v>
      </c>
      <c r="C13" s="2">
        <v>100</v>
      </c>
      <c r="D13" s="1">
        <v>41054</v>
      </c>
      <c r="E13">
        <v>0.2</v>
      </c>
      <c r="F13">
        <v>14</v>
      </c>
      <c r="G13">
        <v>2</v>
      </c>
      <c r="H13">
        <v>0</v>
      </c>
      <c r="I13">
        <v>0</v>
      </c>
      <c r="J13">
        <v>0</v>
      </c>
      <c r="O13">
        <f>SUM(F13:J13)</f>
        <v>16</v>
      </c>
    </row>
    <row r="14" spans="1:23">
      <c r="C14" s="2"/>
      <c r="D14" s="1"/>
    </row>
    <row r="15" spans="1:23">
      <c r="A15" t="s">
        <v>31</v>
      </c>
      <c r="B15">
        <v>1.77</v>
      </c>
      <c r="C15" s="2">
        <v>100</v>
      </c>
      <c r="D15" s="1">
        <v>41054</v>
      </c>
      <c r="E15">
        <v>0.3</v>
      </c>
      <c r="F15">
        <v>12</v>
      </c>
      <c r="G15">
        <v>1</v>
      </c>
      <c r="H15">
        <v>0</v>
      </c>
      <c r="I15">
        <v>0</v>
      </c>
      <c r="J15">
        <v>0</v>
      </c>
      <c r="O15">
        <f>SUM(F15:J15)</f>
        <v>13</v>
      </c>
    </row>
    <row r="16" spans="1:23">
      <c r="A16" t="s">
        <v>31</v>
      </c>
      <c r="B16">
        <v>1.77</v>
      </c>
      <c r="C16" s="2">
        <v>100</v>
      </c>
      <c r="D16" s="1">
        <v>41054</v>
      </c>
      <c r="E16">
        <v>0.3</v>
      </c>
      <c r="F16">
        <v>8</v>
      </c>
      <c r="G16">
        <v>0</v>
      </c>
      <c r="H16">
        <v>0</v>
      </c>
      <c r="I16">
        <v>0</v>
      </c>
      <c r="J16">
        <v>0</v>
      </c>
      <c r="O16">
        <f>SUM(F16:J16)</f>
        <v>8</v>
      </c>
      <c r="P16">
        <f t="shared" si="0"/>
        <v>9.6666666666666661</v>
      </c>
      <c r="Q16">
        <f>P16*C15/40</f>
        <v>24.166666666666664</v>
      </c>
      <c r="S16">
        <f>AVERAGE(G15:G17)</f>
        <v>0.66666666666666663</v>
      </c>
      <c r="T16">
        <f>S16*F15/40</f>
        <v>0.2</v>
      </c>
      <c r="V16" s="3">
        <f>AVERAGE(H15:H17)</f>
        <v>0.33333333333333331</v>
      </c>
      <c r="W16" s="3">
        <f>V16*C15/40</f>
        <v>0.83333333333333326</v>
      </c>
    </row>
    <row r="17" spans="1:23">
      <c r="A17" t="s">
        <v>31</v>
      </c>
      <c r="B17">
        <v>1.77</v>
      </c>
      <c r="C17" s="2">
        <v>100</v>
      </c>
      <c r="D17" s="1">
        <v>41054</v>
      </c>
      <c r="E17">
        <v>0.3</v>
      </c>
      <c r="F17">
        <v>6</v>
      </c>
      <c r="G17">
        <v>1</v>
      </c>
      <c r="H17">
        <v>1</v>
      </c>
      <c r="I17">
        <v>0</v>
      </c>
      <c r="J17">
        <v>0</v>
      </c>
      <c r="O17">
        <f>SUM(F17:J17)</f>
        <v>8</v>
      </c>
    </row>
    <row r="18" spans="1:23">
      <c r="C18" s="2"/>
      <c r="D18" s="1"/>
    </row>
    <row r="19" spans="1:23">
      <c r="A19" t="s">
        <v>31</v>
      </c>
      <c r="B19">
        <v>1.77</v>
      </c>
      <c r="C19" s="2">
        <v>100</v>
      </c>
      <c r="D19" s="1">
        <v>41054</v>
      </c>
      <c r="E19">
        <v>0.4</v>
      </c>
      <c r="F19">
        <v>14</v>
      </c>
      <c r="G19">
        <v>0</v>
      </c>
      <c r="H19">
        <v>0</v>
      </c>
      <c r="I19">
        <v>0</v>
      </c>
      <c r="J19">
        <v>0</v>
      </c>
      <c r="O19">
        <f>SUM(F19:J19)</f>
        <v>14</v>
      </c>
    </row>
    <row r="20" spans="1:23">
      <c r="A20" t="s">
        <v>31</v>
      </c>
      <c r="B20">
        <v>1.77</v>
      </c>
      <c r="C20" s="2">
        <v>100</v>
      </c>
      <c r="D20" s="1">
        <v>41054</v>
      </c>
      <c r="E20">
        <v>0.4</v>
      </c>
      <c r="F20">
        <v>3</v>
      </c>
      <c r="G20">
        <v>0</v>
      </c>
      <c r="H20">
        <v>2</v>
      </c>
      <c r="I20">
        <v>0</v>
      </c>
      <c r="J20">
        <v>0</v>
      </c>
      <c r="O20">
        <f>SUM(F20:J20)</f>
        <v>5</v>
      </c>
      <c r="P20">
        <f t="shared" si="0"/>
        <v>8.3333333333333339</v>
      </c>
      <c r="Q20">
        <f>P20*C19/40</f>
        <v>20.833333333333336</v>
      </c>
      <c r="S20">
        <f>AVERAGE(G19:G21)</f>
        <v>0</v>
      </c>
      <c r="T20">
        <f>S20*F19/40</f>
        <v>0</v>
      </c>
      <c r="V20" s="3">
        <f>AVERAGE(H19:H21)</f>
        <v>0.66666666666666663</v>
      </c>
      <c r="W20" s="3">
        <f>V20*C19/40</f>
        <v>1.6666666666666665</v>
      </c>
    </row>
    <row r="21" spans="1:23">
      <c r="A21" t="s">
        <v>31</v>
      </c>
      <c r="B21">
        <v>1.77</v>
      </c>
      <c r="C21" s="2">
        <v>100</v>
      </c>
      <c r="D21" s="1">
        <v>41054</v>
      </c>
      <c r="E21">
        <v>0.4</v>
      </c>
      <c r="F21">
        <v>6</v>
      </c>
      <c r="G21">
        <v>0</v>
      </c>
      <c r="H21">
        <v>0</v>
      </c>
      <c r="I21">
        <v>0</v>
      </c>
      <c r="J21">
        <v>0</v>
      </c>
      <c r="O21">
        <f>SUM(F21:J21)</f>
        <v>6</v>
      </c>
    </row>
    <row r="22" spans="1:23">
      <c r="C22" s="2"/>
      <c r="D22" s="1"/>
    </row>
    <row r="23" spans="1:23">
      <c r="A23" t="s">
        <v>31</v>
      </c>
      <c r="B23">
        <v>1.77</v>
      </c>
      <c r="C23" s="2">
        <v>100</v>
      </c>
      <c r="D23" s="1">
        <v>41054</v>
      </c>
      <c r="E23">
        <v>0.5</v>
      </c>
      <c r="F23">
        <v>6</v>
      </c>
      <c r="G23">
        <v>0</v>
      </c>
      <c r="H23">
        <v>0</v>
      </c>
      <c r="I23">
        <v>0</v>
      </c>
      <c r="J23">
        <v>0</v>
      </c>
      <c r="O23">
        <f>SUM(F23:J23)</f>
        <v>6</v>
      </c>
    </row>
    <row r="24" spans="1:23">
      <c r="A24" t="s">
        <v>31</v>
      </c>
      <c r="B24">
        <v>1.77</v>
      </c>
      <c r="C24" s="2">
        <v>100</v>
      </c>
      <c r="D24" s="1">
        <v>41054</v>
      </c>
      <c r="E24">
        <v>0.5</v>
      </c>
      <c r="F24">
        <v>3</v>
      </c>
      <c r="G24">
        <v>0</v>
      </c>
      <c r="H24">
        <v>1</v>
      </c>
      <c r="I24">
        <v>1</v>
      </c>
      <c r="J24">
        <v>0</v>
      </c>
      <c r="O24">
        <f>SUM(F24:J24)</f>
        <v>5</v>
      </c>
      <c r="P24">
        <f t="shared" si="0"/>
        <v>5.333333333333333</v>
      </c>
      <c r="Q24">
        <f>P24*C23/40</f>
        <v>13.333333333333332</v>
      </c>
      <c r="S24">
        <f>AVERAGE(G23:G25)</f>
        <v>0.33333333333333331</v>
      </c>
      <c r="T24">
        <f>S24*F23/40</f>
        <v>0.05</v>
      </c>
      <c r="V24" s="3">
        <f>AVERAGE(H23:H25)</f>
        <v>0.33333333333333331</v>
      </c>
      <c r="W24" s="3">
        <f>V24*C23/40</f>
        <v>0.83333333333333326</v>
      </c>
    </row>
    <row r="25" spans="1:23">
      <c r="A25" t="s">
        <v>31</v>
      </c>
      <c r="B25">
        <v>1.77</v>
      </c>
      <c r="C25" s="2">
        <v>100</v>
      </c>
      <c r="D25" s="1">
        <v>41054</v>
      </c>
      <c r="E25">
        <v>0.5</v>
      </c>
      <c r="F25">
        <v>4</v>
      </c>
      <c r="G25">
        <v>1</v>
      </c>
      <c r="H25">
        <v>0</v>
      </c>
      <c r="I25">
        <v>0</v>
      </c>
      <c r="J25">
        <v>0</v>
      </c>
      <c r="O25">
        <f>SUM(F25:J25)</f>
        <v>5</v>
      </c>
    </row>
    <row r="26" spans="1:23">
      <c r="C26" s="2"/>
      <c r="D26" s="1"/>
    </row>
    <row r="27" spans="1:23">
      <c r="A27" t="s">
        <v>31</v>
      </c>
      <c r="B27">
        <v>1.77</v>
      </c>
      <c r="C27" s="2">
        <v>100</v>
      </c>
      <c r="D27" s="1">
        <v>41054</v>
      </c>
      <c r="E27">
        <v>0.6</v>
      </c>
      <c r="F27">
        <v>2</v>
      </c>
      <c r="G27">
        <v>0</v>
      </c>
      <c r="H27">
        <v>0</v>
      </c>
      <c r="I27">
        <v>0</v>
      </c>
      <c r="J27">
        <v>0</v>
      </c>
      <c r="O27">
        <f>SUM(F27:J27)</f>
        <v>2</v>
      </c>
    </row>
    <row r="28" spans="1:23">
      <c r="A28" t="s">
        <v>31</v>
      </c>
      <c r="B28">
        <v>1.77</v>
      </c>
      <c r="C28" s="2">
        <v>100</v>
      </c>
      <c r="D28" s="1">
        <v>41054</v>
      </c>
      <c r="E28">
        <v>0.6</v>
      </c>
      <c r="F28">
        <v>2</v>
      </c>
      <c r="G28">
        <v>0</v>
      </c>
      <c r="H28">
        <v>0</v>
      </c>
      <c r="I28">
        <v>0</v>
      </c>
      <c r="J28">
        <v>0</v>
      </c>
      <c r="O28">
        <f>SUM(F28:J28)</f>
        <v>2</v>
      </c>
      <c r="P28">
        <f t="shared" si="0"/>
        <v>1.6666666666666667</v>
      </c>
      <c r="Q28">
        <f>P28*C27/40</f>
        <v>4.166666666666667</v>
      </c>
      <c r="S28">
        <f>AVERAGE(G27:G29)</f>
        <v>0</v>
      </c>
      <c r="T28">
        <f>S28*F27/40</f>
        <v>0</v>
      </c>
      <c r="V28" s="3">
        <f>AVERAGE(H27:H29)</f>
        <v>0</v>
      </c>
      <c r="W28" s="3">
        <f>V28*C27/40</f>
        <v>0</v>
      </c>
    </row>
    <row r="29" spans="1:23">
      <c r="A29" t="s">
        <v>31</v>
      </c>
      <c r="B29">
        <v>1.77</v>
      </c>
      <c r="C29" s="2">
        <v>100</v>
      </c>
      <c r="D29" s="1">
        <v>41054</v>
      </c>
      <c r="E29">
        <v>0.6</v>
      </c>
      <c r="F29">
        <v>1</v>
      </c>
      <c r="G29">
        <v>0</v>
      </c>
      <c r="H29">
        <v>0</v>
      </c>
      <c r="I29">
        <v>0</v>
      </c>
      <c r="J29">
        <v>0</v>
      </c>
      <c r="O29">
        <f>SUM(F29:J29)</f>
        <v>1</v>
      </c>
    </row>
    <row r="30" spans="1:23" ht="19.5" customHeight="1">
      <c r="D30" s="1"/>
    </row>
    <row r="31" spans="1:23">
      <c r="A31" t="s">
        <v>31</v>
      </c>
      <c r="B31">
        <v>1.77</v>
      </c>
      <c r="C31">
        <v>40</v>
      </c>
      <c r="D31" s="1">
        <v>41054</v>
      </c>
      <c r="E31">
        <v>0.7</v>
      </c>
      <c r="F31">
        <v>1</v>
      </c>
      <c r="G31">
        <v>0</v>
      </c>
      <c r="H31">
        <v>0</v>
      </c>
      <c r="I31">
        <v>0</v>
      </c>
      <c r="J31">
        <v>0</v>
      </c>
      <c r="O31">
        <f>SUM(F31:J31)</f>
        <v>1</v>
      </c>
    </row>
    <row r="32" spans="1:23">
      <c r="A32" t="s">
        <v>31</v>
      </c>
      <c r="B32">
        <v>1.77</v>
      </c>
      <c r="C32">
        <v>40</v>
      </c>
      <c r="D32" s="1">
        <v>41054</v>
      </c>
      <c r="E32">
        <v>0.7</v>
      </c>
      <c r="F32">
        <v>2</v>
      </c>
      <c r="G32">
        <v>0</v>
      </c>
      <c r="H32">
        <v>0</v>
      </c>
      <c r="I32">
        <v>0</v>
      </c>
      <c r="J32">
        <v>0</v>
      </c>
      <c r="O32">
        <f>SUM(F32:J32)</f>
        <v>2</v>
      </c>
      <c r="P32">
        <f t="shared" si="0"/>
        <v>2</v>
      </c>
      <c r="Q32">
        <f>P32*C31/40</f>
        <v>2</v>
      </c>
      <c r="S32">
        <f>AVERAGE(G31:G33)</f>
        <v>0</v>
      </c>
      <c r="T32">
        <f>S32*F31/40</f>
        <v>0</v>
      </c>
      <c r="V32" s="3">
        <f>AVERAGE(H31:H33)</f>
        <v>0</v>
      </c>
      <c r="W32" s="3">
        <f>V32*C31/40</f>
        <v>0</v>
      </c>
    </row>
    <row r="33" spans="1:23">
      <c r="A33" t="s">
        <v>31</v>
      </c>
      <c r="B33">
        <v>1.77</v>
      </c>
      <c r="C33">
        <v>40</v>
      </c>
      <c r="D33" s="1">
        <v>41054</v>
      </c>
      <c r="E33">
        <v>0.7</v>
      </c>
      <c r="F33">
        <v>3</v>
      </c>
      <c r="G33">
        <v>0</v>
      </c>
      <c r="H33">
        <v>0</v>
      </c>
      <c r="I33">
        <v>0</v>
      </c>
      <c r="J33">
        <v>0</v>
      </c>
      <c r="O33">
        <f>SUM(F33:J33)</f>
        <v>3</v>
      </c>
    </row>
    <row r="34" spans="1:23">
      <c r="D34" s="1"/>
    </row>
    <row r="35" spans="1:23">
      <c r="A35" t="s">
        <v>31</v>
      </c>
      <c r="B35">
        <v>1.77</v>
      </c>
      <c r="C35">
        <v>40</v>
      </c>
      <c r="D35" s="1">
        <v>41054</v>
      </c>
      <c r="E35">
        <v>0.8</v>
      </c>
      <c r="F35">
        <v>0</v>
      </c>
      <c r="G35">
        <v>0</v>
      </c>
      <c r="H35">
        <v>0</v>
      </c>
      <c r="I35">
        <v>0</v>
      </c>
      <c r="J35">
        <v>0</v>
      </c>
      <c r="O35">
        <f>SUM(F35:J35)</f>
        <v>0</v>
      </c>
    </row>
    <row r="36" spans="1:23">
      <c r="A36" t="s">
        <v>31</v>
      </c>
      <c r="B36">
        <v>1.77</v>
      </c>
      <c r="C36">
        <v>40</v>
      </c>
      <c r="D36" s="1">
        <v>41054</v>
      </c>
      <c r="E36">
        <v>0.8</v>
      </c>
      <c r="F36">
        <v>0</v>
      </c>
      <c r="G36">
        <v>0</v>
      </c>
      <c r="H36">
        <v>0</v>
      </c>
      <c r="I36">
        <v>1</v>
      </c>
      <c r="J36">
        <v>0</v>
      </c>
      <c r="O36">
        <f>SUM(F36:J36)</f>
        <v>1</v>
      </c>
      <c r="P36">
        <f t="shared" si="0"/>
        <v>1</v>
      </c>
      <c r="Q36">
        <f>P36*C35/40</f>
        <v>1</v>
      </c>
      <c r="S36">
        <f>AVERAGE(G35:G37)</f>
        <v>0</v>
      </c>
      <c r="T36">
        <f>S36*F35/40</f>
        <v>0</v>
      </c>
      <c r="V36" s="3">
        <f>AVERAGE(H35:H37)</f>
        <v>0</v>
      </c>
      <c r="W36" s="3">
        <f>V36*C35/40</f>
        <v>0</v>
      </c>
    </row>
    <row r="37" spans="1:23">
      <c r="A37" t="s">
        <v>31</v>
      </c>
      <c r="B37">
        <v>1.77</v>
      </c>
      <c r="C37">
        <v>40</v>
      </c>
      <c r="D37" s="1">
        <v>41054</v>
      </c>
      <c r="E37">
        <v>0.8</v>
      </c>
      <c r="F37">
        <v>2</v>
      </c>
      <c r="G37">
        <v>0</v>
      </c>
      <c r="H37">
        <v>0</v>
      </c>
      <c r="I37">
        <v>0</v>
      </c>
      <c r="J37">
        <v>0</v>
      </c>
      <c r="O37">
        <f>SUM(F37:J37)</f>
        <v>2</v>
      </c>
    </row>
    <row r="38" spans="1:23">
      <c r="D38" s="1"/>
    </row>
    <row r="39" spans="1:23">
      <c r="A39" t="s">
        <v>31</v>
      </c>
      <c r="B39">
        <v>1.77</v>
      </c>
      <c r="C39">
        <v>40</v>
      </c>
      <c r="D39" s="1">
        <v>41054</v>
      </c>
      <c r="E39">
        <v>0.9</v>
      </c>
      <c r="F39">
        <v>2</v>
      </c>
      <c r="G39">
        <v>0</v>
      </c>
      <c r="H39">
        <v>0</v>
      </c>
      <c r="I39">
        <v>0</v>
      </c>
      <c r="J39">
        <v>0</v>
      </c>
      <c r="O39">
        <f>SUM(F39:J39)</f>
        <v>2</v>
      </c>
    </row>
    <row r="40" spans="1:23">
      <c r="A40" t="s">
        <v>31</v>
      </c>
      <c r="B40">
        <v>1.77</v>
      </c>
      <c r="C40">
        <v>40</v>
      </c>
      <c r="D40" s="1">
        <v>41054</v>
      </c>
      <c r="E40">
        <v>0.9</v>
      </c>
      <c r="F40">
        <v>1</v>
      </c>
      <c r="G40">
        <v>0</v>
      </c>
      <c r="H40">
        <v>0</v>
      </c>
      <c r="I40">
        <v>0</v>
      </c>
      <c r="J40">
        <v>0</v>
      </c>
      <c r="O40">
        <f>SUM(F40:J40)</f>
        <v>1</v>
      </c>
      <c r="P40">
        <f t="shared" si="0"/>
        <v>1.3333333333333333</v>
      </c>
      <c r="Q40">
        <f>P40*C39/40</f>
        <v>1.3333333333333333</v>
      </c>
      <c r="S40">
        <f>AVERAGE(G39:G41)</f>
        <v>0</v>
      </c>
      <c r="T40">
        <f>S40*F39/40</f>
        <v>0</v>
      </c>
      <c r="V40" s="3">
        <f>AVERAGE(H39:H41)</f>
        <v>0</v>
      </c>
      <c r="W40" s="3">
        <f>V40*C39/40</f>
        <v>0</v>
      </c>
    </row>
    <row r="41" spans="1:23">
      <c r="A41" t="s">
        <v>31</v>
      </c>
      <c r="B41">
        <v>1.77</v>
      </c>
      <c r="C41">
        <v>40</v>
      </c>
      <c r="D41" s="1">
        <v>41054</v>
      </c>
      <c r="E41">
        <v>0.9</v>
      </c>
      <c r="F41">
        <v>1</v>
      </c>
      <c r="G41">
        <v>0</v>
      </c>
      <c r="H41">
        <v>0</v>
      </c>
      <c r="I41">
        <v>0</v>
      </c>
      <c r="J41">
        <v>0</v>
      </c>
      <c r="O41">
        <f>SUM(F41:J41)</f>
        <v>1</v>
      </c>
    </row>
    <row r="42" spans="1:23">
      <c r="D42" s="1"/>
    </row>
    <row r="43" spans="1:23">
      <c r="A43" t="s">
        <v>31</v>
      </c>
      <c r="B43">
        <v>1.77</v>
      </c>
      <c r="C43">
        <v>40</v>
      </c>
      <c r="D43" s="1">
        <v>41054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</row>
    <row r="44" spans="1:23">
      <c r="A44" t="s">
        <v>31</v>
      </c>
      <c r="B44">
        <v>1.77</v>
      </c>
      <c r="C44">
        <v>40</v>
      </c>
      <c r="D44" s="1">
        <v>41054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23">
      <c r="A45" t="s">
        <v>31</v>
      </c>
      <c r="B45">
        <v>1.77</v>
      </c>
      <c r="C45">
        <v>40</v>
      </c>
      <c r="D45" s="1">
        <v>41054</v>
      </c>
      <c r="E45">
        <v>1</v>
      </c>
      <c r="F45">
        <v>0</v>
      </c>
      <c r="G45">
        <v>0</v>
      </c>
      <c r="H45">
        <v>0</v>
      </c>
      <c r="I45">
        <v>2</v>
      </c>
      <c r="J45">
        <v>0</v>
      </c>
    </row>
    <row r="46" spans="1:23">
      <c r="D46" s="1"/>
    </row>
    <row r="47" spans="1:23">
      <c r="D47" s="1"/>
    </row>
    <row r="48" spans="1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X27"/>
  <sheetViews>
    <sheetView tabSelected="1" workbookViewId="0">
      <selection activeCell="L4" sqref="L4"/>
    </sheetView>
  </sheetViews>
  <sheetFormatPr defaultColWidth="8.85546875" defaultRowHeight="15"/>
  <cols>
    <col min="2" max="2" width="9.5703125" style="4" bestFit="1" customWidth="1"/>
    <col min="3" max="3" width="10.5703125" style="4" bestFit="1" customWidth="1"/>
    <col min="4" max="4" width="9.7109375" style="4" bestFit="1" customWidth="1"/>
    <col min="5" max="5" width="9.85546875" style="4" bestFit="1" customWidth="1"/>
    <col min="6" max="6" width="9" style="4" bestFit="1" customWidth="1"/>
    <col min="7" max="7" width="8.85546875" style="4"/>
    <col min="8" max="8" width="9" style="4" bestFit="1" customWidth="1"/>
    <col min="9" max="9" width="17.140625" style="4" customWidth="1"/>
    <col min="23" max="23" width="15.7109375" style="3" customWidth="1"/>
    <col min="24" max="24" width="8.85546875" style="3"/>
  </cols>
  <sheetData>
    <row r="1" spans="1:24" s="6" customFormat="1" ht="45">
      <c r="A1" s="6" t="s">
        <v>35</v>
      </c>
      <c r="B1" s="5" t="s">
        <v>14</v>
      </c>
      <c r="C1" s="5" t="s">
        <v>15</v>
      </c>
      <c r="D1" s="5" t="s">
        <v>23</v>
      </c>
      <c r="E1" s="5" t="s">
        <v>22</v>
      </c>
      <c r="F1" s="5" t="s">
        <v>16</v>
      </c>
      <c r="G1" s="5"/>
      <c r="H1" s="5" t="s">
        <v>18</v>
      </c>
      <c r="I1" s="5" t="s">
        <v>20</v>
      </c>
      <c r="J1" s="8" t="s">
        <v>35</v>
      </c>
      <c r="K1" s="8" t="s">
        <v>33</v>
      </c>
      <c r="L1" s="8" t="s">
        <v>34</v>
      </c>
      <c r="W1" s="7"/>
      <c r="X1" s="7"/>
    </row>
    <row r="2" spans="1:24" s="6" customFormat="1" ht="30">
      <c r="B2" s="5"/>
      <c r="C2" s="5"/>
      <c r="D2" s="5"/>
      <c r="E2" s="5" t="s">
        <v>17</v>
      </c>
      <c r="F2" s="5" t="s">
        <v>17</v>
      </c>
      <c r="G2" s="5"/>
      <c r="H2" s="5" t="s">
        <v>19</v>
      </c>
      <c r="I2" s="5"/>
      <c r="J2" s="8"/>
      <c r="K2" s="8"/>
      <c r="L2" s="8"/>
      <c r="W2" s="7"/>
      <c r="X2" s="7"/>
    </row>
    <row r="3" spans="1:24">
      <c r="J3" s="9"/>
      <c r="K3" s="9"/>
      <c r="L3" s="9"/>
    </row>
    <row r="4" spans="1:24">
      <c r="A4">
        <v>0</v>
      </c>
      <c r="B4" s="4">
        <v>454.33333333333331</v>
      </c>
      <c r="C4" s="4">
        <v>1135.8333333333333</v>
      </c>
      <c r="E4" s="4">
        <v>1.6666666666666667</v>
      </c>
      <c r="F4" s="4">
        <v>4.166666666666667</v>
      </c>
      <c r="H4" s="4">
        <v>0.33333333333333331</v>
      </c>
      <c r="I4" s="4">
        <v>0.83333333333333326</v>
      </c>
      <c r="J4" s="9">
        <v>0</v>
      </c>
      <c r="K4" s="9">
        <f>C4/1135.83333</f>
        <v>1.0000000029347029</v>
      </c>
      <c r="L4" s="9">
        <f>F4/C4</f>
        <v>3.6683785766691126E-3</v>
      </c>
    </row>
    <row r="5" spans="1:24">
      <c r="A5">
        <v>0.1</v>
      </c>
      <c r="B5" s="4">
        <v>11.3333333333333</v>
      </c>
      <c r="C5" s="4">
        <v>28.333333333333336</v>
      </c>
      <c r="E5" s="4">
        <v>1</v>
      </c>
      <c r="F5" s="4">
        <v>0.25</v>
      </c>
      <c r="H5" s="4">
        <v>0.66666666666666663</v>
      </c>
      <c r="I5" s="4">
        <v>1.6666666666666665</v>
      </c>
      <c r="J5" s="9">
        <v>0.1</v>
      </c>
      <c r="K5" s="9">
        <f t="shared" ref="K5:K13" si="0">C5/1135.83333</f>
        <v>2.4944974394556056E-2</v>
      </c>
      <c r="L5" s="9">
        <f t="shared" ref="L5:L13" si="1">F5/C5</f>
        <v>8.8235294117647058E-3</v>
      </c>
    </row>
    <row r="6" spans="1:24">
      <c r="A6">
        <v>0.2</v>
      </c>
      <c r="B6" s="4">
        <v>12</v>
      </c>
      <c r="C6" s="4">
        <v>30</v>
      </c>
      <c r="E6" s="4">
        <v>1.3333333333333333</v>
      </c>
      <c r="F6" s="4">
        <v>0.3</v>
      </c>
      <c r="H6" s="4">
        <v>0.33333333333333331</v>
      </c>
      <c r="I6" s="4">
        <v>0.83333333333333326</v>
      </c>
      <c r="J6" s="9">
        <v>0.2</v>
      </c>
      <c r="K6" s="9">
        <f t="shared" si="0"/>
        <v>2.6412325829529938E-2</v>
      </c>
      <c r="L6" s="9">
        <f t="shared" si="1"/>
        <v>0.01</v>
      </c>
    </row>
    <row r="7" spans="1:24">
      <c r="A7">
        <v>0.3</v>
      </c>
      <c r="B7" s="4">
        <v>9.6666666666666661</v>
      </c>
      <c r="C7" s="4">
        <v>24.166666666666664</v>
      </c>
      <c r="E7" s="4">
        <v>0.66666666666666663</v>
      </c>
      <c r="F7" s="4">
        <v>0.2</v>
      </c>
      <c r="H7" s="4">
        <v>0.33333333333333331</v>
      </c>
      <c r="I7" s="4">
        <v>0.83333333333333326</v>
      </c>
      <c r="J7" s="9">
        <v>0.3</v>
      </c>
      <c r="K7" s="9">
        <f t="shared" si="0"/>
        <v>2.1276595807121337E-2</v>
      </c>
      <c r="L7" s="9">
        <f t="shared" si="1"/>
        <v>8.2758620689655192E-3</v>
      </c>
    </row>
    <row r="8" spans="1:24">
      <c r="A8">
        <v>0.4</v>
      </c>
      <c r="B8" s="4">
        <v>8.3333333333333339</v>
      </c>
      <c r="C8" s="4">
        <v>20.833333333333336</v>
      </c>
      <c r="E8" s="4">
        <v>0</v>
      </c>
      <c r="F8" s="4">
        <v>0</v>
      </c>
      <c r="H8" s="4">
        <v>0.66666666666666663</v>
      </c>
      <c r="I8" s="4">
        <v>1.6666666666666665</v>
      </c>
      <c r="J8" s="9">
        <v>0.4</v>
      </c>
      <c r="K8" s="9">
        <f t="shared" si="0"/>
        <v>1.834189293717357E-2</v>
      </c>
      <c r="L8" s="9">
        <f t="shared" si="1"/>
        <v>0</v>
      </c>
    </row>
    <row r="9" spans="1:24">
      <c r="A9">
        <v>0.5</v>
      </c>
      <c r="B9" s="4">
        <v>5.333333333333333</v>
      </c>
      <c r="C9" s="4">
        <v>13.333333333333332</v>
      </c>
      <c r="E9" s="4">
        <v>0.33333333333333331</v>
      </c>
      <c r="F9" s="4">
        <v>0.05</v>
      </c>
      <c r="H9" s="4">
        <v>0.33333333333333331</v>
      </c>
      <c r="I9" s="4">
        <v>0.83333333333333326</v>
      </c>
      <c r="J9" s="9">
        <v>0.5</v>
      </c>
      <c r="K9" s="9">
        <f t="shared" si="0"/>
        <v>1.1738811479791082E-2</v>
      </c>
      <c r="L9" s="9">
        <f t="shared" si="1"/>
        <v>3.7500000000000007E-3</v>
      </c>
    </row>
    <row r="10" spans="1:24">
      <c r="A10">
        <v>0.6</v>
      </c>
      <c r="B10" s="4">
        <v>1.6666666666666667</v>
      </c>
      <c r="C10" s="4">
        <v>4.166666666666667</v>
      </c>
      <c r="E10" s="4">
        <v>0</v>
      </c>
      <c r="F10" s="4">
        <v>0</v>
      </c>
      <c r="H10" s="4">
        <v>0</v>
      </c>
      <c r="I10" s="4">
        <v>0</v>
      </c>
      <c r="J10" s="9">
        <v>0.6</v>
      </c>
      <c r="K10" s="9">
        <f t="shared" si="0"/>
        <v>3.6683785874347141E-3</v>
      </c>
      <c r="L10" s="9">
        <f t="shared" si="1"/>
        <v>0</v>
      </c>
    </row>
    <row r="11" spans="1:24">
      <c r="A11">
        <v>0.7</v>
      </c>
      <c r="B11" s="4">
        <v>2</v>
      </c>
      <c r="C11" s="4">
        <v>2</v>
      </c>
      <c r="E11" s="4">
        <v>0</v>
      </c>
      <c r="F11" s="4">
        <v>0</v>
      </c>
      <c r="H11" s="4">
        <v>0</v>
      </c>
      <c r="I11" s="4">
        <v>0</v>
      </c>
      <c r="J11" s="9">
        <v>0.7</v>
      </c>
      <c r="K11" s="9">
        <f t="shared" si="0"/>
        <v>1.7608217219686625E-3</v>
      </c>
      <c r="L11" s="9">
        <f t="shared" si="1"/>
        <v>0</v>
      </c>
    </row>
    <row r="12" spans="1:24">
      <c r="A12">
        <v>0.8</v>
      </c>
      <c r="B12" s="4">
        <v>1</v>
      </c>
      <c r="C12" s="4">
        <v>1</v>
      </c>
      <c r="E12" s="4">
        <v>0</v>
      </c>
      <c r="F12" s="4">
        <v>0</v>
      </c>
      <c r="H12" s="4">
        <v>0</v>
      </c>
      <c r="I12" s="4">
        <v>0</v>
      </c>
      <c r="J12" s="9">
        <v>0.8</v>
      </c>
      <c r="K12" s="9">
        <f t="shared" si="0"/>
        <v>8.8041086098433123E-4</v>
      </c>
      <c r="L12" s="9">
        <f t="shared" si="1"/>
        <v>0</v>
      </c>
    </row>
    <row r="13" spans="1:24">
      <c r="A13">
        <v>0.9</v>
      </c>
      <c r="B13" s="4">
        <v>1.3333333333333333</v>
      </c>
      <c r="C13" s="4">
        <v>1.3333333333333333</v>
      </c>
      <c r="E13" s="4">
        <v>0</v>
      </c>
      <c r="F13" s="4">
        <v>0</v>
      </c>
      <c r="H13" s="4">
        <v>0</v>
      </c>
      <c r="I13" s="4">
        <v>0</v>
      </c>
      <c r="J13" s="9">
        <v>0.9</v>
      </c>
      <c r="K13" s="9">
        <f t="shared" si="0"/>
        <v>1.1738811479791082E-3</v>
      </c>
      <c r="L13" s="9">
        <f t="shared" si="1"/>
        <v>0</v>
      </c>
    </row>
    <row r="27" ht="19.5" customHeight="1"/>
  </sheetData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4"/>
  <sheetViews>
    <sheetView workbookViewId="0">
      <selection activeCell="F41" sqref="F41"/>
    </sheetView>
  </sheetViews>
  <sheetFormatPr defaultColWidth="8.85546875" defaultRowHeight="15"/>
  <sheetData>
    <row r="1" spans="1:19">
      <c r="A1" t="s">
        <v>15</v>
      </c>
      <c r="D1" t="s">
        <v>24</v>
      </c>
      <c r="F1" t="s">
        <v>25</v>
      </c>
      <c r="H1" t="s">
        <v>14</v>
      </c>
      <c r="J1" t="s">
        <v>21</v>
      </c>
      <c r="M1" t="s">
        <v>14</v>
      </c>
      <c r="O1" t="s">
        <v>19</v>
      </c>
    </row>
    <row r="2" spans="1:19">
      <c r="D2" t="s">
        <v>17</v>
      </c>
      <c r="F2" t="s">
        <v>26</v>
      </c>
      <c r="H2" t="s">
        <v>27</v>
      </c>
      <c r="J2" t="s">
        <v>27</v>
      </c>
    </row>
    <row r="3" spans="1:19">
      <c r="A3">
        <v>3596.666666666667</v>
      </c>
      <c r="D3">
        <v>0</v>
      </c>
      <c r="F3">
        <f>D3*10</f>
        <v>0</v>
      </c>
      <c r="H3">
        <v>0.33333333333333331</v>
      </c>
      <c r="J3">
        <f>H3*10</f>
        <v>3.333333333333333</v>
      </c>
      <c r="L3">
        <v>0</v>
      </c>
      <c r="M3">
        <v>3596.666666666667</v>
      </c>
      <c r="O3">
        <v>0</v>
      </c>
      <c r="P3">
        <v>0</v>
      </c>
      <c r="R3">
        <v>0</v>
      </c>
      <c r="S3">
        <v>3.333333333333333</v>
      </c>
    </row>
    <row r="4" spans="1:19">
      <c r="A4">
        <v>3426.666666666667</v>
      </c>
      <c r="D4">
        <v>0.33333333333333331</v>
      </c>
      <c r="F4">
        <f t="shared" ref="F4:F9" si="0">D4*10</f>
        <v>3.333333333333333</v>
      </c>
      <c r="H4">
        <v>2</v>
      </c>
      <c r="J4">
        <f t="shared" ref="J4:J9" si="1">H4*10</f>
        <v>20</v>
      </c>
      <c r="L4">
        <v>5.0000000000000001E-3</v>
      </c>
      <c r="M4">
        <v>3426.666666666667</v>
      </c>
      <c r="O4">
        <v>5.0000000000000001E-3</v>
      </c>
      <c r="P4">
        <v>3.333333333333333</v>
      </c>
      <c r="R4">
        <v>5.0000000000000001E-3</v>
      </c>
      <c r="S4">
        <v>20</v>
      </c>
    </row>
    <row r="5" spans="1:19">
      <c r="A5">
        <v>3420</v>
      </c>
      <c r="D5">
        <v>2.6666666666666665</v>
      </c>
      <c r="F5">
        <f t="shared" si="0"/>
        <v>26.666666666666664</v>
      </c>
      <c r="H5">
        <v>4.333333333333333</v>
      </c>
      <c r="J5">
        <f t="shared" si="1"/>
        <v>43.333333333333329</v>
      </c>
      <c r="L5">
        <v>0.01</v>
      </c>
      <c r="M5">
        <v>3420</v>
      </c>
      <c r="O5">
        <v>0.01</v>
      </c>
      <c r="P5">
        <v>26.666666666666664</v>
      </c>
      <c r="R5">
        <v>0.01</v>
      </c>
      <c r="S5">
        <v>43.333333333333329</v>
      </c>
    </row>
    <row r="6" spans="1:19">
      <c r="A6">
        <v>2993.333333333333</v>
      </c>
      <c r="D6">
        <v>3.6666666666666665</v>
      </c>
      <c r="F6">
        <f t="shared" si="0"/>
        <v>36.666666666666664</v>
      </c>
      <c r="H6">
        <v>10.666666666666666</v>
      </c>
      <c r="J6">
        <f t="shared" si="1"/>
        <v>106.66666666666666</v>
      </c>
      <c r="L6">
        <v>2.5000000000000001E-2</v>
      </c>
      <c r="M6">
        <v>2993.333333333333</v>
      </c>
      <c r="O6">
        <v>2.5000000000000001E-2</v>
      </c>
      <c r="P6">
        <v>36.666666666666664</v>
      </c>
      <c r="R6">
        <v>2.5000000000000001E-2</v>
      </c>
      <c r="S6">
        <v>106.66666666666666</v>
      </c>
    </row>
    <row r="7" spans="1:19">
      <c r="A7">
        <v>2410</v>
      </c>
      <c r="D7">
        <v>7.666666666666667</v>
      </c>
      <c r="F7">
        <f t="shared" si="0"/>
        <v>76.666666666666671</v>
      </c>
      <c r="H7">
        <v>3.6666666666666665</v>
      </c>
      <c r="J7">
        <f t="shared" si="1"/>
        <v>36.666666666666664</v>
      </c>
      <c r="L7">
        <v>0.05</v>
      </c>
      <c r="M7">
        <v>2410</v>
      </c>
      <c r="O7">
        <v>0.05</v>
      </c>
      <c r="P7">
        <v>76.666666666666671</v>
      </c>
      <c r="R7">
        <v>0.05</v>
      </c>
      <c r="S7">
        <v>36.666666666666664</v>
      </c>
    </row>
    <row r="8" spans="1:19">
      <c r="A8">
        <v>2173.3333333333335</v>
      </c>
      <c r="D8">
        <v>6.333333333333333</v>
      </c>
      <c r="F8">
        <f t="shared" si="0"/>
        <v>63.333333333333329</v>
      </c>
      <c r="H8">
        <v>8.3333333333333339</v>
      </c>
      <c r="J8">
        <f t="shared" si="1"/>
        <v>83.333333333333343</v>
      </c>
      <c r="L8">
        <v>7.4999999999999997E-2</v>
      </c>
      <c r="M8">
        <v>2173.3333333333335</v>
      </c>
      <c r="O8">
        <v>7.4999999999999997E-2</v>
      </c>
      <c r="P8">
        <v>63.333333333333329</v>
      </c>
      <c r="R8">
        <v>7.4999999999999997E-2</v>
      </c>
      <c r="S8">
        <v>83.333333333333343</v>
      </c>
    </row>
    <row r="9" spans="1:19">
      <c r="A9">
        <v>2120</v>
      </c>
      <c r="D9">
        <v>10.666666666666666</v>
      </c>
      <c r="F9">
        <f t="shared" si="0"/>
        <v>106.66666666666666</v>
      </c>
      <c r="H9">
        <v>4.666666666666667</v>
      </c>
      <c r="J9">
        <f t="shared" si="1"/>
        <v>46.666666666666671</v>
      </c>
      <c r="L9">
        <v>0.1</v>
      </c>
      <c r="M9">
        <v>2120</v>
      </c>
      <c r="O9">
        <v>0.1</v>
      </c>
      <c r="P9">
        <v>106.66666666666666</v>
      </c>
      <c r="R9">
        <v>0.1</v>
      </c>
      <c r="S9">
        <v>46.666666666666671</v>
      </c>
    </row>
    <row r="10" spans="1:19">
      <c r="A10">
        <v>1381.3333333333333</v>
      </c>
      <c r="D10">
        <v>18</v>
      </c>
      <c r="F10">
        <f>D10*4</f>
        <v>72</v>
      </c>
      <c r="H10">
        <v>14.333333333333334</v>
      </c>
      <c r="J10">
        <f>H10*4</f>
        <v>57.333333333333336</v>
      </c>
      <c r="L10">
        <v>0.15</v>
      </c>
      <c r="M10">
        <v>1381.3333333333333</v>
      </c>
      <c r="O10">
        <v>0.15</v>
      </c>
      <c r="P10">
        <v>72</v>
      </c>
      <c r="R10">
        <v>0.15</v>
      </c>
      <c r="S10">
        <v>57.333333333333336</v>
      </c>
    </row>
    <row r="11" spans="1:19">
      <c r="A11">
        <v>902.33333333333337</v>
      </c>
      <c r="D11">
        <v>47.333333333333336</v>
      </c>
      <c r="F11">
        <f>D11*1</f>
        <v>47.333333333333336</v>
      </c>
      <c r="H11">
        <v>29.333333333333332</v>
      </c>
      <c r="J11">
        <f>H11*1</f>
        <v>29.333333333333332</v>
      </c>
      <c r="L11">
        <v>0.2</v>
      </c>
      <c r="M11">
        <v>902.33333333333337</v>
      </c>
      <c r="O11">
        <v>0.2</v>
      </c>
      <c r="P11">
        <v>47.333333333333336</v>
      </c>
      <c r="R11">
        <v>0.2</v>
      </c>
      <c r="S11">
        <v>29.333333333333332</v>
      </c>
    </row>
    <row r="12" spans="1:19">
      <c r="A12">
        <v>576.66666666666663</v>
      </c>
      <c r="D12">
        <v>39</v>
      </c>
      <c r="F12">
        <f t="shared" ref="F12" si="2">D12*1</f>
        <v>39</v>
      </c>
      <c r="H12">
        <v>29</v>
      </c>
      <c r="J12">
        <f t="shared" ref="J12" si="3">H12*1</f>
        <v>29</v>
      </c>
      <c r="L12">
        <v>0.3</v>
      </c>
      <c r="M12">
        <v>576.66666666666663</v>
      </c>
      <c r="O12">
        <v>0.3</v>
      </c>
      <c r="P12">
        <v>39</v>
      </c>
      <c r="R12">
        <v>0.3</v>
      </c>
      <c r="S12">
        <v>29</v>
      </c>
    </row>
    <row r="33" spans="2:10">
      <c r="C33" t="s">
        <v>28</v>
      </c>
      <c r="F33" t="s">
        <v>29</v>
      </c>
      <c r="I33" t="s">
        <v>30</v>
      </c>
    </row>
    <row r="35" spans="2:10">
      <c r="B35">
        <v>0</v>
      </c>
      <c r="C35">
        <f>F3/A3*100</f>
        <v>0</v>
      </c>
      <c r="F35">
        <v>0</v>
      </c>
      <c r="G35">
        <f>J3/A3*100</f>
        <v>9.2678405931417962E-2</v>
      </c>
      <c r="I35">
        <v>0</v>
      </c>
      <c r="J35">
        <v>0</v>
      </c>
    </row>
    <row r="36" spans="2:10">
      <c r="B36">
        <v>5.0000000000000001E-3</v>
      </c>
      <c r="C36">
        <f t="shared" ref="C36:C44" si="4">F4/A4*100</f>
        <v>9.7276264591439662E-2</v>
      </c>
      <c r="F36">
        <v>5.0000000000000001E-3</v>
      </c>
      <c r="G36">
        <f t="shared" ref="G36:G44" si="5">J4/A4*100</f>
        <v>0.58365758754863806</v>
      </c>
      <c r="I36">
        <v>5.0000000000000001E-3</v>
      </c>
      <c r="J36">
        <f t="shared" ref="J36:J44" si="6">J4/F4</f>
        <v>6.0000000000000009</v>
      </c>
    </row>
    <row r="37" spans="2:10">
      <c r="B37">
        <v>0.01</v>
      </c>
      <c r="C37">
        <f t="shared" si="4"/>
        <v>0.77972709551656916</v>
      </c>
      <c r="F37">
        <v>0.01</v>
      </c>
      <c r="G37">
        <f t="shared" si="5"/>
        <v>1.267056530214425</v>
      </c>
      <c r="I37">
        <v>0.01</v>
      </c>
      <c r="J37">
        <f t="shared" si="6"/>
        <v>1.625</v>
      </c>
    </row>
    <row r="38" spans="2:10">
      <c r="B38">
        <v>2.5000000000000001E-2</v>
      </c>
      <c r="C38">
        <f t="shared" si="4"/>
        <v>1.2249443207126949</v>
      </c>
      <c r="F38">
        <v>2.5000000000000001E-2</v>
      </c>
      <c r="G38">
        <f t="shared" si="5"/>
        <v>3.5634743875278394</v>
      </c>
      <c r="I38">
        <v>2.5000000000000001E-2</v>
      </c>
      <c r="J38">
        <f t="shared" si="6"/>
        <v>2.9090909090909092</v>
      </c>
    </row>
    <row r="39" spans="2:10">
      <c r="B39">
        <v>0.05</v>
      </c>
      <c r="C39">
        <f t="shared" si="4"/>
        <v>3.1811894882434308</v>
      </c>
      <c r="F39">
        <v>0.05</v>
      </c>
      <c r="G39">
        <f t="shared" si="5"/>
        <v>1.5214384508990317</v>
      </c>
      <c r="I39">
        <v>0.05</v>
      </c>
      <c r="J39">
        <f t="shared" si="6"/>
        <v>0.47826086956521735</v>
      </c>
    </row>
    <row r="40" spans="2:10">
      <c r="B40">
        <v>7.4999999999999997E-2</v>
      </c>
      <c r="C40">
        <f t="shared" si="4"/>
        <v>2.9141104294478524</v>
      </c>
      <c r="F40">
        <v>7.4999999999999997E-2</v>
      </c>
      <c r="G40">
        <f t="shared" si="5"/>
        <v>3.834355828220859</v>
      </c>
      <c r="I40">
        <v>7.4999999999999997E-2</v>
      </c>
      <c r="J40">
        <f t="shared" si="6"/>
        <v>1.3157894736842108</v>
      </c>
    </row>
    <row r="41" spans="2:10">
      <c r="B41">
        <v>0.1</v>
      </c>
      <c r="C41">
        <f t="shared" si="4"/>
        <v>5.0314465408805029</v>
      </c>
      <c r="F41">
        <v>0.1</v>
      </c>
      <c r="G41">
        <f t="shared" si="5"/>
        <v>2.2012578616352205</v>
      </c>
      <c r="I41">
        <v>0.1</v>
      </c>
      <c r="J41">
        <f t="shared" si="6"/>
        <v>0.43750000000000011</v>
      </c>
    </row>
    <row r="42" spans="2:10">
      <c r="B42">
        <v>0.15</v>
      </c>
      <c r="C42">
        <f t="shared" si="4"/>
        <v>5.2123552123552122</v>
      </c>
      <c r="F42">
        <v>0.15</v>
      </c>
      <c r="G42">
        <f t="shared" si="5"/>
        <v>4.1505791505791514</v>
      </c>
      <c r="I42">
        <v>0.15</v>
      </c>
      <c r="J42">
        <f t="shared" si="6"/>
        <v>0.79629629629629628</v>
      </c>
    </row>
    <row r="43" spans="2:10">
      <c r="B43">
        <v>0.2</v>
      </c>
      <c r="C43">
        <f t="shared" si="4"/>
        <v>5.2456594015515332</v>
      </c>
      <c r="F43">
        <v>0.2</v>
      </c>
      <c r="G43">
        <f t="shared" si="5"/>
        <v>3.250831178426302</v>
      </c>
      <c r="I43">
        <v>0.2</v>
      </c>
      <c r="J43">
        <f t="shared" si="6"/>
        <v>0.61971830985915488</v>
      </c>
    </row>
    <row r="44" spans="2:10">
      <c r="B44">
        <v>0.3</v>
      </c>
      <c r="C44">
        <f t="shared" si="4"/>
        <v>6.7630057803468215</v>
      </c>
      <c r="F44">
        <v>0.3</v>
      </c>
      <c r="G44">
        <f t="shared" si="5"/>
        <v>5.0289017341040463</v>
      </c>
      <c r="I44">
        <v>0.3</v>
      </c>
      <c r="J44">
        <f t="shared" si="6"/>
        <v>0.74358974358974361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X9" sqref="X9"/>
    </sheetView>
  </sheetViews>
  <sheetFormatPr defaultColWidth="8.85546875" defaultRowHeight="15"/>
  <sheetData/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plot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ngupta1</dc:creator>
  <cp:lastModifiedBy>jleblanc</cp:lastModifiedBy>
  <dcterms:created xsi:type="dcterms:W3CDTF">2012-05-01T16:50:33Z</dcterms:created>
  <dcterms:modified xsi:type="dcterms:W3CDTF">2012-06-04T20:09:46Z</dcterms:modified>
</cp:coreProperties>
</file>