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shideal.sharepoint.com/sites/ideal/Shared Documents/工具链/交维材料自动化生成模板/"/>
    </mc:Choice>
  </mc:AlternateContent>
  <xr:revisionPtr revIDLastSave="618" documentId="13_ncr:1_{090C9A8E-CA1B-401E-829A-642776C7BE94}" xr6:coauthVersionLast="47" xr6:coauthVersionMax="47" xr10:uidLastSave="{DDCD7FD7-B8FB-4270-AF05-CC1D5D26C6B1}"/>
  <bookViews>
    <workbookView xWindow="-108" yWindow="-108" windowWidth="30936" windowHeight="16776" tabRatio="693" activeTab="2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宿主机" sheetId="32" r:id="rId9"/>
    <sheet name="VM规划" sheetId="33" r:id="rId10"/>
    <sheet name="IP地址段" sheetId="26" r:id="rId11"/>
    <sheet name="AS" sheetId="25" r:id="rId12"/>
    <sheet name="出口信息" sheetId="27" r:id="rId13"/>
  </sheets>
  <externalReferences>
    <externalReference r:id="rId14"/>
    <externalReference r:id="rId15"/>
  </externalReferences>
  <definedNames>
    <definedName name="_xlnm._FilterDatabase" localSheetId="3" hidden="1">初始化要求!$B$6:$G$17</definedName>
    <definedName name="_xlnm._FilterDatabase" localSheetId="7" hidden="1">网络规划概要!$A$16:$I$72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1">#REF!</definedName>
    <definedName name="DC1备份">#REF!</definedName>
    <definedName name="DC1存储" localSheetId="11">#REF!</definedName>
    <definedName name="DC1存储">#REF!</definedName>
    <definedName name="DC2备份" localSheetId="11">#REF!</definedName>
    <definedName name="DC2备份">#REF!</definedName>
    <definedName name="DC2存储" localSheetId="11">#REF!</definedName>
    <definedName name="DC2存储">#REF!</definedName>
    <definedName name="fa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1">#REF!</definedName>
    <definedName name="任务导出表" localSheetId="6">#REF!</definedName>
    <definedName name="任务导出表">#REF!</definedName>
    <definedName name="怎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4" l="1" a="1"/>
  <c r="M32" i="4"/>
  <c r="M31" i="4" a="1"/>
  <c r="M31" i="4"/>
  <c r="M30" i="4" a="1"/>
  <c r="M30" i="4"/>
  <c r="M29" i="4" a="1"/>
  <c r="M29" i="4"/>
  <c r="M28" i="4" a="1"/>
  <c r="M28" i="4"/>
  <c r="M27" i="4" a="1"/>
  <c r="M27" i="4"/>
  <c r="M26" i="4" a="1"/>
  <c r="M26" i="4"/>
  <c r="M25" i="4" a="1"/>
  <c r="M25" i="4"/>
  <c r="M24" i="4" a="1"/>
  <c r="M24" i="4"/>
  <c r="M23" i="4" a="1"/>
  <c r="M23" i="4"/>
  <c r="M22" i="4" a="1"/>
  <c r="M22" i="4"/>
  <c r="M21" i="4" a="1"/>
  <c r="M21" i="4"/>
  <c r="M20" i="4" a="1"/>
  <c r="M20" i="4"/>
  <c r="M19" i="4" a="1"/>
  <c r="M19" i="4"/>
  <c r="M18" i="4" a="1"/>
  <c r="M18" i="4"/>
  <c r="M17" i="4" a="1"/>
  <c r="M17" i="4"/>
  <c r="M16" i="4" a="1"/>
  <c r="M16" i="4"/>
  <c r="M15" i="4" a="1"/>
  <c r="M15" i="4"/>
  <c r="M14" i="4" a="1"/>
  <c r="M14" i="4"/>
  <c r="M13" i="4" a="1"/>
  <c r="M13" i="4"/>
  <c r="M12" i="4" a="1"/>
  <c r="M12" i="4"/>
  <c r="M11" i="4" a="1"/>
  <c r="M11" i="4"/>
  <c r="M10" i="4" a="1"/>
  <c r="M10" i="4"/>
  <c r="M9" i="4" a="1"/>
  <c r="M9" i="4"/>
  <c r="M8" i="4" a="1"/>
  <c r="M8" i="4"/>
  <c r="M7" i="4" a="1"/>
  <c r="M7" i="4"/>
  <c r="M6" i="4" a="1"/>
  <c r="M6" i="4"/>
  <c r="M5" i="4" a="1"/>
  <c r="M5" i="4"/>
  <c r="M4" i="4" a="1"/>
  <c r="M4" i="4"/>
  <c r="M3" i="4" a="1"/>
  <c r="M3" i="4"/>
  <c r="M33" i="4"/>
  <c r="M34" i="4"/>
  <c r="M35" i="4"/>
  <c r="M36" i="4"/>
  <c r="M37" i="4"/>
  <c r="E8" i="4" a="1"/>
  <c r="E8" i="4"/>
  <c r="E7" i="4" a="1"/>
  <c r="E7" i="4"/>
  <c r="E2" i="4" a="1"/>
  <c r="E2" i="4"/>
  <c r="O2" i="4"/>
  <c r="N2" i="4" a="1"/>
  <c r="N2" i="4"/>
  <c r="M2" i="4" a="1"/>
  <c r="M2" i="4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T2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V2" i="5"/>
  <c r="S10" i="4" a="1"/>
  <c r="S10" i="4"/>
  <c r="P2" i="4"/>
  <c r="S37" i="4" a="1"/>
  <c r="S37" i="4"/>
  <c r="S36" i="4" a="1"/>
  <c r="S36" i="4"/>
  <c r="S35" i="4" a="1"/>
  <c r="S35" i="4"/>
  <c r="S34" i="4" a="1"/>
  <c r="S34" i="4"/>
  <c r="S33" i="4" a="1"/>
  <c r="S33" i="4"/>
  <c r="S32" i="4" a="1"/>
  <c r="S32" i="4"/>
  <c r="S31" i="4" a="1"/>
  <c r="S31" i="4"/>
  <c r="S30" i="4" a="1"/>
  <c r="S30" i="4"/>
  <c r="S29" i="4" a="1"/>
  <c r="S29" i="4"/>
  <c r="S28" i="4" a="1"/>
  <c r="S28" i="4"/>
  <c r="S27" i="4" a="1"/>
  <c r="S27" i="4"/>
  <c r="S26" i="4" a="1"/>
  <c r="S26" i="4"/>
  <c r="S25" i="4" a="1"/>
  <c r="S25" i="4"/>
  <c r="S24" i="4" a="1"/>
  <c r="S24" i="4"/>
  <c r="S23" i="4" a="1"/>
  <c r="S23" i="4"/>
  <c r="S22" i="4" a="1"/>
  <c r="S22" i="4"/>
  <c r="S21" i="4" a="1"/>
  <c r="S21" i="4"/>
  <c r="S20" i="4" a="1"/>
  <c r="S20" i="4"/>
  <c r="S19" i="4" a="1"/>
  <c r="S19" i="4"/>
  <c r="S18" i="4" a="1"/>
  <c r="S18" i="4"/>
  <c r="S17" i="4" a="1"/>
  <c r="S17" i="4"/>
  <c r="S16" i="4" a="1"/>
  <c r="S16" i="4"/>
  <c r="S15" i="4" a="1"/>
  <c r="S15" i="4"/>
  <c r="S14" i="4" a="1"/>
  <c r="S14" i="4"/>
  <c r="S13" i="4" a="1"/>
  <c r="S13" i="4"/>
  <c r="S12" i="4" a="1"/>
  <c r="S12" i="4"/>
  <c r="S11" i="4" a="1"/>
  <c r="S11" i="4"/>
  <c r="S9" i="4" a="1"/>
  <c r="S9" i="4"/>
  <c r="S8" i="4" a="1"/>
  <c r="S8" i="4"/>
  <c r="S7" i="4" a="1"/>
  <c r="S7" i="4"/>
  <c r="S6" i="4" a="1"/>
  <c r="S6" i="4"/>
  <c r="S5" i="4" a="1"/>
  <c r="S5" i="4"/>
  <c r="S4" i="4" a="1"/>
  <c r="S4" i="4"/>
  <c r="S3" i="4" a="1"/>
  <c r="S3" i="4"/>
  <c r="S2" i="4" a="1"/>
  <c r="S2" i="4"/>
  <c r="E37" i="4" a="1"/>
  <c r="E37" i="4"/>
  <c r="E36" i="4" a="1"/>
  <c r="E36" i="4"/>
  <c r="E35" i="4" a="1"/>
  <c r="E35" i="4"/>
  <c r="E34" i="4" a="1"/>
  <c r="E34" i="4"/>
  <c r="E33" i="4" a="1"/>
  <c r="E33" i="4"/>
  <c r="E32" i="4" a="1"/>
  <c r="E32" i="4"/>
  <c r="E31" i="4" a="1"/>
  <c r="E31" i="4"/>
  <c r="E30" i="4" a="1"/>
  <c r="E30" i="4"/>
  <c r="E29" i="4" a="1"/>
  <c r="E29" i="4"/>
  <c r="E28" i="4" a="1"/>
  <c r="E28" i="4"/>
  <c r="E27" i="4" a="1"/>
  <c r="E27" i="4"/>
  <c r="E26" i="4" a="1"/>
  <c r="E26" i="4"/>
  <c r="E25" i="4" a="1"/>
  <c r="E25" i="4"/>
  <c r="E24" i="4" a="1"/>
  <c r="E24" i="4"/>
  <c r="E23" i="4" a="1"/>
  <c r="E23" i="4"/>
  <c r="E22" i="4" a="1"/>
  <c r="E22" i="4"/>
  <c r="E21" i="4" a="1"/>
  <c r="E21" i="4"/>
  <c r="E20" i="4" a="1"/>
  <c r="E20" i="4"/>
  <c r="E19" i="4" a="1"/>
  <c r="E19" i="4"/>
  <c r="E18" i="4" a="1"/>
  <c r="E18" i="4"/>
  <c r="E17" i="4" a="1"/>
  <c r="E17" i="4"/>
  <c r="E16" i="4" a="1"/>
  <c r="E16" i="4"/>
  <c r="E15" i="4" a="1"/>
  <c r="E15" i="4"/>
  <c r="E14" i="4" a="1"/>
  <c r="E14" i="4"/>
  <c r="E13" i="4" a="1"/>
  <c r="E13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F2" i="33"/>
  <c r="B2" i="33"/>
  <c r="B14" i="33"/>
  <c r="G2" i="33"/>
  <c r="H2" i="33"/>
  <c r="F3" i="33"/>
  <c r="B3" i="33"/>
  <c r="B15" i="33"/>
  <c r="G3" i="33"/>
  <c r="N15" i="33"/>
  <c r="H3" i="33"/>
  <c r="P15" i="33"/>
  <c r="F4" i="33"/>
  <c r="L16" i="33"/>
  <c r="G4" i="33"/>
  <c r="H4" i="33"/>
  <c r="P16" i="33"/>
  <c r="F5" i="33"/>
  <c r="L17" i="33"/>
  <c r="G5" i="33"/>
  <c r="H5" i="33"/>
  <c r="P17" i="33"/>
  <c r="J5" i="33"/>
  <c r="J6" i="33"/>
  <c r="B6" i="33"/>
  <c r="B18" i="33"/>
  <c r="J7" i="33"/>
  <c r="B7" i="33"/>
  <c r="B19" i="33"/>
  <c r="C14" i="33"/>
  <c r="N14" i="33"/>
  <c r="P14" i="33"/>
  <c r="C15" i="33"/>
  <c r="L15" i="33"/>
  <c r="C16" i="33"/>
  <c r="N16" i="33"/>
  <c r="C17" i="33"/>
  <c r="N17" i="33"/>
  <c r="C18" i="33"/>
  <c r="L18" i="33"/>
  <c r="C19" i="33"/>
  <c r="D2" i="32"/>
  <c r="S2" i="32"/>
  <c r="T2" i="32"/>
  <c r="U2" i="32"/>
  <c r="V2" i="32"/>
  <c r="D3" i="32"/>
  <c r="S3" i="32"/>
  <c r="T3" i="32"/>
  <c r="U3" i="32"/>
  <c r="V3" i="32"/>
  <c r="D4" i="32"/>
  <c r="S4" i="32"/>
  <c r="T4" i="32"/>
  <c r="U4" i="32"/>
  <c r="V4" i="32"/>
  <c r="D5" i="32"/>
  <c r="S5" i="32"/>
  <c r="T5" i="32"/>
  <c r="U5" i="32"/>
  <c r="V5" i="32"/>
  <c r="P25" i="4"/>
  <c r="K16" i="10" a="1"/>
  <c r="K16" i="10"/>
  <c r="K17" i="10" a="1"/>
  <c r="K17" i="10"/>
  <c r="K18" i="10" a="1"/>
  <c r="K18" i="10"/>
  <c r="K19" i="10" a="1"/>
  <c r="K19" i="10"/>
  <c r="K20" i="10" a="1"/>
  <c r="K20" i="10"/>
  <c r="K21" i="10" a="1"/>
  <c r="K21" i="10"/>
  <c r="K22" i="10" a="1"/>
  <c r="K22" i="10"/>
  <c r="K23" i="10" a="1"/>
  <c r="K23" i="10"/>
  <c r="K24" i="10" a="1"/>
  <c r="K24" i="10"/>
  <c r="K25" i="10" a="1"/>
  <c r="K25" i="10"/>
  <c r="K26" i="10" a="1"/>
  <c r="K26" i="10"/>
  <c r="K27" i="10" a="1"/>
  <c r="K27" i="10"/>
  <c r="K28" i="10" a="1"/>
  <c r="K28" i="10"/>
  <c r="K15" i="10" a="1"/>
  <c r="K15" i="10"/>
  <c r="E6" i="4" a="1"/>
  <c r="E6" i="4"/>
  <c r="B5" i="33"/>
  <c r="B17" i="33"/>
  <c r="L14" i="33"/>
  <c r="L19" i="33"/>
  <c r="B4" i="33"/>
  <c r="B16" i="33"/>
  <c r="F2" i="31"/>
  <c r="B3" i="31"/>
  <c r="C3" i="31"/>
  <c r="B4" i="31"/>
  <c r="C4" i="31"/>
  <c r="B5" i="31"/>
  <c r="C5" i="31"/>
  <c r="D5" i="31"/>
  <c r="B6" i="31"/>
  <c r="C6" i="31"/>
  <c r="B7" i="31"/>
  <c r="C7" i="31"/>
  <c r="C8" i="31"/>
  <c r="D8" i="31"/>
  <c r="B9" i="31"/>
  <c r="C9" i="31"/>
  <c r="D9" i="31"/>
  <c r="C10" i="31"/>
  <c r="C11" i="31"/>
  <c r="C13" i="31"/>
  <c r="C14" i="31"/>
  <c r="D14" i="31"/>
  <c r="D4" i="4"/>
  <c r="D2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3" i="4"/>
  <c r="D37" i="4"/>
  <c r="P37" i="4"/>
  <c r="N37" i="4"/>
  <c r="L37" i="4"/>
  <c r="P3" i="4"/>
  <c r="P4" i="4"/>
  <c r="E3" i="4" a="1"/>
  <c r="E3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6" i="4"/>
  <c r="P27" i="4"/>
  <c r="P28" i="4"/>
  <c r="P29" i="4"/>
  <c r="P30" i="4"/>
  <c r="P31" i="4"/>
  <c r="P32" i="4"/>
  <c r="P33" i="4"/>
  <c r="P34" i="4"/>
  <c r="P35" i="4"/>
  <c r="P36" i="4"/>
  <c r="D31" i="5"/>
  <c r="X31" i="5"/>
  <c r="J3" i="10"/>
  <c r="D2" i="5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3" i="10"/>
  <c r="J12" i="10"/>
  <c r="J11" i="10"/>
  <c r="J10" i="10"/>
  <c r="J9" i="10"/>
  <c r="J8" i="10"/>
  <c r="J7" i="10"/>
  <c r="J6" i="10"/>
  <c r="J5" i="10"/>
  <c r="J4" i="10"/>
  <c r="J2" i="10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S49" i="5"/>
  <c r="D49" i="5"/>
  <c r="X49" i="5"/>
  <c r="S48" i="5"/>
  <c r="D48" i="5"/>
  <c r="X48" i="5"/>
  <c r="S47" i="5"/>
  <c r="D47" i="5"/>
  <c r="X47" i="5"/>
  <c r="S46" i="5"/>
  <c r="D46" i="5"/>
  <c r="X46" i="5"/>
  <c r="S45" i="5"/>
  <c r="D45" i="5"/>
  <c r="X45" i="5"/>
  <c r="S44" i="5"/>
  <c r="D44" i="5"/>
  <c r="X44" i="5"/>
  <c r="S43" i="5"/>
  <c r="D43" i="5"/>
  <c r="X43" i="5"/>
  <c r="S42" i="5"/>
  <c r="D42" i="5"/>
  <c r="X42" i="5"/>
  <c r="S41" i="5"/>
  <c r="D41" i="5"/>
  <c r="X41" i="5"/>
  <c r="S40" i="5"/>
  <c r="D40" i="5"/>
  <c r="X40" i="5"/>
  <c r="S39" i="5"/>
  <c r="D39" i="5"/>
  <c r="X39" i="5"/>
  <c r="S38" i="5"/>
  <c r="D38" i="5"/>
  <c r="X38" i="5"/>
  <c r="S37" i="5"/>
  <c r="D37" i="5"/>
  <c r="X37" i="5"/>
  <c r="S36" i="5"/>
  <c r="D36" i="5"/>
  <c r="X36" i="5"/>
  <c r="S35" i="5"/>
  <c r="D35" i="5"/>
  <c r="X35" i="5"/>
  <c r="S34" i="5"/>
  <c r="D34" i="5"/>
  <c r="X34" i="5"/>
  <c r="S33" i="5"/>
  <c r="D33" i="5"/>
  <c r="X33" i="5"/>
  <c r="S32" i="5"/>
  <c r="D32" i="5"/>
  <c r="X32" i="5"/>
  <c r="S31" i="5"/>
  <c r="S30" i="5"/>
  <c r="D30" i="5"/>
  <c r="X30" i="5"/>
  <c r="S29" i="5"/>
  <c r="D29" i="5"/>
  <c r="X29" i="5"/>
  <c r="S28" i="5"/>
  <c r="D28" i="5"/>
  <c r="X28" i="5"/>
  <c r="S27" i="5"/>
  <c r="D27" i="5"/>
  <c r="X27" i="5"/>
  <c r="S26" i="5"/>
  <c r="D26" i="5"/>
  <c r="X26" i="5"/>
  <c r="S25" i="5"/>
  <c r="D25" i="5"/>
  <c r="X25" i="5"/>
  <c r="S24" i="5"/>
  <c r="D24" i="5"/>
  <c r="X24" i="5"/>
  <c r="S23" i="5"/>
  <c r="D23" i="5"/>
  <c r="X23" i="5"/>
  <c r="S22" i="5"/>
  <c r="D22" i="5"/>
  <c r="X22" i="5"/>
  <c r="S21" i="5"/>
  <c r="D21" i="5"/>
  <c r="X21" i="5"/>
  <c r="S20" i="5"/>
  <c r="D20" i="5"/>
  <c r="X20" i="5"/>
  <c r="S19" i="5"/>
  <c r="D19" i="5"/>
  <c r="X19" i="5"/>
  <c r="S18" i="5"/>
  <c r="D18" i="5"/>
  <c r="X18" i="5"/>
  <c r="S17" i="5"/>
  <c r="D17" i="5"/>
  <c r="X17" i="5"/>
  <c r="S16" i="5"/>
  <c r="D16" i="5"/>
  <c r="X16" i="5"/>
  <c r="S15" i="5"/>
  <c r="D15" i="5"/>
  <c r="X15" i="5"/>
  <c r="S14" i="5"/>
  <c r="D14" i="5"/>
  <c r="X14" i="5"/>
  <c r="S13" i="5"/>
  <c r="D13" i="5"/>
  <c r="X13" i="5"/>
  <c r="S12" i="5"/>
  <c r="D12" i="5"/>
  <c r="X12" i="5"/>
  <c r="S11" i="5"/>
  <c r="D11" i="5"/>
  <c r="X11" i="5"/>
  <c r="S10" i="5"/>
  <c r="D10" i="5"/>
  <c r="X10" i="5"/>
  <c r="S9" i="5"/>
  <c r="D9" i="5"/>
  <c r="X9" i="5"/>
  <c r="S8" i="5"/>
  <c r="D8" i="5"/>
  <c r="X8" i="5"/>
  <c r="S7" i="5"/>
  <c r="D7" i="5"/>
  <c r="X7" i="5"/>
  <c r="S6" i="5"/>
  <c r="D6" i="5"/>
  <c r="X6" i="5"/>
  <c r="S5" i="5"/>
  <c r="D5" i="5"/>
  <c r="X5" i="5"/>
  <c r="S4" i="5"/>
  <c r="D4" i="5"/>
  <c r="X4" i="5"/>
  <c r="S3" i="5"/>
  <c r="D3" i="5"/>
  <c r="X3" i="5"/>
  <c r="S2" i="5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C2" i="28"/>
  <c r="B2" i="28"/>
  <c r="C1" i="28"/>
  <c r="B1" i="28"/>
  <c r="F7" i="10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3" i="4"/>
  <c r="N19" i="4"/>
  <c r="E12" i="4" a="1"/>
  <c r="E12" i="4"/>
  <c r="E11" i="4" a="1"/>
  <c r="E11" i="4"/>
  <c r="E9" i="4" a="1"/>
  <c r="E9" i="4"/>
  <c r="E10" i="4" a="1"/>
  <c r="E10" i="4"/>
  <c r="E4" i="4" a="1"/>
  <c r="E4" i="4"/>
  <c r="E5" i="4" a="1"/>
  <c r="E5" i="4"/>
  <c r="X2" i="5"/>
  <c r="K6" i="10" a="1"/>
  <c r="K6" i="10"/>
  <c r="K7" i="10" a="1"/>
  <c r="K7" i="10"/>
  <c r="K8" i="10" a="1"/>
  <c r="K8" i="10"/>
  <c r="K12" i="10" a="1"/>
  <c r="K12" i="10"/>
  <c r="K3" i="10" a="1"/>
  <c r="K3" i="10"/>
  <c r="K5" i="10" a="1"/>
  <c r="K5" i="10"/>
  <c r="K9" i="10" a="1"/>
  <c r="K9" i="10"/>
  <c r="K10" i="10" a="1"/>
  <c r="K10" i="10"/>
  <c r="K11" i="10" a="1"/>
  <c r="K11" i="10"/>
  <c r="K4" i="10" a="1"/>
  <c r="K4" i="10"/>
  <c r="K13" i="10" a="1"/>
  <c r="K13" i="10"/>
  <c r="K2" i="10" a="1"/>
  <c r="K2" i="10"/>
  <c r="E9" i="31"/>
  <c r="E5" i="31"/>
  <c r="D4" i="31"/>
  <c r="D11" i="31"/>
  <c r="D3" i="31"/>
  <c r="D10" i="31"/>
  <c r="D7" i="31"/>
  <c r="D6" i="31"/>
  <c r="D13" i="31"/>
  <c r="G2" i="31"/>
  <c r="E11" i="31"/>
  <c r="E10" i="31"/>
  <c r="E4" i="31"/>
  <c r="E3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  <author>haohan liu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  <comment ref="W1" authorId="2" shapeId="0" xr:uid="{115822F2-4CE8-482F-A573-3C9BC2C2C284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处理研三IPMI账号、填写EXC或者媒体存储，填写其他和空值则使用默认值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W1" authorId="0" shapeId="0" xr:uid="{987F99A8-1B3A-42B6-9F61-2951A0ECB742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角色只填写装了云调采集机的2台KVM或者ESXI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<sst xmlns="http://schemas.openxmlformats.org/spreadsheetml/2006/main" count="1902" uniqueCount="940">
  <si>
    <t>模板名称</t>
  </si>
  <si>
    <t>0号表-天翼云集成实施基本信息表</t>
  </si>
  <si>
    <t>模板版本</t>
  </si>
  <si>
    <t>V5-2023/01/26</t>
    <phoneticPr fontId="45" type="noConversion"/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</si>
  <si>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</si>
  <si>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</si>
  <si>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</si>
  <si>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</si>
  <si>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根据0号表修改内容记录如下：查看Changelog.md</t>
    <phoneticPr fontId="45" type="noConversion"/>
  </si>
  <si>
    <t>分类</t>
  </si>
  <si>
    <t>条目</t>
  </si>
  <si>
    <t>内容</t>
  </si>
  <si>
    <t>备注</t>
  </si>
  <si>
    <t>项目</t>
  </si>
  <si>
    <t>项目名称</t>
    <phoneticPr fontId="45" type="noConversion"/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</si>
  <si>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</si>
  <si>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</si>
  <si>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</si>
  <si>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</si>
  <si>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</si>
  <si>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</si>
  <si>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5" type="noConversion"/>
  </si>
  <si>
    <t>资源池</t>
  </si>
  <si>
    <t>郑州3</t>
    <phoneticPr fontId="45" type="noConversion"/>
  </si>
  <si>
    <t>省份</t>
    <phoneticPr fontId="45" type="noConversion"/>
  </si>
  <si>
    <t>河南</t>
  </si>
  <si>
    <t>市</t>
    <phoneticPr fontId="45" type="noConversion"/>
  </si>
  <si>
    <t>郑州</t>
  </si>
  <si>
    <t>工期</t>
    <phoneticPr fontId="45" type="noConversion"/>
  </si>
  <si>
    <t>1期</t>
  </si>
  <si>
    <t>项目</t>
    <phoneticPr fontId="45" type="noConversion"/>
  </si>
  <si>
    <t>业务类型</t>
    <phoneticPr fontId="45" type="noConversion"/>
  </si>
  <si>
    <t>公有云</t>
    <phoneticPr fontId="45" type="noConversion"/>
  </si>
  <si>
    <t>公有云/混合云/专享云/私有云</t>
    <phoneticPr fontId="45" type="noConversion"/>
  </si>
  <si>
    <t>设备到货时间</t>
    <phoneticPr fontId="45" type="noConversion"/>
  </si>
  <si>
    <t>2022-11-10</t>
  </si>
  <si>
    <t>问监理</t>
    <phoneticPr fontId="45" type="noConversion"/>
  </si>
  <si>
    <t>编码缩写</t>
    <phoneticPr fontId="45" type="noConversion"/>
  </si>
  <si>
    <t>HAZZ</t>
    <phoneticPr fontId="45" type="noConversion"/>
  </si>
  <si>
    <t>河南HA,湖南HN,海南HI,详见01.天翼云科技有限公司数据机房数据设备命名规范v2.5.4</t>
  </si>
  <si>
    <t>资源编号</t>
    <phoneticPr fontId="45" type="noConversion"/>
  </si>
  <si>
    <t>0001</t>
    <phoneticPr fontId="45" type="noConversion"/>
  </si>
  <si>
    <t>资源编码,服务器4A纳管表要求固定4位,不足4未补0、向研发部薛警花申请</t>
    <phoneticPr fontId="45" type="noConversion"/>
  </si>
  <si>
    <t>SNMP/NTP-1</t>
    <phoneticPr fontId="45" type="noConversion"/>
  </si>
  <si>
    <t>10.13.1.136</t>
  </si>
  <si>
    <t>云调采集机-1</t>
  </si>
  <si>
    <t>SNMP/NTP-2</t>
    <phoneticPr fontId="45" type="noConversion"/>
  </si>
  <si>
    <t>10.13.1.137</t>
  </si>
  <si>
    <t>云调采集机-2</t>
  </si>
  <si>
    <t>机房</t>
    <phoneticPr fontId="45" type="noConversion"/>
  </si>
  <si>
    <t>云调所属机房</t>
    <phoneticPr fontId="45" type="noConversion"/>
  </si>
  <si>
    <t>郑州市高新区枢纽楼数据中心{site_name}机房</t>
    <phoneticPr fontId="45" type="noConversion"/>
  </si>
  <si>
    <t>需从云调中查询相应的机房信息，因项目可能涉及多个机房，故用变量替换</t>
    <phoneticPr fontId="45" type="noConversion"/>
  </si>
  <si>
    <t>机柜</t>
    <phoneticPr fontId="45" type="noConversion"/>
  </si>
  <si>
    <t>机柜机位数</t>
    <phoneticPr fontId="45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</si>
  <si>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</si>
  <si>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</si>
  <si>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</si>
  <si>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5" type="noConversion"/>
  </si>
  <si>
    <t>机柜规格（A）</t>
    <phoneticPr fontId="45" type="noConversion"/>
  </si>
  <si>
    <t>问设计院</t>
  </si>
  <si>
    <t>PDU总容量</t>
  </si>
  <si>
    <t>机柜功率</t>
    <phoneticPr fontId="45" type="noConversion"/>
  </si>
  <si>
    <t>4.8KW</t>
    <phoneticPr fontId="45" type="noConversion"/>
  </si>
  <si>
    <t>类别</t>
    <phoneticPr fontId="45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</si>
  <si>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</si>
  <si>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</si>
  <si>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</si>
  <si>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</si>
  <si>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</si>
  <si>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</si>
  <si>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</si>
  <si>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45" type="noConversion"/>
  </si>
  <si>
    <t>配对列</t>
    <phoneticPr fontId="45" type="noConversion"/>
  </si>
  <si>
    <t>配对列判断-服务器和网络公式不同</t>
  </si>
  <si>
    <t>云调库中对应型号</t>
    <phoneticPr fontId="45" type="noConversion"/>
  </si>
  <si>
    <t>产品线</t>
    <phoneticPr fontId="45" type="noConversion"/>
  </si>
  <si>
    <t>设备业务类型</t>
    <phoneticPr fontId="45" type="noConversion"/>
  </si>
  <si>
    <t>CPU</t>
    <phoneticPr fontId="45" type="noConversion"/>
  </si>
  <si>
    <t>内存</t>
  </si>
  <si>
    <t>资产原值（除税价）</t>
    <phoneticPr fontId="45" type="noConversion"/>
  </si>
  <si>
    <t>实际功率(W)</t>
  </si>
  <si>
    <t>操作系统和设备版本号</t>
    <phoneticPr fontId="45" type="noConversion"/>
  </si>
  <si>
    <t>内核版本和设备补丁</t>
    <phoneticPr fontId="45" type="noConversion"/>
  </si>
  <si>
    <t>研发定的服务器类型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</si>
  <si>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</si>
  <si>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</si>
  <si>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</si>
  <si>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</si>
  <si>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</si>
  <si>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</si>
  <si>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ZXCLOUD R5300 G4X</t>
    <phoneticPr fontId="45" type="noConversion"/>
  </si>
  <si>
    <t>弹性计算产品线</t>
    <phoneticPr fontId="45" type="noConversion"/>
  </si>
  <si>
    <t>业务集群宿主机</t>
    <phoneticPr fontId="45" type="noConversion"/>
  </si>
  <si>
    <t>2C38核</t>
    <phoneticPr fontId="45" type="noConversion"/>
  </si>
  <si>
    <t>16*64GB</t>
    <phoneticPr fontId="45" type="noConversion"/>
  </si>
  <si>
    <t>550W</t>
    <phoneticPr fontId="45" type="noConversion"/>
  </si>
  <si>
    <t>ctyunos</t>
    <phoneticPr fontId="45" type="noConversion"/>
  </si>
  <si>
    <t>4.19.12</t>
    <phoneticPr fontId="45" type="noConversion"/>
  </si>
  <si>
    <t>计算节点</t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</si>
  <si>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</si>
  <si>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</si>
  <si>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</si>
  <si>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</si>
  <si>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</si>
  <si>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2288HV6</t>
    <phoneticPr fontId="45" type="noConversion"/>
  </si>
  <si>
    <t>物理裸机</t>
    <phoneticPr fontId="45" type="noConversion"/>
  </si>
  <si>
    <t>2C28核</t>
    <phoneticPr fontId="45" type="noConversion"/>
  </si>
  <si>
    <t>16*32GB</t>
    <phoneticPr fontId="45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</si>
  <si>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</si>
  <si>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</si>
  <si>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</si>
  <si>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</si>
  <si>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</si>
  <si>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</si>
  <si>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</si>
  <si>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</si>
  <si>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</si>
  <si>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</si>
  <si>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</si>
  <si>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TG225 B1</t>
    <phoneticPr fontId="45" type="noConversion"/>
  </si>
  <si>
    <t>存储服务器</t>
    <phoneticPr fontId="45" type="noConversion"/>
  </si>
  <si>
    <t>2C64核</t>
    <phoneticPr fontId="45" type="noConversion"/>
  </si>
  <si>
    <t>存储节点</t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</si>
  <si>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</si>
  <si>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</si>
  <si>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</si>
  <si>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5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</si>
  <si>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</si>
  <si>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</si>
  <si>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</si>
  <si>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</si>
  <si>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</si>
  <si>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5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</si>
  <si>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</si>
  <si>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</si>
  <si>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</si>
  <si>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</si>
  <si>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</si>
  <si>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</si>
  <si>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计算服务器</t>
    <phoneticPr fontId="45" type="noConversion"/>
  </si>
  <si>
    <t>2C32核</t>
    <phoneticPr fontId="45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</si>
  <si>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</si>
  <si>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</si>
  <si>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</si>
  <si>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管理服务器</t>
    <phoneticPr fontId="45" type="noConversion"/>
  </si>
  <si>
    <t>12</t>
  </si>
  <si>
    <t>抗DDOS服务器</t>
    <phoneticPr fontId="45" type="noConversion"/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</si>
  <si>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</si>
  <si>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网络与服务器公式不同</t>
    <phoneticPr fontId="45" type="noConversion"/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</si>
  <si>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</si>
  <si>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</si>
  <si>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</si>
  <si>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</si>
  <si>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</si>
  <si>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S12508G-AF</t>
    <phoneticPr fontId="45" type="noConversion"/>
  </si>
  <si>
    <t>20000</t>
    <phoneticPr fontId="45" type="noConversion"/>
  </si>
  <si>
    <t>150W</t>
    <phoneticPr fontId="45" type="noConversion"/>
  </si>
  <si>
    <t>v1</t>
    <phoneticPr fontId="45" type="noConversion"/>
  </si>
  <si>
    <t>N/A</t>
    <phoneticPr fontId="45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</si>
  <si>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</si>
  <si>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</si>
  <si>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</si>
  <si>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</si>
  <si>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RG-S6510-48VS8CQ</t>
    <phoneticPr fontId="45" type="noConversion"/>
  </si>
  <si>
    <t>v2</t>
    <phoneticPr fontId="45" type="noConversion"/>
  </si>
  <si>
    <t>25Gleaf交换机（宿主机+存储）</t>
  </si>
  <si>
    <t>S6825-54HF</t>
  </si>
  <si>
    <t>S6825-54HF</t>
    <phoneticPr fontId="45" type="noConversion"/>
  </si>
  <si>
    <t>v3</t>
    <phoneticPr fontId="45" type="noConversion"/>
  </si>
  <si>
    <t>25Gleaf交换机（功能区）</t>
  </si>
  <si>
    <t>v4</t>
    <phoneticPr fontId="45" type="noConversion"/>
  </si>
  <si>
    <t>管理核心交换机</t>
  </si>
  <si>
    <t>万兆交换机：48×10GE 光口＋6×40GE 光口，支持堆叠,支持IPv6</t>
  </si>
  <si>
    <t>S6900-54HQF-F</t>
  </si>
  <si>
    <t>S6900-54HQF-F</t>
    <phoneticPr fontId="45" type="noConversion"/>
  </si>
  <si>
    <t>v5</t>
    <phoneticPr fontId="45" type="noConversion"/>
  </si>
  <si>
    <t>千兆管理交换机（业务区）</t>
  </si>
  <si>
    <t>千兆交换机：48×GE电口＋4×10GE光口，支持堆叠,支持IPv6</t>
  </si>
  <si>
    <t>S5554S-EI-D</t>
    <phoneticPr fontId="45" type="noConversion"/>
  </si>
  <si>
    <t>v6</t>
    <phoneticPr fontId="45" type="noConversion"/>
  </si>
  <si>
    <t>7</t>
  </si>
  <si>
    <t>千兆管理交换机（功能区）</t>
  </si>
  <si>
    <t>S5554S-EI-D</t>
  </si>
  <si>
    <t>v7</t>
    <phoneticPr fontId="45" type="noConversion"/>
  </si>
  <si>
    <t>千兆带外管理交换机</t>
  </si>
  <si>
    <t>v8</t>
    <phoneticPr fontId="45" type="noConversion"/>
  </si>
  <si>
    <t>大客户专线接入交换机</t>
  </si>
  <si>
    <t>v9</t>
    <phoneticPr fontId="45" type="noConversion"/>
  </si>
  <si>
    <t>串口交换机</t>
  </si>
  <si>
    <t>支持console口管理,48个console端口（含端口转换模块),至少2个GE光口（单模）,支持IPv6</t>
  </si>
  <si>
    <t>华讯</t>
  </si>
  <si>
    <t>ACS8000</t>
  </si>
  <si>
    <t>ACS8000</t>
    <phoneticPr fontId="45" type="noConversion"/>
  </si>
  <si>
    <t>v10</t>
    <phoneticPr fontId="45" type="noConversion"/>
  </si>
  <si>
    <t>业务防火墙</t>
  </si>
  <si>
    <t>200G，A档集采防火墙</t>
  </si>
  <si>
    <t>M9010</t>
  </si>
  <si>
    <t>M9010</t>
    <phoneticPr fontId="45" type="noConversion"/>
  </si>
  <si>
    <t>v11</t>
    <phoneticPr fontId="45" type="noConversion"/>
  </si>
  <si>
    <t>管理防火墙</t>
  </si>
  <si>
    <t>40G，C档集采防火墙</t>
  </si>
  <si>
    <t>SecPath F5000-M</t>
  </si>
  <si>
    <t>SecPath F5000-M</t>
    <phoneticPr fontId="45" type="noConversion"/>
  </si>
  <si>
    <t>v12</t>
    <phoneticPr fontId="45" type="noConversion"/>
  </si>
  <si>
    <t>13</t>
  </si>
  <si>
    <t>边界交换机</t>
  </si>
  <si>
    <t>万兆业务交换机：48×10GE 光口＋6×40GE 光口，支持堆叠,支持IPv6
支持BGP（OSPF)或策略路由、镜像流量</t>
  </si>
  <si>
    <t>v13</t>
    <phoneticPr fontId="45" type="noConversion"/>
  </si>
  <si>
    <t>14</t>
  </si>
  <si>
    <t>IPS</t>
  </si>
  <si>
    <t>应用层单向攻击
防护能力80Gbps，16*10GE 端口，支持 IPv6
要具备硬件BYPASS功能</t>
  </si>
  <si>
    <t>T9008-S</t>
  </si>
  <si>
    <t>T9008-S</t>
    <phoneticPr fontId="45" type="noConversion"/>
  </si>
  <si>
    <t>v14</t>
    <phoneticPr fontId="45" type="noConversion"/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</si>
  <si>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</si>
  <si>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</si>
  <si>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</si>
  <si>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</si>
  <si>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</si>
  <si>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</si>
  <si>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</si>
  <si>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</si>
  <si>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</si>
  <si>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</si>
  <si>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</si>
  <si>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</si>
  <si>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</si>
  <si>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</si>
  <si>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</si>
  <si>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</si>
  <si>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</si>
  <si>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t>y</t>
    </r>
    <r>
      <rPr>
        <sz val="11"/>
        <color indexed="8"/>
        <rFont val="宋体"/>
        <family val="3"/>
        <charset val="134"/>
      </rPr>
      <t>wadmin</t>
    </r>
    <phoneticPr fontId="45" type="noConversion"/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</si>
  <si>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</si>
  <si>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</si>
  <si>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</si>
  <si>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</si>
  <si>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</si>
  <si>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</si>
  <si>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</si>
  <si>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  <phoneticPr fontId="45" type="noConversion"/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</si>
  <si>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</si>
  <si>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</si>
  <si>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</si>
  <si>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</si>
  <si>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</si>
  <si>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</si>
  <si>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</si>
  <si>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</si>
  <si>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</si>
  <si>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</si>
  <si>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</si>
  <si>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</si>
  <si>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</si>
  <si>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</si>
  <si>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</si>
  <si>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</si>
  <si>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</si>
  <si>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</si>
  <si>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</si>
  <si>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</si>
  <si>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</si>
  <si>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</si>
  <si>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</si>
  <si>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</si>
  <si>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</si>
  <si>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</si>
  <si>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</si>
  <si>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</si>
  <si>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</si>
  <si>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</si>
  <si>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</si>
  <si>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</si>
  <si>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</si>
  <si>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</si>
  <si>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</si>
  <si>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</si>
  <si>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</si>
  <si>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</si>
  <si>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</si>
  <si>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</si>
  <si>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</si>
  <si>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</si>
  <si>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</si>
  <si>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</si>
  <si>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</si>
  <si>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</si>
  <si>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</si>
  <si>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</si>
  <si>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</si>
  <si>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5" type="noConversion"/>
  </si>
  <si>
    <t>系统名称</t>
    <phoneticPr fontId="45" type="noConversion"/>
  </si>
  <si>
    <t>设备标签</t>
    <phoneticPr fontId="45" type="noConversion"/>
  </si>
  <si>
    <t>对应设备清单-配对列</t>
    <phoneticPr fontId="45" type="noConversion"/>
  </si>
  <si>
    <t>堆叠后名称/M-LAG（逻辑名称）</t>
  </si>
  <si>
    <t>型号</t>
    <phoneticPr fontId="45" type="noConversion"/>
  </si>
  <si>
    <t>设备序列号</t>
  </si>
  <si>
    <t>网管网vlan</t>
  </si>
  <si>
    <t>网管网（包括iLO、ipmi）</t>
    <phoneticPr fontId="45" type="noConversion"/>
  </si>
  <si>
    <t>掩码</t>
  </si>
  <si>
    <t>网关</t>
  </si>
  <si>
    <t>U位置</t>
  </si>
  <si>
    <t>机架</t>
    <phoneticPr fontId="45" type="noConversion"/>
  </si>
  <si>
    <t>设备高度</t>
    <phoneticPr fontId="45" type="noConversion"/>
  </si>
  <si>
    <t>角色</t>
    <phoneticPr fontId="45" type="noConversion"/>
  </si>
  <si>
    <t>堆叠/M-LAG/热备</t>
    <phoneticPr fontId="45" type="noConversion"/>
  </si>
  <si>
    <t>备注（如有分区域需添加）</t>
    <phoneticPr fontId="45" type="noConversion"/>
  </si>
  <si>
    <t>辅助列（逻辑名专用）</t>
  </si>
  <si>
    <t>核心交换机-01</t>
  </si>
  <si>
    <t>HAZZ-122-4-01-A1P1-CSW-H12508-12U06</t>
  </si>
  <si>
    <t>10.1.1.1</t>
    <phoneticPr fontId="45" type="noConversion"/>
  </si>
  <si>
    <t>255.255.255.128</t>
  </si>
  <si>
    <t>10.1.1.254</t>
    <phoneticPr fontId="45" type="noConversion"/>
  </si>
  <si>
    <t>独立</t>
  </si>
  <si>
    <t>核心交换机-02</t>
  </si>
  <si>
    <t>HAZZ-122-4-03-A1P1-CSW-H12508-12U06</t>
  </si>
  <si>
    <t>10.1.1.2</t>
  </si>
  <si>
    <t>业务防火墙-1</t>
  </si>
  <si>
    <t>HAZZ-122-4-04-A1P1-CFW-HM9010-20U06</t>
  </si>
  <si>
    <t>10.1.1.3</t>
  </si>
  <si>
    <t>H1</t>
  </si>
  <si>
    <t>业务防火墙-2</t>
  </si>
  <si>
    <t>HAZZ-122-4-05-A1P1-CFW-HM9010-20U06</t>
  </si>
  <si>
    <t>10.1.1.4</t>
  </si>
  <si>
    <t>H2</t>
  </si>
  <si>
    <t>IPS-1</t>
  </si>
  <si>
    <t>HAZZ-122-4-06-A1P1-IPS-HT9008-13U06</t>
  </si>
  <si>
    <t>10.1.1.5</t>
  </si>
  <si>
    <t>IPS-2</t>
  </si>
  <si>
    <t>HAZZ-122-4-07-A1P1-IPS-HT9008-13U06</t>
  </si>
  <si>
    <t>10.1.1.6</t>
  </si>
  <si>
    <t>边界交换机-1</t>
  </si>
  <si>
    <t>HAZZ-122-4-01-A1P1-ASW-H6900-01U40</t>
  </si>
  <si>
    <t>10.1.1.7</t>
  </si>
  <si>
    <t>M1</t>
  </si>
  <si>
    <t>边界交换机-2</t>
  </si>
  <si>
    <t>HAZZ-122-4-03-A1P1-ASW-H6900-01U40</t>
  </si>
  <si>
    <t>10.1.1.8</t>
  </si>
  <si>
    <t>M2</t>
  </si>
  <si>
    <t>边界交换机-3</t>
  </si>
  <si>
    <t>HEXA-M112-A03-CSW-H12808-16U03</t>
  </si>
  <si>
    <t>10.1.1.9</t>
  </si>
  <si>
    <t>边界交换机-4</t>
  </si>
  <si>
    <t>HEXA-M112-A04-CSW-H12808-16U03</t>
  </si>
  <si>
    <t>10.1.1.10</t>
  </si>
  <si>
    <t>大客户专线接入交换机-1</t>
  </si>
  <si>
    <t>HAZZ-122-4-06-A1P1-PSW-H6900-01U37</t>
    <phoneticPr fontId="45" type="noConversion"/>
  </si>
  <si>
    <t>10.1.1.11</t>
  </si>
  <si>
    <t>堆叠1</t>
  </si>
  <si>
    <t>大客户专线接入交换机-2</t>
  </si>
  <si>
    <t>HAZZ-122-4-07-A1P1-PSW-H6900-01U37</t>
    <phoneticPr fontId="45" type="noConversion"/>
  </si>
  <si>
    <t>10.1.1.12</t>
  </si>
  <si>
    <t>堆叠2</t>
  </si>
  <si>
    <t>25Gleaf交换机（宿主机+存储）-1</t>
  </si>
  <si>
    <t>HAZZ-122-3-01-A1P1-ASW-H6825-01U40</t>
  </si>
  <si>
    <t>10.1.1.13</t>
  </si>
  <si>
    <t>25Gleaf交换机（宿主机+存储）-2</t>
  </si>
  <si>
    <t>HAZZ-122-3-02-A1P1-ASW-H6825-01U40</t>
  </si>
  <si>
    <t>10.1.1.14</t>
  </si>
  <si>
    <t>25Gleaf交换机（宿主机+存储）-3</t>
  </si>
  <si>
    <t>HAZZ-122-3-04-A1P1-ASW-H6825-01U40</t>
  </si>
  <si>
    <t>10.1.1.15</t>
  </si>
  <si>
    <t>25Gleaf交换机（宿主机+存储）-4</t>
  </si>
  <si>
    <t>HAZZ-122-3-05-A1P1-ASW-H6825-01U40</t>
  </si>
  <si>
    <t>10.1.1.16</t>
  </si>
  <si>
    <t>25Gleaf交换机（功能区）-1</t>
  </si>
  <si>
    <t>HAZZ-122-3-07-A1P1-ASW-H6825-01U40</t>
  </si>
  <si>
    <t>10.1.1.17</t>
  </si>
  <si>
    <t>25Gleaf交换机（功能区）-2</t>
  </si>
  <si>
    <t>HAZZ-122-3-08-A1P1-ASW-H6825-01U40</t>
  </si>
  <si>
    <t>10.1.1.18</t>
  </si>
  <si>
    <t>25Gleaf交换机（功能区）-3</t>
  </si>
  <si>
    <t>HAZZ-122-3-07-A1P1-ASW-H6825-01U37</t>
  </si>
  <si>
    <t>10.1.1.19</t>
  </si>
  <si>
    <t>25Gleaf交换机（功能区）-4</t>
  </si>
  <si>
    <t>HAZZ-122-3-08-A1P1-ASW-H6825-01U37</t>
  </si>
  <si>
    <t>10.1.1.20</t>
  </si>
  <si>
    <t>25Gleaf交换机（裸金属）-1</t>
  </si>
  <si>
    <t>HAZZ-122-4-08-A1P1-ASW-RJ6510-01U40</t>
  </si>
  <si>
    <t>10.1.1.21</t>
  </si>
  <si>
    <t>25Gleaf交换机（裸金属）-2</t>
  </si>
  <si>
    <t>HAZZ-122-4-09-A1P1-ASW-RJ6510-01U40</t>
  </si>
  <si>
    <t>10.1.1.22</t>
  </si>
  <si>
    <t>管理核心交换机-1</t>
  </si>
  <si>
    <t>HAZZ-122-4-06-A1P1-MCSW-H6900-01U40</t>
    <phoneticPr fontId="45" type="noConversion"/>
  </si>
  <si>
    <t>10.1.1.23</t>
  </si>
  <si>
    <t>管理核心交换机-2</t>
  </si>
  <si>
    <t>HAZZ-122-4-07-A1P1-MCSW-H6900-01U40</t>
  </si>
  <si>
    <t>10.1.1.24</t>
  </si>
  <si>
    <t>管理防火墙-1</t>
  </si>
  <si>
    <t>HAZZ-122-4-01-A1P1-MFW-HF5000-02U36</t>
  </si>
  <si>
    <t>10.1.1.25</t>
  </si>
  <si>
    <t>管理防火墙-2</t>
  </si>
  <si>
    <t>HAZZ-122-4-03-A1P1-MFW-HF5000-02U36</t>
  </si>
  <si>
    <t>10.1.1.26</t>
  </si>
  <si>
    <t>千兆管理交换机（业务区）-1</t>
  </si>
  <si>
    <t>HAZZ-122-4-08-A1P1-ASW-H5554-01U37</t>
  </si>
  <si>
    <t>10.1.1.27</t>
  </si>
  <si>
    <t>千兆管理交换机（业务区）-2</t>
  </si>
  <si>
    <t>HAZZ-122-4-09-A1P1-ASW-H5554-01U37</t>
  </si>
  <si>
    <t>10.1.1.28</t>
  </si>
  <si>
    <t>千兆管理交换机（业务区）-3</t>
  </si>
  <si>
    <t>HAZZ-122-3-04-A1P1-ASW-H5554-01U37</t>
  </si>
  <si>
    <t>10.1.1.29</t>
  </si>
  <si>
    <t>千兆管理交换机（业务区）-4</t>
  </si>
  <si>
    <t>HAZZ-122-3-05-A1P1-ASW-H5554-01U37</t>
  </si>
  <si>
    <t>10.1.1.30</t>
  </si>
  <si>
    <t>千兆管理交换机（功能区）-1</t>
  </si>
  <si>
    <t>HAZZ-122-3-07-A1P1-ASW-H5554-01U34</t>
  </si>
  <si>
    <t>10.1.1.31</t>
  </si>
  <si>
    <t>千兆管理交换机（功能区）-2</t>
  </si>
  <si>
    <t>HAZZ-122-3-08-A1P1-ASW-H5554-01U34</t>
  </si>
  <si>
    <t>10.1.1.32</t>
  </si>
  <si>
    <t>千兆带外管理交换机-1</t>
  </si>
  <si>
    <t>HAZZ-122-4-10-A1P1-MSW-H5554-01U40</t>
  </si>
  <si>
    <t>10.1.1.33</t>
  </si>
  <si>
    <t>千兆带外管理交换机-2</t>
  </si>
  <si>
    <t>HAZZ-122-3-03-A1P1-MSW-H5554-01U40</t>
  </si>
  <si>
    <t>10.1.1.34</t>
  </si>
  <si>
    <t>千兆带外管理交换机-3</t>
  </si>
  <si>
    <t>HAZZ-122-3-06-A1P1-MSW-H5554-01U37</t>
  </si>
  <si>
    <t>10.1.1.35</t>
  </si>
  <si>
    <t>串口交换机</t>
    <phoneticPr fontId="45" type="noConversion"/>
  </si>
  <si>
    <t>HAZZ-122-3-06-A1P1-SSW-ACS8000-01U37</t>
    <phoneticPr fontId="45" type="noConversion"/>
  </si>
  <si>
    <t>10.1.1.36</t>
  </si>
  <si>
    <t>系统名称</t>
  </si>
  <si>
    <t>对应设备清单-配对列</t>
  </si>
  <si>
    <t>设备序列号</t>
    <phoneticPr fontId="45" type="noConversion"/>
  </si>
  <si>
    <t>业务网管VLAN</t>
  </si>
  <si>
    <t>业务网管IP</t>
    <phoneticPr fontId="45" type="noConversion"/>
  </si>
  <si>
    <t>业务网管掩码</t>
    <phoneticPr fontId="45" type="noConversion"/>
  </si>
  <si>
    <t>业务网管网关</t>
  </si>
  <si>
    <t>网关</t>
    <phoneticPr fontId="45" type="noConversion"/>
  </si>
  <si>
    <t>硬盘信息</t>
  </si>
  <si>
    <t>网卡信息</t>
  </si>
  <si>
    <t>raid</t>
  </si>
  <si>
    <t>操作系统
用户名/密码</t>
  </si>
  <si>
    <t>设备高度</t>
  </si>
  <si>
    <t>宿主机服务器-1</t>
  </si>
  <si>
    <t>HAZZ-122-3-01-A1P1-SEV-R5300G4-02U06</t>
  </si>
  <si>
    <t>11.101.64.11</t>
  </si>
  <si>
    <t>/22</t>
    <phoneticPr fontId="45" type="noConversion"/>
  </si>
  <si>
    <t>11.101.71.254</t>
  </si>
  <si>
    <t>10.20.42.1</t>
  </si>
  <si>
    <t>255.255.255.0</t>
  </si>
  <si>
    <t>10.20.42.254</t>
  </si>
  <si>
    <t>ECX</t>
    <phoneticPr fontId="45" type="noConversion"/>
  </si>
  <si>
    <t>宿主机服务器-2</t>
  </si>
  <si>
    <t>HAZZ-122-3-01-A1P1-SEV-R5300G4-02U09</t>
  </si>
  <si>
    <t>11.101.64.12</t>
  </si>
  <si>
    <t>10.20.42.2</t>
  </si>
  <si>
    <t>媒体存储</t>
    <phoneticPr fontId="45" type="noConversion"/>
  </si>
  <si>
    <t>宿主机服务器-3</t>
  </si>
  <si>
    <t>HAZZ-122-3-01-A1P1-SEV-R5300G4-02U12</t>
  </si>
  <si>
    <t>11.101.64.13</t>
  </si>
  <si>
    <t>10.20.42.3</t>
  </si>
  <si>
    <t>其他</t>
    <phoneticPr fontId="45" type="noConversion"/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</si>
  <si>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</si>
  <si>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</si>
  <si>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</si>
  <si>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</si>
  <si>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</si>
  <si>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</si>
  <si>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</si>
  <si>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</si>
  <si>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</si>
  <si>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</si>
  <si>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</si>
  <si>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</si>
  <si>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</si>
  <si>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</si>
  <si>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</si>
  <si>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</si>
  <si>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</si>
  <si>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</si>
  <si>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</si>
  <si>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</si>
  <si>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</si>
  <si>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</si>
  <si>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</si>
  <si>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</si>
  <si>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</si>
  <si>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</si>
  <si>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</si>
  <si>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</si>
  <si>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</si>
  <si>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</si>
  <si>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</si>
  <si>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</si>
  <si>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</si>
  <si>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</si>
  <si>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</si>
  <si>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</si>
  <si>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</si>
  <si>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</si>
  <si>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</si>
  <si>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</si>
  <si>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</si>
  <si>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</si>
  <si>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</si>
  <si>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</si>
  <si>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</si>
  <si>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</si>
  <si>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</si>
  <si>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</si>
  <si>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</si>
  <si>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</si>
  <si>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</si>
  <si>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</si>
  <si>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</si>
  <si>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</si>
  <si>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</si>
  <si>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</si>
  <si>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</si>
  <si>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</si>
  <si>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</si>
  <si>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</si>
  <si>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</si>
  <si>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</si>
  <si>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</si>
  <si>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</si>
  <si>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</si>
  <si>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</si>
  <si>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</si>
  <si>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</si>
  <si>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</si>
  <si>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</si>
  <si>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</si>
  <si>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</si>
  <si>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</si>
  <si>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</si>
  <si>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</si>
  <si>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</si>
  <si>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</si>
  <si>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</si>
  <si>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</si>
  <si>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</si>
  <si>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</si>
  <si>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</si>
  <si>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</si>
  <si>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</si>
  <si>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</si>
  <si>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</si>
  <si>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</si>
  <si>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</si>
  <si>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</si>
  <si>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</si>
  <si>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</si>
  <si>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</si>
  <si>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</si>
  <si>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</si>
  <si>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</si>
  <si>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</si>
  <si>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</si>
  <si>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</si>
  <si>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</si>
  <si>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</si>
  <si>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</si>
  <si>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</si>
  <si>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</si>
  <si>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</si>
  <si>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</si>
  <si>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文件存储（网关）服务器-1</t>
    <phoneticPr fontId="45" type="noConversion"/>
  </si>
  <si>
    <t>HAZZ-122-3-05-A1P1-SEV-R5300G4-02U18</t>
  </si>
  <si>
    <t>11.101.96.22</t>
  </si>
  <si>
    <t>10.20.42.30</t>
  </si>
  <si>
    <t>文件存储（网关）服务器-2</t>
    <phoneticPr fontId="45" type="noConversion"/>
  </si>
  <si>
    <t>HAZZ-122-3-06-A1P1-SEV-R5300G4-02U18</t>
  </si>
  <si>
    <t>11.101.96.23</t>
  </si>
  <si>
    <t>10.20.42.31</t>
  </si>
  <si>
    <t>文件存储（管理）服务器-1</t>
    <phoneticPr fontId="45" type="noConversion"/>
  </si>
  <si>
    <t>HAZZ-122-3-05-A1P1-SEV-R5300G4-02U15</t>
  </si>
  <si>
    <t>11.101.96.24</t>
  </si>
  <si>
    <t>10.20.42.32</t>
  </si>
  <si>
    <t>文件存储（管理）服务器-2</t>
    <phoneticPr fontId="45" type="noConversion"/>
  </si>
  <si>
    <t>HAZZ-122-3-06-A1P1-SEV-R5300G4-02U15</t>
  </si>
  <si>
    <t>11.101.96.25</t>
  </si>
  <si>
    <t>10.20.42.33</t>
  </si>
  <si>
    <t>文件存储（存储）服务器-1</t>
    <phoneticPr fontId="45" type="noConversion"/>
  </si>
  <si>
    <t>HAZZ-122-3-05-A1P1-SEV-R5300G4-02U12</t>
  </si>
  <si>
    <t>11.101.96.26</t>
  </si>
  <si>
    <t>10.20.42.34</t>
  </si>
  <si>
    <t>文件存储（存储）服务器-2</t>
    <phoneticPr fontId="45" type="noConversion"/>
  </si>
  <si>
    <t>HAZZ-122-3-06-A1P1-SEV-R5300G4-02U06</t>
  </si>
  <si>
    <t>11.101.96.27</t>
  </si>
  <si>
    <t>10.20.42.35</t>
  </si>
  <si>
    <t>文件存储（存储）服务器-3</t>
    <phoneticPr fontId="45" type="noConversion"/>
  </si>
  <si>
    <t>HAZZ-122-3-06-A1P1-SEV-R5300G4-02U09</t>
  </si>
  <si>
    <t>11.101.96.28</t>
  </si>
  <si>
    <t>10.20.42.36</t>
  </si>
  <si>
    <t>文件存储（存储）服务器-4</t>
    <phoneticPr fontId="45" type="noConversion"/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</si>
  <si>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</si>
  <si>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</si>
  <si>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</si>
  <si>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</si>
  <si>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</si>
  <si>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</si>
  <si>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</si>
  <si>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</si>
  <si>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</si>
  <si>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</si>
  <si>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</si>
  <si>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</si>
  <si>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</si>
  <si>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</si>
  <si>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</si>
  <si>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</si>
  <si>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</si>
  <si>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</si>
  <si>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</si>
  <si>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</si>
  <si>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</si>
  <si>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</si>
  <si>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</si>
  <si>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</si>
  <si>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</si>
  <si>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</si>
  <si>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</si>
  <si>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</si>
  <si>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</si>
  <si>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</si>
  <si>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</si>
  <si>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</si>
  <si>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</si>
  <si>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</si>
  <si>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</si>
  <si>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</si>
  <si>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</si>
  <si>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11.101.64.46</t>
  </si>
  <si>
    <t>10.20.42.46</t>
  </si>
  <si>
    <t>抗DDOS服务器-2</t>
  </si>
  <si>
    <t>HAZZ-122-4-09-A1P1-SEV-R5300G4-02U15</t>
  </si>
  <si>
    <t>11.101.64.47</t>
  </si>
  <si>
    <t>10.20.42.47</t>
  </si>
  <si>
    <t>抗DDOS服务器-3</t>
  </si>
  <si>
    <t>HAZZ-122-4-10-A1P1-SEV-R5300G4-02U15</t>
  </si>
  <si>
    <t>11.101.64.48</t>
  </si>
  <si>
    <t>10.20.42.48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</si>
  <si>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</si>
  <si>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</si>
  <si>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</si>
  <si>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</si>
  <si>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</si>
  <si>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</si>
  <si>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</si>
  <si>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</si>
  <si>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</si>
  <si>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</si>
  <si>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</si>
  <si>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</si>
  <si>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</si>
  <si>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</si>
  <si>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</si>
  <si>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</si>
  <si>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</si>
  <si>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</si>
  <si>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</si>
  <si>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</si>
  <si>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</si>
  <si>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</si>
  <si>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</si>
  <si>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</si>
  <si>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</si>
  <si>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</si>
  <si>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</si>
  <si>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</si>
  <si>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</si>
  <si>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</si>
  <si>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</si>
  <si>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</si>
  <si>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</si>
  <si>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</si>
  <si>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</si>
  <si>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</si>
  <si>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</si>
  <si>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</si>
  <si>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</si>
  <si>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</si>
  <si>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</si>
  <si>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</si>
  <si>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</si>
  <si>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</si>
  <si>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</si>
  <si>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</si>
  <si>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</si>
  <si>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</si>
  <si>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</si>
  <si>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</si>
  <si>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</si>
  <si>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</si>
  <si>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</si>
  <si>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</si>
  <si>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</si>
  <si>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</si>
  <si>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</si>
  <si>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</si>
  <si>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</si>
  <si>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</si>
  <si>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</si>
  <si>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</si>
  <si>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</si>
  <si>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</si>
  <si>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</si>
  <si>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</si>
  <si>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</si>
  <si>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</si>
  <si>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</si>
  <si>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</si>
  <si>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</si>
  <si>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</si>
  <si>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</si>
  <si>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</si>
  <si>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</si>
  <si>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</si>
  <si>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</si>
  <si>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</si>
  <si>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</si>
  <si>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</si>
  <si>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</si>
  <si>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</si>
  <si>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PXE</t>
  </si>
  <si>
    <r>
      <rPr>
        <sz val="11"/>
        <color indexed="8"/>
        <rFont val="宋体"/>
        <family val="3"/>
        <charset val="134"/>
      </rPr>
      <t>剩余可用地址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</si>
  <si>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</si>
  <si>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容量</t>
    </r>
  </si>
  <si>
    <t>vlan</t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</si>
  <si>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</si>
  <si>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r>
      <rPr>
        <sz val="11"/>
        <color indexed="8"/>
        <rFont val="宋体"/>
        <family val="3"/>
        <charset val="134"/>
      </rPr>
      <t>交换机网关地址</t>
    </r>
  </si>
  <si>
    <t>OpenStack管理</t>
  </si>
  <si>
    <t>存储管理</t>
  </si>
  <si>
    <t>计算内网</t>
  </si>
  <si>
    <t>存储外网</t>
  </si>
  <si>
    <t>N/A</t>
  </si>
  <si>
    <t>存储内网</t>
  </si>
  <si>
    <t>测试IP</t>
  </si>
  <si>
    <t>公网</t>
  </si>
  <si>
    <t>8.8.0.0/16</t>
  </si>
  <si>
    <t>Openstack CN2管理网</t>
  </si>
  <si>
    <t>4.4.0.0/16</t>
  </si>
  <si>
    <t>转发网</t>
  </si>
  <si>
    <t>1C</t>
  </si>
  <si>
    <t>存储转发网</t>
  </si>
  <si>
    <t>6.6.0.0/16</t>
  </si>
  <si>
    <t>zabbix_翼盾管理网(千兆管理)</t>
  </si>
  <si>
    <t>对象存储Nginx_ZOS</t>
  </si>
  <si>
    <t>5.5.0.0/16</t>
  </si>
  <si>
    <t>provision vlan</t>
  </si>
  <si>
    <t>64C</t>
  </si>
  <si>
    <t>access 309</t>
  </si>
  <si>
    <t>192.168.0.0/18</t>
  </si>
  <si>
    <t>裸金属计算内测试地址</t>
  </si>
  <si>
    <t>7.7.0.0/17</t>
  </si>
  <si>
    <t>裸金属存储外测试地址</t>
  </si>
  <si>
    <t>7.7.0.128/17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</si>
  <si>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</si>
  <si>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序号</t>
    <phoneticPr fontId="45" type="noConversion"/>
  </si>
  <si>
    <t>管理服务器-1</t>
    <phoneticPr fontId="45" type="noConversion"/>
  </si>
  <si>
    <t>HNCZ-4FM1-C-30-SEV-TG525-04U23</t>
  </si>
  <si>
    <t>TG525 B1</t>
  </si>
  <si>
    <t>2102314EQJP0N9100317</t>
  </si>
  <si>
    <t>10.182.179.85</t>
    <phoneticPr fontId="45" type="noConversion"/>
  </si>
  <si>
    <t>10.182.179.126</t>
  </si>
  <si>
    <t>10.17.171.5</t>
  </si>
  <si>
    <t>10.17.171.254</t>
  </si>
  <si>
    <t>raid1</t>
    <phoneticPr fontId="45" type="noConversion"/>
  </si>
  <si>
    <t>root/Ctyun@20220801</t>
    <phoneticPr fontId="45" type="noConversion"/>
  </si>
  <si>
    <t>HNCZ-4FM1-C-30-SEV-TG525-04U27</t>
  </si>
  <si>
    <t>2102314EQJN0N9100015</t>
  </si>
  <si>
    <t>10.182.179.86</t>
  </si>
  <si>
    <t>10.17.171.6</t>
  </si>
  <si>
    <t>HNCZ-4FM1-C-30-SEV-TG525-04U31</t>
  </si>
  <si>
    <t>2102314EQJN0N9100034</t>
  </si>
  <si>
    <t>10.182.179.87</t>
  </si>
  <si>
    <t>10.17.171.7</t>
  </si>
  <si>
    <t>ESXI</t>
    <phoneticPr fontId="45" type="noConversion"/>
  </si>
  <si>
    <t>HNCZ-4FM1-C-30-SEV-TG525-04U35</t>
  </si>
  <si>
    <t>2102314EQJN0N9100419</t>
  </si>
  <si>
    <t>10.182.179.88</t>
  </si>
  <si>
    <t>10.17.171.8</t>
  </si>
  <si>
    <t>利旧云调采集机、此表不用填写</t>
    <phoneticPr fontId="45" type="noConversion"/>
  </si>
  <si>
    <t>利旧宿主机、新开采集虚机、填写此表红色部分</t>
    <phoneticPr fontId="45" type="noConversion"/>
  </si>
  <si>
    <t>完全新建、复制服务器sheet对应的设备过来就行</t>
    <phoneticPr fontId="45" type="noConversion"/>
  </si>
  <si>
    <t>虚拟机名称</t>
    <phoneticPr fontId="45" type="noConversion"/>
  </si>
  <si>
    <t>宿主机</t>
    <phoneticPr fontId="45" type="noConversion"/>
  </si>
  <si>
    <t>账户密码</t>
  </si>
  <si>
    <t>os_manage/21</t>
  </si>
  <si>
    <t>storage_manage/22</t>
  </si>
  <si>
    <t>zabbix_eShield/23</t>
  </si>
  <si>
    <t>sdn_manage</t>
  </si>
  <si>
    <t>OS_CN2</t>
    <phoneticPr fontId="45" type="noConversion"/>
  </si>
  <si>
    <t>CN2/25</t>
    <phoneticPr fontId="45" type="noConversion"/>
  </si>
  <si>
    <t>os_manage
150/170</t>
    <phoneticPr fontId="45" type="noConversion"/>
  </si>
  <si>
    <t>storage_manage
151/171</t>
    <phoneticPr fontId="45" type="noConversion"/>
  </si>
  <si>
    <t>zabbix_eShield
153/173</t>
    <phoneticPr fontId="45" type="noConversion"/>
  </si>
  <si>
    <t>hncz-yum-server</t>
  </si>
  <si>
    <t>KVM01</t>
    <phoneticPr fontId="45" type="noConversion"/>
  </si>
  <si>
    <t>8c32g/5TB</t>
  </si>
  <si>
    <t>root/Ctyun@20220801</t>
  </si>
  <si>
    <t>none</t>
  </si>
  <si>
    <t>NA</t>
  </si>
  <si>
    <t>10.17.30.</t>
  </si>
  <si>
    <t>11.107.135.</t>
  </si>
  <si>
    <t>11.107.163.</t>
  </si>
  <si>
    <t>11.107.177.</t>
  </si>
  <si>
    <t>hncz-cobbler-server</t>
  </si>
  <si>
    <t>8c32g</t>
  </si>
  <si>
    <t>hncz-nat-server</t>
  </si>
  <si>
    <t>4c8g</t>
  </si>
  <si>
    <t>hncz-tiaoban01</t>
  </si>
  <si>
    <t>hncz-yundiaosnmp1</t>
  </si>
  <si>
    <t>16c64g/500G</t>
    <phoneticPr fontId="45" type="noConversion"/>
  </si>
  <si>
    <t>138</t>
    <phoneticPr fontId="45" type="noConversion"/>
  </si>
  <si>
    <t>hncz-yundiaosnmp2</t>
  </si>
  <si>
    <t>KVM02</t>
  </si>
  <si>
    <t>139</t>
    <phoneticPr fontId="45" type="noConversion"/>
  </si>
  <si>
    <t>kvm.csv</t>
  </si>
  <si>
    <t>centos76</t>
  </si>
  <si>
    <t>sata</t>
  </si>
  <si>
    <t>os_manage</t>
  </si>
  <si>
    <t>storage_manage</t>
  </si>
  <si>
    <t>zabbix_eShield</t>
  </si>
  <si>
    <t>yundiao</t>
  </si>
  <si>
    <t>16</t>
    <phoneticPr fontId="45" type="noConversion"/>
  </si>
  <si>
    <t>64</t>
    <phoneticPr fontId="45" type="noConversion"/>
  </si>
  <si>
    <t>500</t>
    <phoneticPr fontId="45" type="noConversion"/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</si>
  <si>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</si>
  <si>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</si>
  <si>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</si>
  <si>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</si>
  <si>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</si>
  <si>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</si>
  <si>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</si>
  <si>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</si>
  <si>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</si>
  <si>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</si>
  <si>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</si>
  <si>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</si>
  <si>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</si>
  <si>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10.19.242.0/25</t>
    <phoneticPr fontId="45" type="noConversion"/>
  </si>
  <si>
    <t>A类</t>
  </si>
  <si>
    <t>私网</t>
  </si>
  <si>
    <t>网络设备带外</t>
  </si>
  <si>
    <t>IPV4</t>
  </si>
  <si>
    <t>标准</t>
  </si>
  <si>
    <t>研发一部</t>
  </si>
  <si>
    <t>10.19.242.128/25</t>
    <phoneticPr fontId="45" type="noConversion"/>
  </si>
  <si>
    <t>集群CN2</t>
  </si>
  <si>
    <t>10.19.243.0/25</t>
    <phoneticPr fontId="45" type="noConversion"/>
  </si>
  <si>
    <t>服务器带外</t>
  </si>
  <si>
    <t>10.19.243.128/25</t>
    <phoneticPr fontId="45" type="noConversion"/>
  </si>
  <si>
    <t>安全</t>
  </si>
  <si>
    <t>21.2.244.0/24</t>
    <phoneticPr fontId="45" type="noConversion"/>
  </si>
  <si>
    <t>网络互联</t>
  </si>
  <si>
    <t>其他</t>
  </si>
  <si>
    <t>21.14.124.0/22</t>
    <phoneticPr fontId="45" type="noConversion"/>
  </si>
  <si>
    <t>PXE装机</t>
  </si>
  <si>
    <t>21.14.128.0/21</t>
    <phoneticPr fontId="45" type="noConversion"/>
  </si>
  <si>
    <t>资源池内私网</t>
  </si>
  <si>
    <t>21.14.136.0/21</t>
    <phoneticPr fontId="45" type="noConversion"/>
  </si>
  <si>
    <t>21.14.144.0/21</t>
    <phoneticPr fontId="45" type="noConversion"/>
  </si>
  <si>
    <t>21.14.152.0/21</t>
    <phoneticPr fontId="45" type="noConversion"/>
  </si>
  <si>
    <t>21.14.160.0/21</t>
    <phoneticPr fontId="45" type="noConversion"/>
  </si>
  <si>
    <t>该表格不能包含公式</t>
    <phoneticPr fontId="45" type="noConversion"/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</si>
  <si>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</si>
  <si>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</si>
  <si>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</si>
  <si>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</si>
  <si>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</si>
  <si>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</si>
  <si>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</si>
  <si>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</si>
  <si>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</si>
  <si>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</si>
  <si>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</si>
  <si>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</si>
  <si>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</si>
  <si>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</si>
  <si>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</si>
  <si>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</si>
  <si>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</si>
  <si>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</si>
  <si>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</si>
  <si>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</si>
  <si>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</si>
  <si>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</si>
  <si>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</si>
  <si>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</si>
  <si>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</si>
  <si>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</si>
  <si>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</si>
  <si>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</si>
  <si>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</si>
  <si>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</si>
  <si>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</si>
  <si>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</si>
  <si>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</si>
  <si>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</si>
  <si>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</si>
  <si>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</si>
  <si>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</si>
  <si>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</si>
  <si>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</si>
  <si>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</si>
  <si>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</si>
  <si>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</si>
  <si>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</si>
  <si>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</si>
  <si>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</si>
  <si>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</si>
  <si>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</si>
  <si>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</si>
  <si>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</si>
  <si>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</si>
  <si>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</si>
  <si>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</si>
  <si>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</si>
  <si>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</si>
  <si>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</si>
  <si>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</si>
  <si>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</si>
  <si>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</si>
  <si>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</si>
  <si>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</si>
  <si>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</si>
  <si>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</si>
  <si>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</si>
  <si>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</si>
  <si>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</si>
  <si>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</si>
  <si>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</si>
  <si>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</si>
  <si>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</si>
  <si>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</si>
  <si>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</si>
  <si>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</si>
  <si>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</si>
  <si>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</si>
  <si>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</si>
  <si>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</si>
  <si>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</si>
  <si>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网络设备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</si>
</sst>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09]d/mmm/yy;@"/>
    <numFmt numFmtId="177" formatCode="[$-409]d\-mmm\-yy;@"/>
    <numFmt numFmtId="178" formatCode="0_);[Red]\(0\)"/>
    <numFmt numFmtId="179" formatCode="[$-F800]dddd\,\ mmmm\ dd\,\ yyyy"/>
    <numFmt numFmtId="180" formatCode="yyyy/m/d;@"/>
  </numFmts>
  <fonts count="58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b/>
      <sz val="9"/>
      <color rgb="FFFF0000"/>
      <name val="宋体"/>
      <family val="3"/>
      <charset val="134"/>
    </font>
    <font>
      <sz val="8"/>
      <color indexed="8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657">
    <xf numFmtId="176" fontId="0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6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34" fillId="0" borderId="0"/>
    <xf numFmtId="176" fontId="16" fillId="0" borderId="0">
      <alignment vertical="center"/>
    </xf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0" fontId="34" fillId="0" borderId="0"/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5" fillId="0" borderId="0"/>
    <xf numFmtId="176" fontId="36" fillId="0" borderId="0">
      <alignment vertical="top"/>
      <protection locked="0"/>
    </xf>
    <xf numFmtId="176" fontId="35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/>
    <xf numFmtId="176" fontId="15" fillId="0" borderId="0"/>
    <xf numFmtId="176" fontId="16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34" fillId="0" borderId="0">
      <alignment vertical="center"/>
    </xf>
    <xf numFmtId="176" fontId="18" fillId="0" borderId="0"/>
    <xf numFmtId="0" fontId="34" fillId="0" borderId="0"/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0" fontId="18" fillId="0" borderId="0">
      <alignment vertical="center"/>
    </xf>
    <xf numFmtId="176" fontId="16" fillId="0" borderId="0">
      <alignment vertical="center"/>
    </xf>
    <xf numFmtId="0" fontId="16" fillId="0" borderId="0"/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/>
    <xf numFmtId="176" fontId="34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0" fontId="18" fillId="0" borderId="0"/>
    <xf numFmtId="176" fontId="16" fillId="0" borderId="0"/>
    <xf numFmtId="0" fontId="18" fillId="0" borderId="0"/>
    <xf numFmtId="176" fontId="16" fillId="0" borderId="0"/>
    <xf numFmtId="0" fontId="18" fillId="0" borderId="0"/>
    <xf numFmtId="176" fontId="16" fillId="0" borderId="0"/>
    <xf numFmtId="176" fontId="16" fillId="0" borderId="0">
      <alignment vertical="center"/>
    </xf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7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8" fillId="0" borderId="0"/>
    <xf numFmtId="176" fontId="16" fillId="0" borderId="0"/>
    <xf numFmtId="176" fontId="7" fillId="0" borderId="0"/>
    <xf numFmtId="176" fontId="7" fillId="0" borderId="0"/>
    <xf numFmtId="176" fontId="7" fillId="0" borderId="0"/>
    <xf numFmtId="176" fontId="18" fillId="0" borderId="0"/>
    <xf numFmtId="176" fontId="7" fillId="0" borderId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38" fillId="0" borderId="0"/>
    <xf numFmtId="176" fontId="18" fillId="0" borderId="0">
      <alignment vertical="center"/>
    </xf>
    <xf numFmtId="176" fontId="18" fillId="0" borderId="0"/>
    <xf numFmtId="176" fontId="7" fillId="0" borderId="0"/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6" fillId="0" borderId="0">
      <alignment vertical="top"/>
      <protection locked="0"/>
    </xf>
    <xf numFmtId="176" fontId="18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16" fillId="0" borderId="0">
      <alignment vertical="center"/>
    </xf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0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0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7" fillId="0" borderId="0"/>
    <xf numFmtId="176" fontId="18" fillId="0" borderId="0"/>
    <xf numFmtId="176" fontId="7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176" fontId="9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35" fillId="0" borderId="0"/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0" fontId="18" fillId="0" borderId="0">
      <alignment vertical="center"/>
    </xf>
    <xf numFmtId="0" fontId="18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35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/>
    <xf numFmtId="0" fontId="35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40" fillId="0" borderId="0"/>
    <xf numFmtId="0" fontId="40" fillId="0" borderId="0"/>
    <xf numFmtId="176" fontId="40" fillId="0" borderId="0"/>
    <xf numFmtId="176" fontId="40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35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0" fontId="8" fillId="0" borderId="0"/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41" fillId="0" borderId="0">
      <alignment vertical="top"/>
      <protection locked="0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35" fillId="0" borderId="0"/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35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176" fontId="18" fillId="0" borderId="0"/>
    <xf numFmtId="0" fontId="40" fillId="0" borderId="0"/>
    <xf numFmtId="0" fontId="40" fillId="0" borderId="0"/>
    <xf numFmtId="176" fontId="40" fillId="0" borderId="0"/>
    <xf numFmtId="176" fontId="41" fillId="0" borderId="0">
      <alignment vertical="top"/>
      <protection locked="0"/>
    </xf>
    <xf numFmtId="176" fontId="40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35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35" fillId="0" borderId="0"/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7" fillId="15" borderId="0">
      <alignment vertical="center"/>
    </xf>
    <xf numFmtId="176" fontId="37" fillId="15" borderId="0">
      <alignment vertical="center"/>
    </xf>
    <xf numFmtId="176" fontId="34" fillId="0" borderId="0"/>
    <xf numFmtId="176" fontId="34" fillId="0" borderId="0">
      <alignment vertical="center"/>
    </xf>
    <xf numFmtId="0" fontId="34" fillId="0" borderId="0"/>
    <xf numFmtId="0" fontId="34" fillId="0" borderId="0"/>
    <xf numFmtId="176" fontId="34" fillId="0" borderId="0"/>
    <xf numFmtId="0" fontId="34" fillId="0" borderId="0"/>
    <xf numFmtId="176" fontId="8" fillId="0" borderId="0">
      <alignment vertical="center"/>
    </xf>
    <xf numFmtId="0" fontId="55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</cellStyleXfs>
  <cellXfs count="227">
    <xf numFmtId="176" fontId="0" fillId="0" borderId="0" xfId="0">
      <alignment vertical="center"/>
    </xf>
    <xf numFmtId="176" fontId="1" fillId="0" borderId="0" xfId="0" applyFont="1">
      <alignment vertical="center"/>
    </xf>
    <xf numFmtId="176" fontId="5" fillId="0" borderId="2" xfId="0" applyFont="1" applyBorder="1" applyAlignment="1">
      <alignment horizontal="center" vertical="center" wrapText="1"/>
    </xf>
    <xf numFmtId="176" fontId="9" fillId="0" borderId="2" xfId="0" applyFont="1" applyBorder="1" applyAlignment="1">
      <alignment horizontal="center" vertical="center" wrapText="1"/>
    </xf>
    <xf numFmtId="176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76" fontId="10" fillId="0" borderId="2" xfId="0" applyFont="1" applyBorder="1" applyAlignment="1">
      <alignment horizontal="center" vertical="center" wrapText="1"/>
    </xf>
    <xf numFmtId="176" fontId="11" fillId="0" borderId="0" xfId="0" applyFont="1">
      <alignment vertical="center"/>
    </xf>
    <xf numFmtId="176" fontId="13" fillId="0" borderId="0" xfId="0" applyFont="1">
      <alignment vertical="center"/>
    </xf>
    <xf numFmtId="176" fontId="14" fillId="0" borderId="2" xfId="0" applyFont="1" applyBorder="1" applyAlignment="1">
      <alignment horizontal="center" vertical="center" wrapText="1"/>
    </xf>
    <xf numFmtId="176" fontId="15" fillId="0" borderId="0" xfId="225" applyFont="1">
      <alignment vertical="center"/>
    </xf>
    <xf numFmtId="176" fontId="16" fillId="0" borderId="0" xfId="225">
      <alignment vertical="center"/>
    </xf>
    <xf numFmtId="177" fontId="3" fillId="8" borderId="1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horizontal="center" vertical="center" wrapText="1"/>
    </xf>
    <xf numFmtId="176" fontId="3" fillId="8" borderId="4" xfId="225" applyFont="1" applyFill="1" applyBorder="1" applyAlignment="1">
      <alignment vertical="center" wrapText="1"/>
    </xf>
    <xf numFmtId="178" fontId="6" fillId="0" borderId="5" xfId="225" applyNumberFormat="1" applyFont="1" applyBorder="1" applyAlignment="1">
      <alignment horizontal="center" vertical="center"/>
    </xf>
    <xf numFmtId="177" fontId="15" fillId="0" borderId="1" xfId="225" applyNumberFormat="1" applyFont="1" applyBorder="1" applyAlignment="1">
      <alignment vertical="center" wrapText="1"/>
    </xf>
    <xf numFmtId="177" fontId="15" fillId="0" borderId="1" xfId="225" applyNumberFormat="1" applyFont="1" applyBorder="1" applyAlignment="1">
      <alignment horizontal="center" vertical="center" wrapText="1"/>
    </xf>
    <xf numFmtId="176" fontId="6" fillId="0" borderId="1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7" fontId="4" fillId="0" borderId="0" xfId="225" applyNumberFormat="1" applyFont="1" applyAlignment="1">
      <alignment vertical="center" wrapText="1"/>
    </xf>
    <xf numFmtId="177" fontId="6" fillId="0" borderId="1" xfId="225" applyNumberFormat="1" applyFont="1" applyBorder="1" applyAlignment="1">
      <alignment horizontal="left" vertical="center" wrapText="1"/>
    </xf>
    <xf numFmtId="176" fontId="6" fillId="0" borderId="1" xfId="225" applyFont="1" applyBorder="1" applyAlignment="1">
      <alignment horizontal="left" vertical="center" wrapText="1"/>
    </xf>
    <xf numFmtId="177" fontId="6" fillId="0" borderId="0" xfId="225" applyNumberFormat="1" applyFont="1">
      <alignment vertical="center"/>
    </xf>
    <xf numFmtId="176" fontId="15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79" fontId="17" fillId="9" borderId="6" xfId="0" applyNumberFormat="1" applyFont="1" applyFill="1" applyBorder="1" applyAlignment="1">
      <alignment horizontal="center" vertical="center" wrapText="1"/>
    </xf>
    <xf numFmtId="179" fontId="17" fillId="9" borderId="7" xfId="0" applyNumberFormat="1" applyFont="1" applyFill="1" applyBorder="1" applyAlignment="1">
      <alignment horizontal="center" vertical="center" wrapText="1"/>
    </xf>
    <xf numFmtId="179" fontId="17" fillId="7" borderId="7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vertical="center" wrapText="1"/>
    </xf>
    <xf numFmtId="180" fontId="17" fillId="10" borderId="10" xfId="0" applyNumberFormat="1" applyFont="1" applyFill="1" applyBorder="1" applyAlignment="1">
      <alignment horizontal="center" vertical="center" wrapText="1"/>
    </xf>
    <xf numFmtId="178" fontId="17" fillId="7" borderId="11" xfId="0" applyNumberFormat="1" applyFont="1" applyFill="1" applyBorder="1" applyAlignment="1">
      <alignment horizontal="center" vertical="center" wrapText="1"/>
    </xf>
    <xf numFmtId="178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>
      <alignment vertical="center"/>
    </xf>
    <xf numFmtId="180" fontId="17" fillId="0" borderId="2" xfId="0" applyNumberFormat="1" applyFont="1" applyBorder="1" applyAlignment="1">
      <alignment vertical="center" wrapText="1"/>
    </xf>
    <xf numFmtId="178" fontId="17" fillId="0" borderId="2" xfId="0" applyNumberFormat="1" applyFont="1" applyBorder="1" applyAlignment="1">
      <alignment horizontal="center" vertical="center" wrapText="1"/>
    </xf>
    <xf numFmtId="178" fontId="17" fillId="0" borderId="2" xfId="0" applyNumberFormat="1" applyFont="1" applyBorder="1" applyAlignment="1">
      <alignment vertical="center" wrapText="1"/>
    </xf>
    <xf numFmtId="179" fontId="17" fillId="7" borderId="11" xfId="0" applyNumberFormat="1" applyFont="1" applyFill="1" applyBorder="1" applyAlignment="1">
      <alignment horizontal="center" vertical="center" wrapText="1"/>
    </xf>
    <xf numFmtId="179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horizontal="center" vertical="center"/>
    </xf>
    <xf numFmtId="178" fontId="17" fillId="0" borderId="2" xfId="0" applyNumberFormat="1" applyFont="1" applyBorder="1">
      <alignment vertical="center"/>
    </xf>
    <xf numFmtId="179" fontId="17" fillId="0" borderId="2" xfId="0" applyNumberFormat="1" applyFont="1" applyBorder="1" applyAlignment="1">
      <alignment horizontal="center" vertical="center" wrapText="1"/>
    </xf>
    <xf numFmtId="178" fontId="17" fillId="12" borderId="11" xfId="0" applyNumberFormat="1" applyFont="1" applyFill="1" applyBorder="1" applyAlignment="1">
      <alignment horizontal="center" vertical="center" wrapText="1"/>
    </xf>
    <xf numFmtId="179" fontId="17" fillId="12" borderId="11" xfId="0" applyNumberFormat="1" applyFont="1" applyFill="1" applyBorder="1" applyAlignment="1">
      <alignment horizontal="center" vertical="center" wrapText="1"/>
    </xf>
    <xf numFmtId="176" fontId="18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19" fillId="0" borderId="0" xfId="286" applyNumberFormat="1" applyFont="1" applyAlignment="1">
      <alignment horizontal="center" vertical="center"/>
    </xf>
    <xf numFmtId="0" fontId="19" fillId="0" borderId="0" xfId="286" applyNumberFormat="1" applyFont="1" applyAlignment="1">
      <alignment horizontal="center" vertical="center"/>
    </xf>
    <xf numFmtId="176" fontId="19" fillId="0" borderId="0" xfId="286" applyFont="1" applyAlignment="1">
      <alignment horizontal="center" vertical="center"/>
    </xf>
    <xf numFmtId="0" fontId="2" fillId="13" borderId="2" xfId="424" applyNumberFormat="1" applyFont="1" applyFill="1" applyBorder="1" applyAlignment="1">
      <alignment horizontal="center" vertical="center" wrapText="1"/>
    </xf>
    <xf numFmtId="0" fontId="20" fillId="7" borderId="2" xfId="424" applyNumberFormat="1" applyFont="1" applyFill="1" applyBorder="1" applyAlignment="1">
      <alignment horizontal="center" vertical="center" wrapText="1"/>
    </xf>
    <xf numFmtId="49" fontId="20" fillId="7" borderId="2" xfId="424" applyNumberFormat="1" applyFont="1" applyFill="1" applyBorder="1" applyAlignment="1">
      <alignment horizontal="center" vertical="center" wrapText="1"/>
    </xf>
    <xf numFmtId="49" fontId="14" fillId="4" borderId="2" xfId="286" applyNumberFormat="1" applyFont="1" applyFill="1" applyBorder="1" applyAlignment="1">
      <alignment vertical="center" wrapText="1"/>
    </xf>
    <xf numFmtId="176" fontId="21" fillId="0" borderId="2" xfId="0" applyFont="1" applyBorder="1" applyAlignment="1">
      <alignment horizontal="center" vertical="center" wrapText="1"/>
    </xf>
    <xf numFmtId="176" fontId="14" fillId="0" borderId="2" xfId="286" applyFont="1" applyBorder="1" applyAlignment="1">
      <alignment horizontal="center" vertical="center" wrapText="1"/>
    </xf>
    <xf numFmtId="49" fontId="6" fillId="7" borderId="2" xfId="0" applyNumberFormat="1" applyFont="1" applyFill="1" applyBorder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14" fillId="4" borderId="2" xfId="286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176" fontId="14" fillId="4" borderId="2" xfId="286" applyFont="1" applyFill="1" applyBorder="1" applyAlignment="1">
      <alignment horizontal="center" vertical="center" wrapText="1"/>
    </xf>
    <xf numFmtId="49" fontId="2" fillId="13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76" fontId="6" fillId="0" borderId="2" xfId="0" applyFont="1" applyBorder="1">
      <alignment vertical="center"/>
    </xf>
    <xf numFmtId="0" fontId="13" fillId="0" borderId="0" xfId="0" applyNumberFormat="1" applyFont="1" applyAlignment="1"/>
    <xf numFmtId="176" fontId="22" fillId="0" borderId="0" xfId="0" applyFont="1">
      <alignment vertical="center"/>
    </xf>
    <xf numFmtId="176" fontId="6" fillId="0" borderId="0" xfId="0" applyFont="1">
      <alignment vertical="center"/>
    </xf>
    <xf numFmtId="49" fontId="23" fillId="0" borderId="0" xfId="0" applyNumberFormat="1" applyFont="1" applyAlignment="1">
      <alignment horizontal="center" vertical="center"/>
    </xf>
    <xf numFmtId="176" fontId="24" fillId="13" borderId="2" xfId="424" applyFont="1" applyFill="1" applyBorder="1" applyAlignment="1">
      <alignment horizontal="center" vertical="center" wrapText="1"/>
    </xf>
    <xf numFmtId="176" fontId="25" fillId="7" borderId="2" xfId="424" applyFont="1" applyFill="1" applyBorder="1" applyAlignment="1">
      <alignment horizontal="center" vertical="center" wrapText="1"/>
    </xf>
    <xf numFmtId="176" fontId="26" fillId="13" borderId="2" xfId="424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 wrapText="1"/>
    </xf>
    <xf numFmtId="49" fontId="28" fillId="7" borderId="2" xfId="424" applyNumberFormat="1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/>
    <xf numFmtId="0" fontId="15" fillId="4" borderId="2" xfId="0" applyNumberFormat="1" applyFont="1" applyFill="1" applyBorder="1" applyAlignment="1">
      <alignment horizontal="center" vertical="center"/>
    </xf>
    <xf numFmtId="176" fontId="15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76" fontId="1" fillId="0" borderId="2" xfId="0" applyFont="1" applyBorder="1" applyAlignment="1">
      <alignment horizontal="left" vertical="center"/>
    </xf>
    <xf numFmtId="176" fontId="0" fillId="0" borderId="2" xfId="0" applyBorder="1">
      <alignment vertical="center"/>
    </xf>
    <xf numFmtId="0" fontId="3" fillId="1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29" fillId="0" borderId="0" xfId="0" applyFont="1">
      <alignment vertical="center"/>
    </xf>
    <xf numFmtId="176" fontId="11" fillId="14" borderId="14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8" fillId="0" borderId="0" xfId="200"/>
    <xf numFmtId="49" fontId="18" fillId="0" borderId="0" xfId="200" applyNumberFormat="1"/>
    <xf numFmtId="176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76" fontId="30" fillId="0" borderId="2" xfId="0" applyFont="1" applyBorder="1" applyAlignment="1">
      <alignment horizontal="center" vertical="center"/>
    </xf>
    <xf numFmtId="176" fontId="30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5" fillId="7" borderId="2" xfId="424" applyFont="1" applyFill="1" applyBorder="1" applyAlignment="1">
      <alignment horizontal="left" vertical="center" wrapText="1"/>
    </xf>
    <xf numFmtId="176" fontId="30" fillId="0" borderId="2" xfId="0" applyFont="1" applyBorder="1" applyAlignment="1">
      <alignment horizontal="left" vertical="center"/>
    </xf>
    <xf numFmtId="49" fontId="30" fillId="0" borderId="2" xfId="0" applyNumberFormat="1" applyFont="1" applyBorder="1">
      <alignment vertical="center"/>
    </xf>
    <xf numFmtId="176" fontId="30" fillId="0" borderId="2" xfId="0" applyFont="1" applyBorder="1">
      <alignment vertical="center"/>
    </xf>
    <xf numFmtId="49" fontId="30" fillId="0" borderId="2" xfId="0" applyNumberFormat="1" applyFont="1" applyBorder="1" applyAlignment="1">
      <alignment horizontal="left" vertical="center"/>
    </xf>
    <xf numFmtId="178" fontId="30" fillId="0" borderId="2" xfId="0" applyNumberFormat="1" applyFont="1" applyBorder="1" applyAlignment="1">
      <alignment horizontal="left" vertical="center"/>
    </xf>
    <xf numFmtId="49" fontId="30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59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30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7" fillId="0" borderId="2" xfId="167" applyNumberFormat="1" applyFont="1" applyBorder="1" applyAlignment="1">
      <alignment horizontal="center" vertical="center" wrapText="1"/>
    </xf>
    <xf numFmtId="49" fontId="7" fillId="0" borderId="2" xfId="167" applyNumberFormat="1" applyFont="1" applyBorder="1" applyAlignment="1">
      <alignment horizontal="left" vertical="center" wrapText="1"/>
    </xf>
    <xf numFmtId="49" fontId="31" fillId="0" borderId="2" xfId="227" applyNumberFormat="1" applyFont="1" applyBorder="1" applyAlignment="1">
      <alignment horizontal="center" vertical="center"/>
    </xf>
    <xf numFmtId="49" fontId="7" fillId="0" borderId="2" xfId="227" applyNumberFormat="1" applyFont="1" applyBorder="1" applyAlignment="1">
      <alignment horizontal="center" vertical="center"/>
    </xf>
    <xf numFmtId="49" fontId="14" fillId="0" borderId="2" xfId="286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7" fillId="0" borderId="2" xfId="59" applyNumberFormat="1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176" fontId="20" fillId="7" borderId="2" xfId="225" applyFont="1" applyFill="1" applyBorder="1" applyAlignment="1">
      <alignment horizontal="center" vertical="center" wrapText="1"/>
    </xf>
    <xf numFmtId="176" fontId="6" fillId="0" borderId="2" xfId="0" applyFont="1" applyBorder="1" applyAlignment="1"/>
    <xf numFmtId="49" fontId="30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76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20" fillId="13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76" fontId="2" fillId="5" borderId="2" xfId="225" applyFont="1" applyFill="1" applyBorder="1" applyAlignment="1">
      <alignment horizontal="center" vertical="center" wrapText="1"/>
    </xf>
    <xf numFmtId="0" fontId="20" fillId="7" borderId="2" xfId="225" applyNumberFormat="1" applyFont="1" applyFill="1" applyBorder="1" applyAlignment="1">
      <alignment horizontal="center" vertical="center" wrapText="1"/>
    </xf>
    <xf numFmtId="176" fontId="32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6" fillId="3" borderId="2" xfId="227" applyFont="1" applyFill="1" applyBorder="1" applyAlignment="1">
      <alignment horizontal="left" vertical="center" wrapText="1"/>
    </xf>
    <xf numFmtId="49" fontId="7" fillId="17" borderId="2" xfId="0" applyNumberFormat="1" applyFont="1" applyFill="1" applyBorder="1" applyAlignment="1">
      <alignment horizontal="center" vertical="center"/>
    </xf>
    <xf numFmtId="0" fontId="30" fillId="0" borderId="2" xfId="0" quotePrefix="1" applyNumberFormat="1" applyFont="1" applyBorder="1" applyAlignment="1">
      <alignment horizontal="left" vertical="center"/>
    </xf>
    <xf numFmtId="49" fontId="20" fillId="3" borderId="2" xfId="424" applyNumberFormat="1" applyFont="1" applyFill="1" applyBorder="1" applyAlignment="1">
      <alignment horizontal="center" vertical="center" wrapText="1"/>
    </xf>
    <xf numFmtId="176" fontId="11" fillId="7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15" xfId="0" applyNumberFormat="1" applyFont="1" applyBorder="1" applyAlignment="1"/>
    <xf numFmtId="49" fontId="1" fillId="18" borderId="1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48" fillId="0" borderId="0" xfId="230" applyFont="1" applyAlignment="1">
      <alignment horizontal="center" vertical="center"/>
    </xf>
    <xf numFmtId="0" fontId="49" fillId="0" borderId="0" xfId="230" applyFont="1" applyAlignment="1"/>
    <xf numFmtId="0" fontId="50" fillId="0" borderId="0" xfId="230" applyFont="1" applyAlignment="1">
      <alignment horizontal="center" vertical="center"/>
    </xf>
    <xf numFmtId="0" fontId="51" fillId="20" borderId="2" xfId="230" applyFont="1" applyFill="1" applyBorder="1" applyAlignment="1">
      <alignment horizontal="center" vertical="center" wrapText="1"/>
    </xf>
    <xf numFmtId="0" fontId="52" fillId="21" borderId="2" xfId="230" applyFont="1" applyFill="1" applyBorder="1" applyAlignment="1">
      <alignment vertical="center" wrapText="1"/>
    </xf>
    <xf numFmtId="0" fontId="51" fillId="20" borderId="2" xfId="230" applyFont="1" applyFill="1" applyBorder="1" applyAlignment="1">
      <alignment horizontal="center" vertical="center"/>
    </xf>
    <xf numFmtId="0" fontId="53" fillId="0" borderId="0" xfId="230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4" fillId="20" borderId="2" xfId="230" applyFont="1" applyFill="1" applyBorder="1" applyAlignment="1">
      <alignment horizontal="center" vertical="center"/>
    </xf>
    <xf numFmtId="0" fontId="54" fillId="0" borderId="0" xfId="230" applyFont="1" applyAlignment="1">
      <alignment horizontal="center" vertical="center"/>
    </xf>
    <xf numFmtId="0" fontId="49" fillId="22" borderId="0" xfId="230" applyFont="1" applyFill="1" applyAlignment="1">
      <alignment horizontal="center" vertical="center"/>
    </xf>
    <xf numFmtId="0" fontId="43" fillId="0" borderId="0" xfId="230" applyFont="1" applyAlignment="1">
      <alignment horizontal="center" vertical="center"/>
    </xf>
    <xf numFmtId="0" fontId="20" fillId="22" borderId="0" xfId="230" applyFont="1" applyFill="1" applyAlignment="1">
      <alignment horizontal="center" vertical="center"/>
    </xf>
    <xf numFmtId="0" fontId="48" fillId="6" borderId="2" xfId="230" applyFont="1" applyFill="1" applyBorder="1" applyAlignment="1">
      <alignment horizontal="center" vertical="center"/>
    </xf>
    <xf numFmtId="0" fontId="48" fillId="0" borderId="17" xfId="230" applyFont="1" applyBorder="1" applyAlignment="1">
      <alignment horizontal="center" vertical="center"/>
    </xf>
    <xf numFmtId="0" fontId="48" fillId="7" borderId="2" xfId="230" applyFont="1" applyFill="1" applyBorder="1" applyAlignment="1">
      <alignment horizontal="center" vertical="center"/>
    </xf>
    <xf numFmtId="176" fontId="20" fillId="4" borderId="2" xfId="225" applyFont="1" applyFill="1" applyBorder="1" applyAlignment="1">
      <alignment horizontal="center" vertical="center" wrapText="1"/>
    </xf>
    <xf numFmtId="0" fontId="6" fillId="0" borderId="0" xfId="0" applyNumberFormat="1" applyFont="1" applyAlignment="1"/>
    <xf numFmtId="176" fontId="0" fillId="4" borderId="0" xfId="0" applyFill="1">
      <alignment vertical="center"/>
    </xf>
    <xf numFmtId="49" fontId="6" fillId="3" borderId="2" xfId="0" applyNumberFormat="1" applyFont="1" applyFill="1" applyBorder="1">
      <alignment vertical="center"/>
    </xf>
    <xf numFmtId="49" fontId="14" fillId="4" borderId="2" xfId="471" applyNumberFormat="1" applyFont="1" applyFill="1" applyBorder="1" applyAlignment="1">
      <alignment vertical="center" wrapText="1"/>
    </xf>
    <xf numFmtId="176" fontId="14" fillId="4" borderId="2" xfId="471" applyFont="1" applyFill="1" applyBorder="1" applyAlignment="1">
      <alignment horizontal="center" vertical="center" wrapText="1"/>
    </xf>
    <xf numFmtId="176" fontId="6" fillId="0" borderId="2" xfId="0" applyFont="1" applyBorder="1" applyAlignment="1">
      <alignment horizontal="center"/>
    </xf>
    <xf numFmtId="0" fontId="14" fillId="4" borderId="2" xfId="471" applyNumberFormat="1" applyFont="1" applyFill="1" applyBorder="1" applyAlignment="1">
      <alignment horizontal="center" vertical="center" wrapText="1"/>
    </xf>
    <xf numFmtId="49" fontId="3" fillId="4" borderId="2" xfId="424" applyNumberFormat="1" applyFont="1" applyFill="1" applyBorder="1" applyAlignment="1">
      <alignment horizontal="center" vertical="center" wrapText="1"/>
    </xf>
    <xf numFmtId="49" fontId="20" fillId="4" borderId="2" xfId="424" applyNumberFormat="1" applyFont="1" applyFill="1" applyBorder="1" applyAlignment="1">
      <alignment horizontal="center" vertical="center" wrapText="1"/>
    </xf>
    <xf numFmtId="0" fontId="3" fillId="4" borderId="2" xfId="424" applyNumberFormat="1" applyFont="1" applyFill="1" applyBorder="1" applyAlignment="1">
      <alignment horizontal="center" vertical="center" wrapText="1"/>
    </xf>
    <xf numFmtId="176" fontId="24" fillId="4" borderId="2" xfId="424" applyFont="1" applyFill="1" applyBorder="1" applyAlignment="1">
      <alignment horizontal="center" vertical="center" wrapText="1"/>
    </xf>
    <xf numFmtId="0" fontId="20" fillId="4" borderId="2" xfId="424" applyNumberFormat="1" applyFont="1" applyFill="1" applyBorder="1" applyAlignment="1">
      <alignment horizontal="center" vertical="center" wrapText="1"/>
    </xf>
    <xf numFmtId="0" fontId="2" fillId="4" borderId="2" xfId="424" applyNumberFormat="1" applyFont="1" applyFill="1" applyBorder="1" applyAlignment="1">
      <alignment horizontal="center" vertical="center" wrapText="1"/>
    </xf>
    <xf numFmtId="49" fontId="20" fillId="19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176" fontId="21" fillId="0" borderId="0" xfId="0" applyFont="1" applyAlignment="1">
      <alignment horizontal="center" vertical="center" wrapText="1"/>
    </xf>
    <xf numFmtId="176" fontId="56" fillId="7" borderId="2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176" fontId="57" fillId="0" borderId="2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6" fillId="0" borderId="2" xfId="0" applyNumberFormat="1" applyFont="1" applyBorder="1">
      <alignment vertical="center"/>
    </xf>
    <xf numFmtId="0" fontId="8" fillId="0" borderId="2" xfId="0" applyNumberFormat="1" applyFont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176" fontId="11" fillId="0" borderId="2" xfId="0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 wrapText="1"/>
    </xf>
    <xf numFmtId="176" fontId="1" fillId="7" borderId="13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5" fillId="0" borderId="0" xfId="225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 wrapText="1"/>
    </xf>
    <xf numFmtId="0" fontId="48" fillId="0" borderId="0" xfId="230" applyFont="1" applyAlignment="1">
      <alignment horizontal="center" vertical="center" wrapText="1"/>
    </xf>
    <xf numFmtId="179" fontId="17" fillId="9" borderId="1" xfId="0" applyNumberFormat="1" applyFont="1" applyFill="1" applyBorder="1" applyAlignment="1">
      <alignment horizontal="center" vertical="center" wrapText="1"/>
    </xf>
    <xf numFmtId="179" fontId="17" fillId="10" borderId="8" xfId="0" applyNumberFormat="1" applyFont="1" applyFill="1" applyBorder="1" applyAlignment="1">
      <alignment horizontal="center" vertical="center" wrapText="1"/>
    </xf>
    <xf numFmtId="180" fontId="17" fillId="10" borderId="8" xfId="0" applyNumberFormat="1" applyFont="1" applyFill="1" applyBorder="1" applyAlignment="1">
      <alignment horizontal="center" vertical="center" wrapText="1"/>
    </xf>
    <xf numFmtId="179" fontId="17" fillId="11" borderId="9" xfId="0" applyNumberFormat="1" applyFont="1" applyFill="1" applyBorder="1" applyAlignment="1">
      <alignment horizontal="center" vertical="center" wrapText="1"/>
    </xf>
    <xf numFmtId="49" fontId="30" fillId="0" borderId="2" xfId="200" applyNumberFormat="1" applyFont="1" applyBorder="1" applyAlignment="1">
      <alignment horizontal="center"/>
    </xf>
  </cellXfs>
  <cellStyles count="657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4 2 2" xfId="481" xr:uid="{C830D140-2C8A-43B3-8D97-0D899E37FBDC}"/>
    <cellStyle name="常规 10 4 3" xfId="479" xr:uid="{85566263-CA00-49A0-BC57-206990D51C17}"/>
    <cellStyle name="常规 10 5" xfId="140" xr:uid="{00000000-0005-0000-0000-000034000000}"/>
    <cellStyle name="常规 10 5 2" xfId="142" xr:uid="{00000000-0005-0000-0000-000035000000}"/>
    <cellStyle name="常规 10 5 2 2" xfId="484" xr:uid="{524A3D47-8AAD-457A-B6AE-AE0C0E1C40DA}"/>
    <cellStyle name="常规 10 5 3" xfId="482" xr:uid="{A5C7C120-A8F7-48D6-99AB-133C606D0E54}"/>
    <cellStyle name="常规 10 6" xfId="144" xr:uid="{00000000-0005-0000-0000-000036000000}"/>
    <cellStyle name="常规 10 6 2" xfId="485" xr:uid="{5F5FDAED-E27B-4106-AA98-F02CA5509CF6}"/>
    <cellStyle name="常规 10 7" xfId="477" xr:uid="{B02A31A7-35BF-463D-96C1-5AB436361761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3 2 2" xfId="498" xr:uid="{4AE4F6E6-5AFD-4677-B892-5B0B4F394735}"/>
    <cellStyle name="常规 12 2 3 3" xfId="436" xr:uid="{0B21D92B-496E-4E71-8CB2-D2EEE98D8571}"/>
    <cellStyle name="常规 12 2 4" xfId="31" xr:uid="{00000000-0005-0000-0000-00004B000000}"/>
    <cellStyle name="常规 12 2 4 2" xfId="447" xr:uid="{63671775-7B32-4A0A-A3E4-2D6CA99715D2}"/>
    <cellStyle name="常规 12 2 5" xfId="496" xr:uid="{0D6FC8A8-009D-4831-8B69-239ECECCEC4B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4 2 2" xfId="504" xr:uid="{72EF0881-187D-4711-A595-E01556515E5C}"/>
    <cellStyle name="常规 12 4 3" xfId="502" xr:uid="{D26A5891-BEA5-4C67-8B9F-C3FA30609355}"/>
    <cellStyle name="常规 12 5" xfId="181" xr:uid="{00000000-0005-0000-0000-000052000000}"/>
    <cellStyle name="常规 12 5 2" xfId="182" xr:uid="{00000000-0005-0000-0000-000053000000}"/>
    <cellStyle name="常规 12 5 2 2" xfId="507" xr:uid="{E565A26E-A746-4301-9ED1-1C0CDC439CB9}"/>
    <cellStyle name="常规 12 5 3" xfId="506" xr:uid="{97EAFF4D-7C8D-4AC9-8F27-54E1D7C7B174}"/>
    <cellStyle name="常规 12 6" xfId="183" xr:uid="{00000000-0005-0000-0000-000054000000}"/>
    <cellStyle name="常规 12 6 2" xfId="508" xr:uid="{F098E0CB-C2FC-43BB-83F5-5BAC83E9C3AA}"/>
    <cellStyle name="常规 12 7" xfId="184" xr:uid="{00000000-0005-0000-0000-000055000000}"/>
    <cellStyle name="常规 12 7 2" xfId="509" xr:uid="{29339904-9C3E-4D10-80EE-9D20BCEA7D5E}"/>
    <cellStyle name="常规 12 8" xfId="495" xr:uid="{DBFAD533-F3D6-4101-89FF-323AB14E64C9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2 2 2" xfId="513" xr:uid="{45E20B03-CC11-4C88-8D25-461AB7052660}"/>
    <cellStyle name="常规 14 2 3" xfId="512" xr:uid="{C411D5FA-7692-4F36-889A-0FD773A5953B}"/>
    <cellStyle name="常规 14 3" xfId="198" xr:uid="{00000000-0005-0000-0000-000065000000}"/>
    <cellStyle name="常规 14 3 2" xfId="515" xr:uid="{5F487E9A-52CD-4C6E-B9DA-111F80E0FFE2}"/>
    <cellStyle name="常规 14 4" xfId="511" xr:uid="{3ACDAA57-ACDD-458B-8AC6-C1ABDBC0D0FC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2 2 2" xfId="521" xr:uid="{0A88A01C-2A13-41E1-9346-AC871B0A6A33}"/>
    <cellStyle name="常规 15 2 2 3" xfId="520" xr:uid="{580B8D00-1711-46CB-B74A-BCD04589B125}"/>
    <cellStyle name="常规 15 2 3" xfId="205" xr:uid="{00000000-0005-0000-0000-00006A000000}"/>
    <cellStyle name="常规 15 2 3 2" xfId="206" xr:uid="{00000000-0005-0000-0000-00006B000000}"/>
    <cellStyle name="常规 15 2 3 2 2" xfId="523" xr:uid="{8AD0EA49-2D39-4B82-B902-8467864A128E}"/>
    <cellStyle name="常规 15 2 3 3" xfId="522" xr:uid="{5CEF4CA7-CDDA-4BC9-9E8D-29EEDD9BB2D8}"/>
    <cellStyle name="常规 15 2 4" xfId="207" xr:uid="{00000000-0005-0000-0000-00006C000000}"/>
    <cellStyle name="常规 15 2 4 2" xfId="524" xr:uid="{6AEE5B41-DBC9-44CC-8606-AC1CE82B997C}"/>
    <cellStyle name="常规 15 2 5" xfId="519" xr:uid="{0DB80B3B-92FE-4944-9505-0BC14BD61AA6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2 2 2" xfId="526" xr:uid="{8EB25244-E320-4DC3-AC37-0D131EADEF08}"/>
    <cellStyle name="常规 15 3 2 3" xfId="464" xr:uid="{6C6FCBC4-CEC9-4AC5-8302-349A87F5DA04}"/>
    <cellStyle name="常规 15 3 3" xfId="211" xr:uid="{00000000-0005-0000-0000-000070000000}"/>
    <cellStyle name="常规 15 3 3 2" xfId="528" xr:uid="{4626B091-B1BA-478E-B178-25E7E3946D2D}"/>
    <cellStyle name="常规 15 3 4" xfId="463" xr:uid="{E5AC56FE-01CB-48A1-80DD-8AE74613C62E}"/>
    <cellStyle name="常规 15 4" xfId="82" xr:uid="{00000000-0005-0000-0000-000071000000}"/>
    <cellStyle name="常规 15 4 2" xfId="2" xr:uid="{00000000-0005-0000-0000-000072000000}"/>
    <cellStyle name="常规 15 4 2 2" xfId="432" xr:uid="{9CE6681B-0A4F-492C-B667-F67DAE1383F7}"/>
    <cellStyle name="常规 15 4 3" xfId="465" xr:uid="{53E721D3-E537-4358-99E0-E7B06E5B07FE}"/>
    <cellStyle name="常规 15 5" xfId="212" xr:uid="{00000000-0005-0000-0000-000073000000}"/>
    <cellStyle name="常规 15 5 2" xfId="529" xr:uid="{82B2859F-345A-4333-BFB2-182B893871A5}"/>
    <cellStyle name="常规 15 6" xfId="517" xr:uid="{1A5DDEC6-7F71-412D-B2AC-4A5ABBBB895C}"/>
    <cellStyle name="常规 16" xfId="214" xr:uid="{00000000-0005-0000-0000-000074000000}"/>
    <cellStyle name="常规 16 2" xfId="123" xr:uid="{00000000-0005-0000-0000-000075000000}"/>
    <cellStyle name="常规 16 2 2" xfId="476" xr:uid="{F448C600-020A-4955-A06E-D784128DEDE8}"/>
    <cellStyle name="常规 16 3" xfId="530" xr:uid="{68CA1742-57C7-4BB6-AFD9-5BEC95EE6459}"/>
    <cellStyle name="常规 17" xfId="218" xr:uid="{00000000-0005-0000-0000-000076000000}"/>
    <cellStyle name="常规 17 2" xfId="531" xr:uid="{48BE80CD-9E30-4CA2-8C97-AF52D5B11C92}"/>
    <cellStyle name="常规 18" xfId="156" xr:uid="{00000000-0005-0000-0000-000077000000}"/>
    <cellStyle name="常规 18 2" xfId="99" xr:uid="{00000000-0005-0000-0000-000078000000}"/>
    <cellStyle name="常规 18 2 2" xfId="468" xr:uid="{6AFA8C35-AF88-4AE9-924E-1B4E57BB8F52}"/>
    <cellStyle name="常规 18 3" xfId="491" xr:uid="{A1535369-362A-4D2C-971A-453C44998F11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2 2 2" xfId="537" xr:uid="{6074CA7B-E6CF-4DF9-8E77-83694D6D5574}"/>
    <cellStyle name="常规 2 2 2 2 3" xfId="527" xr:uid="{119FE1B7-777F-4AFC-9630-94CF4F80F567}"/>
    <cellStyle name="常规 2 2 2 3" xfId="236" xr:uid="{00000000-0005-0000-0000-000088000000}"/>
    <cellStyle name="常规 2 2 2 3 2" xfId="55" xr:uid="{00000000-0005-0000-0000-000089000000}"/>
    <cellStyle name="常规 2 2 2 3 2 2" xfId="455" xr:uid="{5A80F613-C47A-4DDA-8919-90F3BFC627B0}"/>
    <cellStyle name="常规 2 2 2 3 3" xfId="538" xr:uid="{39FCB97A-9250-4337-8752-09EE73EFC5F5}"/>
    <cellStyle name="常规 2 2 2 4" xfId="41" xr:uid="{00000000-0005-0000-0000-00008A000000}"/>
    <cellStyle name="常规 2 2 2 4 2" xfId="448" xr:uid="{FDAD4508-7661-4E7D-B3D5-D55A06501ED3}"/>
    <cellStyle name="常规 2 2 2 5" xfId="535" xr:uid="{8BD4995F-2F26-415B-A62A-F5DAEF82CB08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2 2 2" xfId="542" xr:uid="{C21B7F8A-B17F-4F02-8C25-A0A544DC525C}"/>
    <cellStyle name="常规 2 2 3 2 3" xfId="540" xr:uid="{46B7AA57-9E69-48C7-8B0B-02860F9C0F66}"/>
    <cellStyle name="常规 2 2 3 3" xfId="241" xr:uid="{00000000-0005-0000-0000-00008E000000}"/>
    <cellStyle name="常规 2 2 3 3 2" xfId="243" xr:uid="{00000000-0005-0000-0000-00008F000000}"/>
    <cellStyle name="常规 2 2 3 3 2 2" xfId="545" xr:uid="{395AC978-65A7-4837-B8B7-8CA9FD9155C3}"/>
    <cellStyle name="常规 2 2 3 3 3" xfId="543" xr:uid="{D84026E7-82BB-41D9-8DCA-D8913AD2A5F1}"/>
    <cellStyle name="常规 2 2 3 4" xfId="244" xr:uid="{00000000-0005-0000-0000-000090000000}"/>
    <cellStyle name="常规 2 2 3 4 2" xfId="546" xr:uid="{21F7E49B-F4D4-4F40-BA98-A648E8FAF461}"/>
    <cellStyle name="常规 2 2 3 5" xfId="539" xr:uid="{05FDD0D9-1BC8-47D2-9500-A8561D73EF3D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5 2 2" xfId="549" xr:uid="{E2A2B54B-0BDB-4B0D-BBC6-B67483E4D184}"/>
    <cellStyle name="常规 2 2 5 3" xfId="548" xr:uid="{A35113EA-4EA4-457D-854E-40DF400EBE24}"/>
    <cellStyle name="常规 2 2 6" xfId="251" xr:uid="{00000000-0005-0000-0000-000097000000}"/>
    <cellStyle name="常规 2 2 6 2" xfId="252" xr:uid="{00000000-0005-0000-0000-000098000000}"/>
    <cellStyle name="常规 2 2 6 2 2" xfId="551" xr:uid="{EE6FD6ED-7BD8-42CF-B885-B0318254F41E}"/>
    <cellStyle name="常规 2 2 6 3" xfId="550" xr:uid="{73E1E31F-F093-4900-8067-BFF655BD14ED}"/>
    <cellStyle name="常规 2 2 7" xfId="253" xr:uid="{00000000-0005-0000-0000-000099000000}"/>
    <cellStyle name="常规 2 2 7 2" xfId="552" xr:uid="{36B4E0DC-B80F-4493-9344-BDC9EEE76A8E}"/>
    <cellStyle name="常规 2 2 8" xfId="534" xr:uid="{8AD3103E-4B6B-4C0B-A705-CB244300C0F9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2 2 2" xfId="489" xr:uid="{577189AF-02CE-41BF-B66E-1E8BB9E456A7}"/>
    <cellStyle name="常规 2 3 2 2 3" xfId="488" xr:uid="{A955F36D-224D-419D-B045-6DE8C7883FEF}"/>
    <cellStyle name="常规 2 3 2 3" xfId="159" xr:uid="{00000000-0005-0000-0000-00009E000000}"/>
    <cellStyle name="常规 2 3 2 3 2" xfId="116" xr:uid="{00000000-0005-0000-0000-00009F000000}"/>
    <cellStyle name="常规 2 3 2 3 2 2" xfId="475" xr:uid="{02AE59BD-E763-4F81-B8C1-933112CC1DB5}"/>
    <cellStyle name="常规 2 3 2 3 3" xfId="492" xr:uid="{B7B96F64-25DF-4FA7-8E64-1C31D70DBFC2}"/>
    <cellStyle name="常规 2 3 2 4" xfId="161" xr:uid="{00000000-0005-0000-0000-0000A0000000}"/>
    <cellStyle name="常规 2 3 2 4 2" xfId="493" xr:uid="{DF2C578C-F20D-4F13-B65E-BC3BC2661EA4}"/>
    <cellStyle name="常规 2 3 2 5" xfId="556" xr:uid="{8563FE2D-9E3B-440D-82B1-CF9BC7A63AB4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2 2 2" xfId="500" xr:uid="{3FB4F8CC-3B07-4CE7-8969-207B8D36BBE5}"/>
    <cellStyle name="常规 2 3 3 2 3" xfId="499" xr:uid="{1145F449-3D70-452F-A323-E130067CD3DC}"/>
    <cellStyle name="常规 2 3 3 3" xfId="176" xr:uid="{00000000-0005-0000-0000-0000A4000000}"/>
    <cellStyle name="常规 2 3 3 3 2" xfId="178" xr:uid="{00000000-0005-0000-0000-0000A5000000}"/>
    <cellStyle name="常规 2 3 3 3 2 2" xfId="503" xr:uid="{45558EDC-16AF-463E-A2FE-2B8E4048B3E6}"/>
    <cellStyle name="常规 2 3 3 3 3" xfId="501" xr:uid="{CCCEAD12-AF87-485D-97EA-22A90356C450}"/>
    <cellStyle name="常规 2 3 3 4" xfId="180" xr:uid="{00000000-0005-0000-0000-0000A6000000}"/>
    <cellStyle name="常规 2 3 3 4 2" xfId="505" xr:uid="{6BCD8546-C081-4ED5-AE45-17750BAACC6D}"/>
    <cellStyle name="常规 2 3 3 5" xfId="557" xr:uid="{7AE10276-289A-47C0-80DC-F28DB182AF13}"/>
    <cellStyle name="常规 2 3 4" xfId="208" xr:uid="{00000000-0005-0000-0000-0000A7000000}"/>
    <cellStyle name="常规 2 3 4 2" xfId="189" xr:uid="{00000000-0005-0000-0000-0000A8000000}"/>
    <cellStyle name="常规 2 3 4 2 2" xfId="510" xr:uid="{2099B9DA-1B04-45DE-8101-1F7F93042910}"/>
    <cellStyle name="常规 2 3 4 3" xfId="525" xr:uid="{0E6CC999-9000-4FA2-800E-4F68EDD0E776}"/>
    <cellStyle name="常规 2 3 5" xfId="259" xr:uid="{00000000-0005-0000-0000-0000A9000000}"/>
    <cellStyle name="常规 2 3 5 2" xfId="197" xr:uid="{00000000-0005-0000-0000-0000AA000000}"/>
    <cellStyle name="常规 2 3 5 2 2" xfId="514" xr:uid="{E6543588-4C4E-47C2-913C-4A595E778FAA}"/>
    <cellStyle name="常规 2 3 5 3" xfId="558" xr:uid="{0C63469E-B6E8-4919-A3AA-C9893CB6FDA9}"/>
    <cellStyle name="常规 2 3 6" xfId="75" xr:uid="{00000000-0005-0000-0000-0000AB000000}"/>
    <cellStyle name="常规 2 3 6 2" xfId="462" xr:uid="{8C385F8B-7663-47A9-BC37-AD8777AC2206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2 2 2" xfId="486" xr:uid="{9A2B7672-8821-478E-A5C0-65BAD1396213}"/>
    <cellStyle name="常规 2 3 7 2 3" xfId="467" xr:uid="{0A7359C8-FCC0-4825-B36C-76FA4D9AD226}"/>
    <cellStyle name="常规 2 3 7 3" xfId="163" xr:uid="{00000000-0005-0000-0000-0000AF000000}"/>
    <cellStyle name="常规 2 3 7 3 2" xfId="494" xr:uid="{FBF1CE4B-B3B4-49F8-B26B-EA44F36A05E1}"/>
    <cellStyle name="常规 2 3 7 4" xfId="466" xr:uid="{DAEE8974-1C80-4044-9FB0-2DBB3662FB39}"/>
    <cellStyle name="常规 2 3 8" xfId="554" xr:uid="{F0F9E17B-0BBF-4E75-BB48-AC40C981738D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2 2 2" xfId="563" xr:uid="{690329AD-6AE2-4463-9BBE-44ACCD7D773E}"/>
    <cellStyle name="常规 2 4 2 3" xfId="562" xr:uid="{8AC4B622-60AA-4382-9313-66A0DD95A9CF}"/>
    <cellStyle name="常规 2 4 3" xfId="265" xr:uid="{00000000-0005-0000-0000-0000B3000000}"/>
    <cellStyle name="常规 2 4 3 2" xfId="266" xr:uid="{00000000-0005-0000-0000-0000B4000000}"/>
    <cellStyle name="常规 2 4 3 2 2" xfId="565" xr:uid="{31230493-DB87-4A04-A1E6-AAF405F1D659}"/>
    <cellStyle name="常规 2 4 3 3" xfId="564" xr:uid="{7A245CDC-1EEA-445A-87E3-CA9F31FCA047}"/>
    <cellStyle name="常规 2 4 4" xfId="234" xr:uid="{00000000-0005-0000-0000-0000B5000000}"/>
    <cellStyle name="常规 2 4 4 2" xfId="536" xr:uid="{EC98AF77-E15D-4E1C-82CB-6D9034ED0645}"/>
    <cellStyle name="常规 2 4 5" xfId="560" xr:uid="{A1E7919E-B7DA-4BAA-A543-9E3558BBEF31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2 2 2" xfId="438" xr:uid="{2B5776E4-1E13-4F54-98F8-230DB984E665}"/>
    <cellStyle name="常规 2 5 2 3" xfId="458" xr:uid="{463354D5-2D26-435E-BBE6-A7B2D3E89DD1}"/>
    <cellStyle name="常规 2 5 3" xfId="64" xr:uid="{00000000-0005-0000-0000-0000B9000000}"/>
    <cellStyle name="常规 2 5 3 2" xfId="49" xr:uid="{00000000-0005-0000-0000-0000BA000000}"/>
    <cellStyle name="常规 2 5 3 2 2" xfId="452" xr:uid="{97B62847-33D0-480D-8610-13C3BBF347E8}"/>
    <cellStyle name="常规 2 5 3 3" xfId="459" xr:uid="{D1F2F393-09CB-4603-91D7-46D123922FF7}"/>
    <cellStyle name="常规 2 5 4" xfId="54" xr:uid="{00000000-0005-0000-0000-0000BB000000}"/>
    <cellStyle name="常规 2 5 4 2" xfId="454" xr:uid="{AC26E7AC-D181-4237-A96B-7DA562F1B296}"/>
    <cellStyle name="常规 2 5 5" xfId="444" xr:uid="{DE41D7A9-1AD3-4158-82D4-B37B66D04274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2 2 2" xfId="566" xr:uid="{20AD3082-4A72-40D7-8337-4DFBE47A43AF}"/>
    <cellStyle name="常规 2 6 2 3" xfId="433" xr:uid="{D5F18893-D53F-4590-8A86-1EB270BDD48D}"/>
    <cellStyle name="常规 2 6 3" xfId="268" xr:uid="{00000000-0005-0000-0000-0000BF000000}"/>
    <cellStyle name="常规 2 6 3 2" xfId="269" xr:uid="{00000000-0005-0000-0000-0000C0000000}"/>
    <cellStyle name="常规 2 6 3 2 2" xfId="568" xr:uid="{FBB9DC9D-B507-476A-85ED-A2F651680AF2}"/>
    <cellStyle name="常规 2 6 3 3" xfId="567" xr:uid="{58BE3ECF-2BC4-49AB-94A1-83EBAEBAEFAF}"/>
    <cellStyle name="常规 2 6 4" xfId="270" xr:uid="{00000000-0005-0000-0000-0000C1000000}"/>
    <cellStyle name="常规 2 6 4 2" xfId="569" xr:uid="{D3009794-9F12-41BE-9C65-8D8861C54F34}"/>
    <cellStyle name="常规 2 6 5" xfId="461" xr:uid="{462AB108-2A18-4E20-9BF2-26E88AD48188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2 2 2" xfId="571" xr:uid="{15FE1D43-A32F-40A6-AEF6-A78D57E184C6}"/>
    <cellStyle name="常规 2 8 2 3" xfId="570" xr:uid="{6D1DAFDE-5C7E-49CC-A10B-2A61F22E6567}"/>
    <cellStyle name="常规 2 8 3" xfId="280" xr:uid="{00000000-0005-0000-0000-0000CB000000}"/>
    <cellStyle name="常规 2 8 3 2" xfId="281" xr:uid="{00000000-0005-0000-0000-0000CC000000}"/>
    <cellStyle name="常规 2 8 3 2 2" xfId="573" xr:uid="{3C75434E-F277-4A4B-9DAA-4CDF1D92F4FA}"/>
    <cellStyle name="常规 2 8 3 3" xfId="572" xr:uid="{17E945F5-35EF-4EA2-9D09-BAA9E87CE64E}"/>
    <cellStyle name="常规 2 8 4" xfId="282" xr:uid="{00000000-0005-0000-0000-0000CD000000}"/>
    <cellStyle name="常规 2 8 4 2" xfId="574" xr:uid="{123EBD7F-B47C-4F0D-A8EB-359874B72236}"/>
    <cellStyle name="常规 2 8 5" xfId="478" xr:uid="{3426BE98-A4C3-4682-A91C-3910E70BC364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2 2 2" xfId="555" xr:uid="{685509CB-4B3F-4210-9F88-85189029E79C}"/>
    <cellStyle name="常规 2 9 2 3" xfId="553" xr:uid="{0869CA2B-1A49-4A5A-8CC5-CB7E25EADD0A}"/>
    <cellStyle name="常规 2 9 3" xfId="260" xr:uid="{00000000-0005-0000-0000-0000D1000000}"/>
    <cellStyle name="常规 2 9 3 2" xfId="262" xr:uid="{00000000-0005-0000-0000-0000D2000000}"/>
    <cellStyle name="常规 2 9 3 2 2" xfId="561" xr:uid="{D2BD9705-91FD-4693-9B7F-29E736706300}"/>
    <cellStyle name="常规 2 9 3 3" xfId="559" xr:uid="{1B84D3D7-C08F-4D0A-ADEA-DBC6D61B3A85}"/>
    <cellStyle name="常规 2 9 4" xfId="23" xr:uid="{00000000-0005-0000-0000-0000D3000000}"/>
    <cellStyle name="常规 2 9 4 2" xfId="443" xr:uid="{A885B696-CD19-4EE9-AF82-17CE6652C84D}"/>
    <cellStyle name="常规 2 9 5" xfId="575" xr:uid="{E26F0633-FB56-4E10-A2AD-6434FE7AE243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0 2 2" xfId="518" xr:uid="{034C62C0-D29B-4929-A824-98B97507DDF6}"/>
    <cellStyle name="常规 20 3" xfId="516" xr:uid="{2562FE2D-82F4-4322-AE37-902958DA5739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3 2" xfId="490" xr:uid="{F19F8FF1-A650-4908-B1CA-FB748FD0C767}"/>
    <cellStyle name="常规 24" xfId="219" xr:uid="{00000000-0005-0000-0000-0000DA000000}"/>
    <cellStyle name="常规 24 2" xfId="532" xr:uid="{9B6E07CA-29F8-4622-AF10-2F88AA0172CD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0 2 2" xfId="471" xr:uid="{8E729725-B962-4CA9-A192-4C1358F4CDC9}"/>
    <cellStyle name="常规 3 10 3" xfId="547" xr:uid="{7662266A-ADDF-422A-BA40-272FC9D54DD9}"/>
    <cellStyle name="常规 3 11" xfId="288" xr:uid="{00000000-0005-0000-0000-0000DF000000}"/>
    <cellStyle name="常规 3 11 2" xfId="577" xr:uid="{9AC87660-570D-4AC7-843D-6EDBF561C9BE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2 2 2" xfId="581" xr:uid="{C2037E69-AED4-4ABE-AF30-2B5291A97989}"/>
    <cellStyle name="常规 3 12 2 3" xfId="580" xr:uid="{A683A9C6-8DA3-4EAA-B7E7-C630CDCFEC3C}"/>
    <cellStyle name="常规 3 12 3" xfId="294" xr:uid="{00000000-0005-0000-0000-0000E3000000}"/>
    <cellStyle name="常规 3 12 3 2" xfId="582" xr:uid="{7DBC87FA-08B7-4710-AE83-32FDF330BF10}"/>
    <cellStyle name="常规 3 12 4" xfId="579" xr:uid="{F3867AA4-B32E-4F1B-8A06-6716FD5F985A}"/>
    <cellStyle name="常规 3 13" xfId="295" xr:uid="{00000000-0005-0000-0000-0000E4000000}"/>
    <cellStyle name="常规 3 13 2" xfId="583" xr:uid="{B36E148A-7678-4BEE-8D2F-A13AB3FD4D6B}"/>
    <cellStyle name="常规 3 14" xfId="431" xr:uid="{A28BF7F3-1E67-4F25-B7B1-BF573B8779AB}"/>
    <cellStyle name="常规 3 15" xfId="576" xr:uid="{C6201A08-4505-43A5-9617-CFBE67A8923A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3 2 2" xfId="586" xr:uid="{611EB60B-8845-4DE2-A684-CF479B079137}"/>
    <cellStyle name="常规 3 2 3 3" xfId="585" xr:uid="{54669EBC-95A4-4BAE-97F1-D652D41C42F1}"/>
    <cellStyle name="常规 3 2 4" xfId="303" xr:uid="{00000000-0005-0000-0000-0000EC000000}"/>
    <cellStyle name="常规 3 2 4 2" xfId="304" xr:uid="{00000000-0005-0000-0000-0000ED000000}"/>
    <cellStyle name="常规 3 2 4 2 2" xfId="588" xr:uid="{BB8879FD-FB5E-4B45-B3B9-7D1357598C8F}"/>
    <cellStyle name="常规 3 2 4 3" xfId="587" xr:uid="{F70AFA29-B739-4145-A5A2-8C8AA703DA06}"/>
    <cellStyle name="常规 3 2 5" xfId="305" xr:uid="{00000000-0005-0000-0000-0000EE000000}"/>
    <cellStyle name="常规 3 2 5 2" xfId="589" xr:uid="{3956DB6C-CFBA-4945-8214-5AE84D8DFE7D}"/>
    <cellStyle name="常规 3 2 6" xfId="584" xr:uid="{8A169921-8997-4BE6-86B4-AC0DB5C9A1FE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2 2 2" xfId="592" xr:uid="{3F86EF4A-B845-446F-B45C-5757AE507A94}"/>
    <cellStyle name="常规 3 3 2 3" xfId="591" xr:uid="{EE54AB6F-9CC1-411A-88A6-4D7DACC7B312}"/>
    <cellStyle name="常规 3 3 3" xfId="310" xr:uid="{00000000-0005-0000-0000-0000F2000000}"/>
    <cellStyle name="常规 3 3 3 2" xfId="311" xr:uid="{00000000-0005-0000-0000-0000F3000000}"/>
    <cellStyle name="常规 3 3 3 2 2" xfId="594" xr:uid="{C8D6FBD9-BB23-446D-950A-392750BF70AB}"/>
    <cellStyle name="常规 3 3 3 3" xfId="593" xr:uid="{40651AC0-6B79-4EA2-8E1D-097FC4FEF05E}"/>
    <cellStyle name="常规 3 3 4" xfId="224" xr:uid="{00000000-0005-0000-0000-0000F4000000}"/>
    <cellStyle name="常规 3 3 4 2" xfId="533" xr:uid="{78B4DBD3-9C34-421F-AECB-612DF8D936EF}"/>
    <cellStyle name="常规 3 3 5" xfId="590" xr:uid="{A6E0052E-70DE-44F8-8510-08D8F79FFD63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2 2 2" xfId="470" xr:uid="{83721B8C-4B6E-40AE-9593-3EDBE57313E8}"/>
    <cellStyle name="常规 3 4 2 3" xfId="469" xr:uid="{BA68FFA6-78C2-4CF1-B066-FBCA3C0CF4D4}"/>
    <cellStyle name="常规 3 4 3" xfId="5" xr:uid="{00000000-0005-0000-0000-0000F8000000}"/>
    <cellStyle name="常规 3 4 3 2" xfId="44" xr:uid="{00000000-0005-0000-0000-0000F9000000}"/>
    <cellStyle name="常规 3 4 3 2 2" xfId="449" xr:uid="{FFA13722-6C62-46EB-8CA4-464DB757B33F}"/>
    <cellStyle name="常规 3 4 3 3" xfId="434" xr:uid="{369DAEF3-686D-4B55-9137-852501D8B93D}"/>
    <cellStyle name="常规 3 4 4" xfId="239" xr:uid="{00000000-0005-0000-0000-0000FA000000}"/>
    <cellStyle name="常规 3 4 4 2" xfId="541" xr:uid="{30E96F87-3CB4-4111-92B9-45A639773323}"/>
    <cellStyle name="常规 3 4 5" xfId="595" xr:uid="{5E35465C-7FED-4CA4-8AFF-3DE498ED8AD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2 2 2" xfId="599" xr:uid="{B054DAA1-E667-4F91-A014-1765583C8BB9}"/>
    <cellStyle name="常规 3 5 2 3" xfId="598" xr:uid="{CABD96D4-1E87-4A03-B97C-C44424846D8E}"/>
    <cellStyle name="常规 3 5 3" xfId="318" xr:uid="{00000000-0005-0000-0000-0000FE000000}"/>
    <cellStyle name="常规 3 5 3 2" xfId="319" xr:uid="{00000000-0005-0000-0000-0000FF000000}"/>
    <cellStyle name="常规 3 5 3 2 2" xfId="601" xr:uid="{36B48253-B4B8-4E21-9392-0BB5ACE2D332}"/>
    <cellStyle name="常规 3 5 3 3" xfId="600" xr:uid="{A4DCE965-F43C-48AC-8CED-CF0E5C9E8A31}"/>
    <cellStyle name="常规 3 5 4" xfId="242" xr:uid="{00000000-0005-0000-0000-000000010000}"/>
    <cellStyle name="常规 3 5 4 2" xfId="544" xr:uid="{84A91FB2-996A-4EDA-A6AC-7F604AF107E9}"/>
    <cellStyle name="常规 3 5 5" xfId="597" xr:uid="{CC92A03A-7B24-4C41-AA2B-287636FF6352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2 2 2" xfId="604" xr:uid="{6A35E1C5-E61E-4665-B94D-074F9C65465E}"/>
    <cellStyle name="常规 3 6 2 3" xfId="603" xr:uid="{BBECB865-15EE-4542-836A-2A5A9279679A}"/>
    <cellStyle name="常规 3 6 3" xfId="8" xr:uid="{00000000-0005-0000-0000-000004010000}"/>
    <cellStyle name="常规 3 6 3 2" xfId="324" xr:uid="{00000000-0005-0000-0000-000005010000}"/>
    <cellStyle name="常规 3 6 3 2 2" xfId="605" xr:uid="{ABC9EBFC-60C2-4389-B2E7-AC543E06DB27}"/>
    <cellStyle name="常规 3 6 3 3" xfId="437" xr:uid="{DCAADA00-12B3-47B5-B9FA-4257E133C50B}"/>
    <cellStyle name="常规 3 6 4" xfId="325" xr:uid="{00000000-0005-0000-0000-000006010000}"/>
    <cellStyle name="常规 3 6 4 2" xfId="606" xr:uid="{29F0A612-7FA1-4A5E-8754-BC1EECC8F78B}"/>
    <cellStyle name="常规 3 6 5" xfId="602" xr:uid="{27470127-0D9C-4780-8EE2-621871EB3714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2 2 2" xfId="457" xr:uid="{2F105AB7-CD23-4DC9-855B-5F7C73FE2A1F}"/>
    <cellStyle name="常规 3 8 2 2 3" xfId="442" xr:uid="{2AA09541-D84A-41A2-9FD9-BE1E783ABC02}"/>
    <cellStyle name="常规 3 8 2 3" xfId="68" xr:uid="{00000000-0005-0000-0000-00000F010000}"/>
    <cellStyle name="常规 3 8 2 3 2" xfId="460" xr:uid="{47078438-4477-4246-A5EF-1A07B005AF4B}"/>
    <cellStyle name="常规 3 8 2 4" xfId="450" xr:uid="{24862B1C-32A0-48EC-A981-61F1E7BF625F}"/>
    <cellStyle name="常规 3 8 3" xfId="48" xr:uid="{00000000-0005-0000-0000-000010010000}"/>
    <cellStyle name="常规 3 8 3 2" xfId="313" xr:uid="{00000000-0005-0000-0000-000011010000}"/>
    <cellStyle name="常规 3 8 3 2 2" xfId="596" xr:uid="{C47A90CD-F8A5-4A63-87F4-B4128645D39C}"/>
    <cellStyle name="常规 3 8 3 3" xfId="451" xr:uid="{ADD3086B-85C4-4440-A161-52FF0CD40C8F}"/>
    <cellStyle name="常规 3 8 4" xfId="53" xr:uid="{00000000-0005-0000-0000-000012010000}"/>
    <cellStyle name="常规 3 8 4 2" xfId="453" xr:uid="{644606C3-64FF-43C2-9072-C526034368B8}"/>
    <cellStyle name="常规 3 8 5" xfId="456" xr:uid="{83E7D591-6E60-4BE3-A4DF-5734AC3BB68E}"/>
    <cellStyle name="常规 3 9" xfId="328" xr:uid="{00000000-0005-0000-0000-000013010000}"/>
    <cellStyle name="常规 3 9 2" xfId="330" xr:uid="{00000000-0005-0000-0000-000014010000}"/>
    <cellStyle name="常规 3 9 2 2" xfId="608" xr:uid="{89779BA5-233E-4003-B9E2-9EBAF5F2D265}"/>
    <cellStyle name="常规 3 9 3" xfId="607" xr:uid="{37E10825-00B7-491C-ACD4-FDA192B7352E}"/>
    <cellStyle name="常规 3_IP地址规划表" xfId="30" xr:uid="{00000000-0005-0000-0000-000015010000}"/>
    <cellStyle name="常规 4" xfId="332" xr:uid="{00000000-0005-0000-0000-000016010000}"/>
    <cellStyle name="常规 4 10" xfId="610" xr:uid="{1A4D0D23-308D-4BE7-B4C7-2FEBEB8A515D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2 2 2" xfId="613" xr:uid="{EC823711-5908-4F19-A858-20809BE75ACF}"/>
    <cellStyle name="常规 4 2 2 3" xfId="612" xr:uid="{E0A66E96-47D7-40B2-8CB0-211D71A3A562}"/>
    <cellStyle name="常规 4 2 3" xfId="340" xr:uid="{00000000-0005-0000-0000-00001A010000}"/>
    <cellStyle name="常规 4 2 3 2" xfId="343" xr:uid="{00000000-0005-0000-0000-00001B010000}"/>
    <cellStyle name="常规 4 2 3 2 2" xfId="618" xr:uid="{9797CFB5-55FD-40BF-9B56-826D056EF926}"/>
    <cellStyle name="常规 4 2 3 3" xfId="615" xr:uid="{660D449D-D139-4CE7-BA59-288E6EAE2E7B}"/>
    <cellStyle name="常规 4 2 4" xfId="345" xr:uid="{00000000-0005-0000-0000-00001C010000}"/>
    <cellStyle name="常规 4 2 4 2" xfId="620" xr:uid="{B3F2FE57-6687-454E-9400-F9EC5512B7BF}"/>
    <cellStyle name="常规 4 2 5" xfId="611" xr:uid="{B0C26316-99CB-411E-8D3A-33B6369233CE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2 2 2" xfId="625" xr:uid="{652AA2F4-EEB7-4409-9302-0C14E956586A}"/>
    <cellStyle name="常规 4 3 2 3" xfId="623" xr:uid="{214EC0DA-D731-4CAE-B2A3-0BE8B7EDF948}"/>
    <cellStyle name="常规 4 3 3" xfId="352" xr:uid="{00000000-0005-0000-0000-000020010000}"/>
    <cellStyle name="常规 4 3 3 2" xfId="354" xr:uid="{00000000-0005-0000-0000-000021010000}"/>
    <cellStyle name="常规 4 3 3 2 2" xfId="627" xr:uid="{BA9CB418-176E-4040-A109-72811ECAD670}"/>
    <cellStyle name="常规 4 3 3 3" xfId="626" xr:uid="{F565EDC3-59BC-434F-AE5D-A19EDCECD35D}"/>
    <cellStyle name="常规 4 3 4" xfId="356" xr:uid="{00000000-0005-0000-0000-000022010000}"/>
    <cellStyle name="常规 4 3 4 2" xfId="628" xr:uid="{081A147E-17AF-4823-8554-0CCF95926F80}"/>
    <cellStyle name="常规 4 3 5" xfId="621" xr:uid="{9F085DFA-749A-49A8-B4F2-424DD6D7D206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5 2 2" xfId="617" xr:uid="{2DBABE48-0E1B-41FC-B31A-D60CD0009A95}"/>
    <cellStyle name="常规 4 5 3" xfId="614" xr:uid="{44E5CE8B-0604-4D49-A6F6-BE43CFD2B0BE}"/>
    <cellStyle name="常规 4 6" xfId="344" xr:uid="{00000000-0005-0000-0000-000029010000}"/>
    <cellStyle name="常规 4 6 2" xfId="358" xr:uid="{00000000-0005-0000-0000-00002A010000}"/>
    <cellStyle name="常规 4 6 2 2" xfId="629" xr:uid="{907D4038-AA21-4333-BED0-54A976C14D7F}"/>
    <cellStyle name="常规 4 6 3" xfId="619" xr:uid="{BB9177E3-B76E-45D7-9B1D-3101B1F38FC0}"/>
    <cellStyle name="常规 4 7" xfId="138" xr:uid="{00000000-0005-0000-0000-00002B010000}"/>
    <cellStyle name="常规 4 7 2" xfId="480" xr:uid="{7EA24329-406F-4875-AD06-383162C27158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2 2 2" xfId="632" xr:uid="{75A8E845-B754-4253-BC37-4C6BA6E368AC}"/>
    <cellStyle name="常规 4 8 2 3" xfId="631" xr:uid="{78CF8E5B-1063-42CB-880A-269226EE451B}"/>
    <cellStyle name="常规 4 8 3" xfId="362" xr:uid="{00000000-0005-0000-0000-00002F010000}"/>
    <cellStyle name="常规 4 8 3 2" xfId="633" xr:uid="{A4FBBCB3-1AFD-4767-AC1B-A41DC2AFA59F}"/>
    <cellStyle name="常规 4 8 4" xfId="630" xr:uid="{46CD0C1B-407C-4556-8E1D-581CBEC3B034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3 2 2" xfId="473" xr:uid="{280D6076-D39D-45A6-94E8-9273FD374C7E}"/>
    <cellStyle name="常规 5 2 3 3" xfId="446" xr:uid="{2C27E97B-1898-4C7D-BA7E-A3049E4CA3AC}"/>
    <cellStyle name="常规 5 2 4" xfId="16" xr:uid="{00000000-0005-0000-0000-00003C010000}"/>
    <cellStyle name="常规 5 2 4 2" xfId="368" xr:uid="{00000000-0005-0000-0000-00003D010000}"/>
    <cellStyle name="常规 5 2 4 2 2" xfId="634" xr:uid="{7734CF95-FF29-444A-9C33-4355F26372BF}"/>
    <cellStyle name="常规 5 2 4 3" xfId="439" xr:uid="{63CCAC3E-2A08-4956-A796-E7287BFC4C55}"/>
    <cellStyle name="常规 5 2 5" xfId="115" xr:uid="{00000000-0005-0000-0000-00003E010000}"/>
    <cellStyle name="常规 5 2 5 2" xfId="474" xr:uid="{794B5D29-EB66-4170-B877-C3149C59ABD9}"/>
    <cellStyle name="常规 5 2 6" xfId="441" xr:uid="{9539CEB5-F460-4702-A58F-90D138A82E67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2 2" xfId="609" xr:uid="{0EE584D1-E43F-42D0-89DF-C623E91A1166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2 2 2" xfId="445" xr:uid="{BA8FAE08-6ABC-4F31-B522-ACFD2D1F302A}"/>
    <cellStyle name="常规 5 3 2 3 2 3" xfId="440" xr:uid="{982DAC72-E522-4F2D-ACCA-CB80D1949244}"/>
    <cellStyle name="常规 5 3 2 3 3" xfId="369" xr:uid="{00000000-0005-0000-0000-000045010000}"/>
    <cellStyle name="常规 5 3 2 3 3 2" xfId="635" xr:uid="{4F39669B-FF76-4819-9ABB-A5BC57AD2522}"/>
    <cellStyle name="常规 5 3 2 3 4" xfId="497" xr:uid="{F2CAC33D-A0DD-4C20-AAE3-09D46A1F2A40}"/>
    <cellStyle name="常规 5 3 2 4" xfId="637" xr:uid="{B84D75C9-929D-4689-91DA-C1C044D69F6C}"/>
    <cellStyle name="常规 5 3 3" xfId="372" xr:uid="{00000000-0005-0000-0000-000046010000}"/>
    <cellStyle name="常规 5 3 3 2" xfId="374" xr:uid="{00000000-0005-0000-0000-000047010000}"/>
    <cellStyle name="常规 5 3 3 2 2" xfId="639" xr:uid="{25B9EF5E-0B35-4523-A940-DB055F10AC7E}"/>
    <cellStyle name="常规 5 3 3 3" xfId="638" xr:uid="{0A69EA33-3B62-46E3-A399-068CF3C9C359}"/>
    <cellStyle name="常规 5 3 4" xfId="375" xr:uid="{00000000-0005-0000-0000-000048010000}"/>
    <cellStyle name="常规 5 3 4 2" xfId="640" xr:uid="{8B36DD9E-9B44-4F02-BB25-E43D31DCA091}"/>
    <cellStyle name="常规 5 3 5" xfId="636" xr:uid="{0F73AEAC-5EF0-41DE-9399-0A5C486BF193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2 2 2" xfId="641" xr:uid="{3E280FE3-CBEF-4625-A4D1-51C8DCD6DDE8}"/>
    <cellStyle name="常规 5 4 2 3" xfId="624" xr:uid="{33D9DDFA-2DFB-4AB9-B9E6-85F2BAFF0C26}"/>
    <cellStyle name="常规 5 4 3" xfId="148" xr:uid="{00000000-0005-0000-0000-00004C010000}"/>
    <cellStyle name="常规 5 4 3 2" xfId="290" xr:uid="{00000000-0005-0000-0000-00004D010000}"/>
    <cellStyle name="常规 5 4 3 2 2" xfId="578" xr:uid="{BCA64B5F-985E-4A3F-AC0A-1E133F61BFB9}"/>
    <cellStyle name="常规 5 4 3 3" xfId="487" xr:uid="{2B26CBC4-02B4-450A-9D0E-B17B027AEEF5}"/>
    <cellStyle name="常规 5 4 4" xfId="378" xr:uid="{00000000-0005-0000-0000-00004E010000}"/>
    <cellStyle name="常规 5 4 4 2" xfId="642" xr:uid="{D5787BE4-2CFE-4C0E-B958-DD57454637D3}"/>
    <cellStyle name="常规 5 4 5" xfId="622" xr:uid="{89B3A9F4-AA88-4AE1-9CF1-1CF0F78FBECB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7 2 2" xfId="643" xr:uid="{15B09289-BE48-4151-A054-8C045AA276FF}"/>
    <cellStyle name="常规 5 7 3" xfId="483" xr:uid="{A32F1609-1F12-45F0-A903-CC4099E1B9E5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2 2 2" xfId="647" xr:uid="{C52A9604-D3DD-4A38-93C1-DF938DADBEE6}"/>
    <cellStyle name="常规 7 2 2 3" xfId="646" xr:uid="{AF0BEAC5-E866-4CA5-9367-AE56988F9EDB}"/>
    <cellStyle name="常规 7 2 3" xfId="112" xr:uid="{00000000-0005-0000-0000-000064010000}"/>
    <cellStyle name="常规 7 2 3 2" xfId="472" xr:uid="{607F6F0E-51C8-4630-8E0B-0D6905BFCDCD}"/>
    <cellStyle name="常规 7 2 4" xfId="645" xr:uid="{1B7C08AB-4A91-4C55-A94D-5D4D6E538C7D}"/>
    <cellStyle name="常规 7 3" xfId="6" xr:uid="{00000000-0005-0000-0000-000065010000}"/>
    <cellStyle name="常规 7 3 2" xfId="391" xr:uid="{00000000-0005-0000-0000-000066010000}"/>
    <cellStyle name="常规 7 3 2 2" xfId="648" xr:uid="{876D4293-707C-49C2-AE6B-AB0E825B9247}"/>
    <cellStyle name="常规 7 3 3" xfId="435" xr:uid="{D5F59FF0-0E00-4D6F-BC2E-47B873D2E1C1}"/>
    <cellStyle name="常规 7 4" xfId="341" xr:uid="{00000000-0005-0000-0000-000067010000}"/>
    <cellStyle name="常规 7 4 2" xfId="392" xr:uid="{00000000-0005-0000-0000-000068010000}"/>
    <cellStyle name="常规 7 4 2 2" xfId="649" xr:uid="{E0B0094D-6255-43F0-B4D0-2C966081495E}"/>
    <cellStyle name="常规 7 4 3" xfId="616" xr:uid="{F8CC20D5-B0D5-4310-BD31-E6AAD8CF4C5E}"/>
    <cellStyle name="常规 7 5" xfId="393" xr:uid="{00000000-0005-0000-0000-000069010000}"/>
    <cellStyle name="常规 7 5 2" xfId="650" xr:uid="{2BCC24E4-CF00-4558-BEE3-F4E3A6A365F2}"/>
    <cellStyle name="常规 7 6" xfId="644" xr:uid="{ECD38BCA-D4ED-41CF-9270-B269FAA84174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4 2 2" xfId="653" xr:uid="{BEB0B787-F74F-412A-9773-4AAB21D9F8DF}"/>
    <cellStyle name="常规 9 4 3" xfId="652" xr:uid="{C35EAB74-739D-4B41-985B-A6D2A9ED67C2}"/>
    <cellStyle name="常规 9 5" xfId="404" xr:uid="{00000000-0005-0000-0000-00007D010000}"/>
    <cellStyle name="常规 9 5 2" xfId="405" xr:uid="{00000000-0005-0000-0000-00007E010000}"/>
    <cellStyle name="常规 9 5 2 2" xfId="655" xr:uid="{2410D2E7-99D2-489E-9243-36E99FBA911E}"/>
    <cellStyle name="常规 9 5 3" xfId="654" xr:uid="{B6A27CF7-2AD1-424A-AFAA-41C328926710}"/>
    <cellStyle name="常规 9 6" xfId="406" xr:uid="{00000000-0005-0000-0000-00007F010000}"/>
    <cellStyle name="常规 9 6 2" xfId="656" xr:uid="{5C0B178E-BF76-45F9-B2BB-316399EAFB63}"/>
    <cellStyle name="常规 9 7" xfId="651" xr:uid="{D44D904B-D5EE-4A84-9E07-FBCBC03129D1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ingz\Documents\GitHub\jw3\upload\00-&#22825;&#32764;&#20113;&#38598;&#25104;&#23454;&#26045;&#22522;&#26412;&#20449;&#24687;&#34920;&#27169;&#26495;(&#32593;&#32476;&#21644;&#26381;&#21153;&#22120;&#35774;&#22791;&#34920;&#21547;&#20844;&#24335;)20230101(1).xlsx" TargetMode="External"/><Relationship Id="rId1" Type="http://schemas.openxmlformats.org/officeDocument/2006/relationships/externalLinkPath" Target="file:///C:\Users\kingz\Documents\GitHub\jw3\upload\00-&#22825;&#32764;&#20113;&#38598;&#25104;&#23454;&#26045;&#22522;&#26412;&#20449;&#24687;&#34920;&#27169;&#26495;(&#32593;&#32476;&#21644;&#26381;&#21153;&#22120;&#35774;&#22791;&#34920;&#21547;&#20844;&#24335;)20230101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B8">
            <v>8</v>
          </cell>
          <cell r="C8">
            <v>301</v>
          </cell>
          <cell r="E8" t="str">
            <v>21.14.168.0/21</v>
          </cell>
        </row>
        <row r="9">
          <cell r="C9">
            <v>300</v>
          </cell>
          <cell r="E9" t="str">
            <v>21.14.176.0/22</v>
          </cell>
        </row>
        <row r="10">
          <cell r="B10">
            <v>4</v>
          </cell>
          <cell r="C10">
            <v>150</v>
          </cell>
          <cell r="E10" t="str">
            <v>21.14.180.0/22</v>
          </cell>
        </row>
        <row r="11">
          <cell r="B11">
            <v>2</v>
          </cell>
          <cell r="C11">
            <v>151</v>
          </cell>
          <cell r="E11" t="str">
            <v>21.14.184.0/23</v>
          </cell>
        </row>
        <row r="12">
          <cell r="C12">
            <v>302</v>
          </cell>
          <cell r="E12" t="str">
            <v>21.14.186.0/23</v>
          </cell>
        </row>
        <row r="13">
          <cell r="C13">
            <v>200</v>
          </cell>
          <cell r="E13" t="str">
            <v>21.14.188.0/24</v>
          </cell>
        </row>
        <row r="14">
          <cell r="C14">
            <v>153</v>
          </cell>
          <cell r="E14" t="str">
            <v>21.14.189.0/24</v>
          </cell>
        </row>
        <row r="15">
          <cell r="C15">
            <v>307</v>
          </cell>
          <cell r="E15" t="str">
            <v>21.14.190.0/24</v>
          </cell>
        </row>
        <row r="16">
          <cell r="E16" t="str">
            <v>21.14.208.0</v>
          </cell>
        </row>
        <row r="17">
          <cell r="E17" t="str">
            <v>*.*.*.0/24</v>
          </cell>
        </row>
        <row r="18">
          <cell r="C18">
            <v>199</v>
          </cell>
          <cell r="E18" t="str">
            <v>10.19.244.128/25</v>
          </cell>
        </row>
        <row r="19">
          <cell r="C19">
            <v>208</v>
          </cell>
          <cell r="E19" t="str">
            <v>100.0.0.0/23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C3" t="str">
            <v>21.14.</v>
          </cell>
          <cell r="D3" t="str">
            <v>21.14.</v>
          </cell>
          <cell r="E3" t="str">
            <v>21.14.</v>
          </cell>
          <cell r="Q3" t="str">
            <v>14</v>
          </cell>
        </row>
        <row r="4">
          <cell r="C4" t="str">
            <v>180</v>
          </cell>
          <cell r="D4" t="str">
            <v>184</v>
          </cell>
          <cell r="E4" t="str">
            <v>168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说明（勿修改）"/>
      <sheetName val="项目信息"/>
      <sheetName val="设备清单"/>
      <sheetName val="初始化要求"/>
      <sheetName val="网络设备"/>
      <sheetName val="服务器"/>
      <sheetName val="IP互联表"/>
      <sheetName val="网络规划概要"/>
      <sheetName val="VM宿主机"/>
      <sheetName val="VM规划"/>
      <sheetName val="IP地址段"/>
      <sheetName val="AS"/>
      <sheetName val="出口信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F2" t="str">
            <v>11918130A300</v>
          </cell>
        </row>
        <row r="3">
          <cell r="F3" t="str">
            <v>11918130A336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7" sqref="B17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43" t="s">
        <v>0</v>
      </c>
      <c r="B1" s="211" t="s">
        <v>1</v>
      </c>
      <c r="C1" s="211"/>
    </row>
    <row r="2" spans="1:3" ht="25.2" customHeight="1">
      <c r="A2" s="143" t="s">
        <v>2</v>
      </c>
      <c r="B2" s="211" t="s">
        <v>3</v>
      </c>
      <c r="C2" s="211"/>
    </row>
    <row r="3" spans="1:3" ht="25.2" customHeight="1">
      <c r="A3" s="143" t="s">
        <v>4</v>
      </c>
      <c r="B3" s="211" t="s">
        <v>5</v>
      </c>
      <c r="C3" s="211"/>
    </row>
    <row r="4" spans="1:3" ht="110.1" customHeight="1">
      <c r="A4" s="143" t="s">
        <v>6</v>
      </c>
      <c r="B4" s="212" t="s">
        <v>7</v>
      </c>
      <c r="C4" s="211"/>
    </row>
    <row r="5" spans="1:3" ht="52.2" customHeight="1">
      <c r="A5" s="213" t="s">
        <v>8</v>
      </c>
      <c r="B5" s="213"/>
      <c r="C5" s="213"/>
    </row>
  </sheetData>
  <mergeCells count="5">
    <mergeCell ref="B1:C1"/>
    <mergeCell ref="B2:C2"/>
    <mergeCell ref="B3:C3"/>
    <mergeCell ref="B4:C4"/>
    <mergeCell ref="A5:C5"/>
  </mergeCells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30" zoomScaleNormal="130" workbookViewId="0">
      <selection activeCell="C29" sqref="C29"/>
    </sheetView>
  </sheetViews>
  <sheetFormatPr defaultColWidth="9" defaultRowHeight="14.4"/>
  <cols>
    <col min="1" max="1" width="8.44140625" style="1" customWidth="1"/>
    <col min="2" max="2" width="17.33203125" style="96" customWidth="1"/>
    <col min="3" max="3" width="51" style="1" customWidth="1"/>
    <col min="4" max="4" width="71.6640625" style="1" customWidth="1"/>
    <col min="5" max="6" width="53.5546875" style="1" customWidth="1"/>
    <col min="7" max="7" width="9" style="1" customWidth="1"/>
    <col min="8" max="16384" width="9" style="1"/>
  </cols>
  <sheetData>
    <row r="1" spans="1:4">
      <c r="A1" s="109" t="s">
        <v>9</v>
      </c>
      <c r="B1" s="95" t="s">
        <v>10</v>
      </c>
      <c r="C1" s="109" t="s">
        <v>11</v>
      </c>
      <c r="D1" s="109" t="s">
        <v>12</v>
      </c>
    </row>
    <row r="2" spans="1:4" s="108" customFormat="1" ht="12">
      <c r="A2" s="107" t="s">
        <v>13</v>
      </c>
      <c r="B2" s="110" t="s">
        <v>14</v>
      </c>
      <c r="C2" s="111" t="s">
        <v>15</v>
      </c>
      <c r="D2" s="111" t="s">
        <v>16</v>
      </c>
    </row>
    <row r="3" spans="1:4" s="108" customFormat="1" ht="12">
      <c r="A3" s="107" t="s">
        <v>13</v>
      </c>
      <c r="B3" s="110" t="s">
        <v>17</v>
      </c>
      <c r="C3" s="112" t="s">
        <v>18</v>
      </c>
      <c r="D3" s="111" t="s">
        <v>16</v>
      </c>
    </row>
    <row r="4" spans="1:4" s="108" customFormat="1" ht="12">
      <c r="A4" s="107" t="s">
        <v>13</v>
      </c>
      <c r="B4" s="110" t="s">
        <v>19</v>
      </c>
      <c r="C4" s="113" t="s">
        <v>20</v>
      </c>
      <c r="D4" s="111" t="s">
        <v>21</v>
      </c>
    </row>
    <row r="5" spans="1:4" s="108" customFormat="1" ht="12">
      <c r="A5" s="107" t="s">
        <v>13</v>
      </c>
      <c r="B5" s="110" t="s">
        <v>22</v>
      </c>
      <c r="C5" s="113" t="s">
        <v>23</v>
      </c>
      <c r="D5" s="111" t="s">
        <v>16</v>
      </c>
    </row>
    <row r="6" spans="1:4" s="108" customFormat="1" ht="12">
      <c r="A6" s="107" t="s">
        <v>13</v>
      </c>
      <c r="B6" s="110" t="s">
        <v>24</v>
      </c>
      <c r="C6" s="113" t="s">
        <v>25</v>
      </c>
      <c r="D6" s="111"/>
    </row>
    <row r="7" spans="1:4" s="108" customFormat="1" ht="12">
      <c r="A7" s="107" t="s">
        <v>13</v>
      </c>
      <c r="B7" s="110" t="s">
        <v>26</v>
      </c>
      <c r="C7" s="113" t="s">
        <v>27</v>
      </c>
      <c r="D7" s="111"/>
    </row>
    <row r="8" spans="1:4" s="108" customFormat="1" ht="12">
      <c r="A8" s="107" t="s">
        <v>13</v>
      </c>
      <c r="B8" s="110" t="s">
        <v>28</v>
      </c>
      <c r="C8" s="113" t="s">
        <v>29</v>
      </c>
      <c r="D8" s="111"/>
    </row>
    <row r="9" spans="1:4" s="108" customFormat="1" ht="12.6" customHeight="1">
      <c r="A9" s="107" t="s">
        <v>30</v>
      </c>
      <c r="B9" s="110" t="s">
        <v>31</v>
      </c>
      <c r="C9" s="113" t="s">
        <v>32</v>
      </c>
      <c r="D9" s="111" t="s">
        <v>33</v>
      </c>
    </row>
    <row r="10" spans="1:4" s="108" customFormat="1" ht="12">
      <c r="A10" s="107" t="s">
        <v>13</v>
      </c>
      <c r="B10" s="110" t="s">
        <v>34</v>
      </c>
      <c r="C10" s="114" t="s">
        <v>35</v>
      </c>
      <c r="D10" s="111" t="s">
        <v>36</v>
      </c>
    </row>
    <row r="11" spans="1:4" s="108" customFormat="1" ht="12">
      <c r="A11" s="107" t="s">
        <v>13</v>
      </c>
      <c r="B11" s="110" t="s">
        <v>37</v>
      </c>
      <c r="C11" s="113" t="s">
        <v>38</v>
      </c>
      <c r="D11" s="111" t="s">
        <v>39</v>
      </c>
    </row>
    <row r="12" spans="1:4" s="108" customFormat="1" ht="12">
      <c r="A12" s="107" t="s">
        <v>13</v>
      </c>
      <c r="B12" s="110" t="s">
        <v>40</v>
      </c>
      <c r="C12" s="156" t="s">
        <v>41</v>
      </c>
      <c r="D12" s="111" t="s">
        <v>42</v>
      </c>
    </row>
    <row r="13" spans="1:4" s="108" customFormat="1" ht="12">
      <c r="A13" s="107" t="s">
        <v>13</v>
      </c>
      <c r="B13" s="110" t="s">
        <v>43</v>
      </c>
      <c r="C13" s="111" t="s">
        <v>44</v>
      </c>
      <c r="D13" s="111" t="s">
        <v>45</v>
      </c>
    </row>
    <row r="14" spans="1:4" s="108" customFormat="1" ht="12">
      <c r="A14" s="107" t="s">
        <v>13</v>
      </c>
      <c r="B14" s="110" t="s">
        <v>46</v>
      </c>
      <c r="C14" s="111" t="s">
        <v>47</v>
      </c>
      <c r="D14" s="111" t="s">
        <v>48</v>
      </c>
    </row>
    <row r="15" spans="1:4" s="108" customFormat="1" ht="12">
      <c r="A15" s="107" t="s">
        <v>49</v>
      </c>
      <c r="B15" s="110" t="s">
        <v>50</v>
      </c>
      <c r="C15" s="111" t="s">
        <v>51</v>
      </c>
      <c r="D15" s="111" t="s">
        <v>52</v>
      </c>
    </row>
    <row r="16" spans="1:4" s="108" customFormat="1" ht="12">
      <c r="A16" s="107" t="s">
        <v>53</v>
      </c>
      <c r="B16" s="110" t="s">
        <v>54</v>
      </c>
      <c r="C16" s="115">
        <v>48</v>
      </c>
      <c r="D16" s="111" t="s">
        <v>55</v>
      </c>
    </row>
    <row r="17" spans="1:4" s="108" customFormat="1" ht="12">
      <c r="A17" s="107" t="s">
        <v>53</v>
      </c>
      <c r="B17" s="110" t="s">
        <v>56</v>
      </c>
      <c r="C17" s="115" t="s">
        <v>57</v>
      </c>
      <c r="D17" s="115" t="s">
        <v>58</v>
      </c>
    </row>
    <row r="18" spans="1:4" s="108" customFormat="1" ht="12">
      <c r="A18" s="107" t="s">
        <v>53</v>
      </c>
      <c r="B18" s="110" t="s">
        <v>59</v>
      </c>
      <c r="C18" s="115">
        <v>20</v>
      </c>
      <c r="D18" s="115" t="s">
        <v>60</v>
      </c>
    </row>
    <row r="19" spans="1:4" s="108" customFormat="1" ht="12">
      <c r="A19" s="107" t="s">
        <v>53</v>
      </c>
      <c r="B19" s="110" t="s">
        <v>61</v>
      </c>
      <c r="C19" s="115">
        <v>32</v>
      </c>
      <c r="D19" s="115" t="s">
        <v>60</v>
      </c>
    </row>
    <row r="20" spans="1:4" s="108" customFormat="1" ht="12">
      <c r="A20" s="107" t="s">
        <v>53</v>
      </c>
      <c r="B20" s="110" t="s">
        <v>62</v>
      </c>
      <c r="C20" s="115" t="s">
        <v>63</v>
      </c>
      <c r="D20" s="115" t="s">
        <v>60</v>
      </c>
    </row>
  </sheetData>
  <phoneticPr fontId="45" type="noConversion"/>
  <pageMargins left="0.69930555555555596" right="0.69930555555555596" top="0.75" bottom="0.75" header="0.3" footer="0.3"/>
  <ignoredErrors>
    <ignoredError sqref="C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28"/>
  <sheetViews>
    <sheetView tabSelected="1" zoomScale="92" zoomScaleNormal="92" workbookViewId="0">
      <selection activeCell="G9" sqref="G9"/>
    </sheetView>
  </sheetViews>
  <sheetFormatPr defaultColWidth="9" defaultRowHeight="14.25" customHeight="1"/>
  <cols>
    <col min="1" max="1" width="9" style="103"/>
    <col min="2" max="2" width="10.109375" style="103" customWidth="1"/>
    <col min="3" max="3" width="17.109375" style="103" customWidth="1"/>
    <col min="4" max="4" width="28" style="103" customWidth="1"/>
    <col min="5" max="5" width="5.33203125" style="103" customWidth="1"/>
    <col min="6" max="6" width="9.44140625" style="104" customWidth="1"/>
    <col min="7" max="7" width="43.44140625" style="103" customWidth="1"/>
    <col min="8" max="8" width="7.5546875" style="103" customWidth="1"/>
    <col min="9" max="9" width="21.5546875" style="103" customWidth="1"/>
    <col min="10" max="10" width="43.109375" style="103" customWidth="1"/>
    <col min="11" max="11" width="20.33203125" style="103" customWidth="1"/>
    <col min="12" max="12" width="21.5546875" style="103" customWidth="1"/>
    <col min="13" max="13" width="18.33203125" style="103" customWidth="1"/>
    <col min="14" max="14" width="20.33203125" style="103" customWidth="1"/>
    <col min="15" max="18" width="21.5546875" style="103" customWidth="1"/>
    <col min="19" max="19" width="31" style="103" customWidth="1"/>
    <col min="20" max="20" width="21.109375" style="103" customWidth="1"/>
    <col min="21" max="21" width="22.109375" style="103" customWidth="1"/>
    <col min="22" max="22" width="9" style="103" customWidth="1"/>
    <col min="23" max="16384" width="9" style="103"/>
  </cols>
  <sheetData>
    <row r="1" spans="1:22" s="149" customFormat="1" ht="28.8">
      <c r="A1" s="150" t="s">
        <v>64</v>
      </c>
      <c r="B1" s="150" t="s">
        <v>65</v>
      </c>
      <c r="C1" s="150" t="s">
        <v>66</v>
      </c>
      <c r="D1" s="105" t="s">
        <v>67</v>
      </c>
      <c r="E1" s="105" t="s">
        <v>68</v>
      </c>
      <c r="F1" s="105" t="s">
        <v>69</v>
      </c>
      <c r="G1" s="105" t="s">
        <v>70</v>
      </c>
      <c r="H1" s="132" t="s">
        <v>71</v>
      </c>
      <c r="I1" s="105" t="s">
        <v>72</v>
      </c>
      <c r="J1" s="151" t="s">
        <v>73</v>
      </c>
      <c r="K1" s="132" t="s">
        <v>74</v>
      </c>
      <c r="L1" s="132" t="s">
        <v>75</v>
      </c>
      <c r="M1" s="132" t="s">
        <v>76</v>
      </c>
      <c r="N1" s="132" t="s">
        <v>77</v>
      </c>
      <c r="O1" s="132" t="s">
        <v>78</v>
      </c>
      <c r="P1" s="132" t="s">
        <v>79</v>
      </c>
      <c r="Q1" s="132" t="s">
        <v>80</v>
      </c>
      <c r="R1" s="132" t="s">
        <v>81</v>
      </c>
      <c r="S1" s="132" t="s">
        <v>82</v>
      </c>
      <c r="T1" s="132" t="s">
        <v>83</v>
      </c>
      <c r="U1" s="188" t="s">
        <v>84</v>
      </c>
      <c r="V1" s="152"/>
    </row>
    <row r="2" spans="1:22" s="122" customFormat="1" ht="19.95" customHeight="1">
      <c r="A2" s="226" t="s">
        <v>85</v>
      </c>
      <c r="B2" s="106">
        <v>1</v>
      </c>
      <c r="C2" s="116"/>
      <c r="D2" s="117" t="s">
        <v>86</v>
      </c>
      <c r="E2" s="117" t="s">
        <v>87</v>
      </c>
      <c r="F2" s="118">
        <v>9</v>
      </c>
      <c r="G2" s="119" t="s">
        <v>88</v>
      </c>
      <c r="H2" s="120" t="s">
        <v>89</v>
      </c>
      <c r="I2" s="121" t="s">
        <v>90</v>
      </c>
      <c r="J2" s="145" t="str">
        <f>D2&amp;"-"&amp;I2&amp;IF(C2="","","-"&amp;C2)</f>
        <v>宿主机服务器-ZXCLOUD R5300 G4X</v>
      </c>
      <c r="K2" s="153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155" t="s">
        <v>91</v>
      </c>
      <c r="M2" s="155" t="s">
        <v>92</v>
      </c>
      <c r="N2" s="155" t="s">
        <v>93</v>
      </c>
      <c r="O2" s="155" t="s">
        <v>94</v>
      </c>
      <c r="P2" s="155" t="s">
        <v>95</v>
      </c>
      <c r="Q2" s="155">
        <v>50000</v>
      </c>
      <c r="R2" s="155" t="s">
        <v>96</v>
      </c>
      <c r="S2" s="155" t="s">
        <v>97</v>
      </c>
      <c r="T2" s="155" t="s">
        <v>98</v>
      </c>
      <c r="U2" s="208" t="s">
        <v>99</v>
      </c>
    </row>
    <row r="3" spans="1:22" s="122" customFormat="1" ht="19.95" customHeight="1">
      <c r="A3" s="226" t="s">
        <v>85</v>
      </c>
      <c r="B3" s="106" t="s">
        <v>100</v>
      </c>
      <c r="C3" s="116"/>
      <c r="D3" s="117" t="s">
        <v>101</v>
      </c>
      <c r="E3" s="117" t="s">
        <v>87</v>
      </c>
      <c r="F3" s="118">
        <v>5</v>
      </c>
      <c r="G3" s="119" t="s">
        <v>102</v>
      </c>
      <c r="H3" s="120" t="s">
        <v>103</v>
      </c>
      <c r="I3" s="121" t="s">
        <v>104</v>
      </c>
      <c r="J3" s="145" t="str">
        <f>D3&amp;"-"&amp;I3&amp;IF(C3="","","-"&amp;C3)</f>
        <v>弹性裸金属服务器-1-2288HV6</v>
      </c>
      <c r="K3" s="153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155" t="s">
        <v>105</v>
      </c>
      <c r="M3" s="155" t="s">
        <v>92</v>
      </c>
      <c r="N3" s="155" t="s">
        <v>106</v>
      </c>
      <c r="O3" s="155" t="s">
        <v>107</v>
      </c>
      <c r="P3" s="155" t="s">
        <v>108</v>
      </c>
      <c r="Q3" s="155">
        <v>50000</v>
      </c>
      <c r="R3" s="155" t="s">
        <v>96</v>
      </c>
      <c r="S3" s="155" t="s">
        <v>97</v>
      </c>
      <c r="T3" s="155" t="s">
        <v>98</v>
      </c>
      <c r="U3" s="208"/>
    </row>
    <row r="4" spans="1:22" s="122" customFormat="1" ht="19.95" customHeight="1">
      <c r="A4" s="226" t="s">
        <v>85</v>
      </c>
      <c r="B4" s="106" t="s">
        <v>109</v>
      </c>
      <c r="C4" s="116"/>
      <c r="D4" s="117" t="s">
        <v>110</v>
      </c>
      <c r="E4" s="117" t="s">
        <v>87</v>
      </c>
      <c r="F4" s="118">
        <v>2</v>
      </c>
      <c r="G4" s="119" t="s">
        <v>111</v>
      </c>
      <c r="H4" s="120" t="s">
        <v>103</v>
      </c>
      <c r="I4" s="121" t="s">
        <v>104</v>
      </c>
      <c r="J4" s="145" t="str">
        <f t="shared" ref="J4:J28" si="0">D4&amp;"-"&amp;I4&amp;IF(C4="","","-"&amp;C4)</f>
        <v>弹性裸金属服务器-2-2288HV6</v>
      </c>
      <c r="K4" s="153" t="str" cm="1">
        <f t="array" ref="K4">IF(_xlfn.IFS(_xlfn.IFNA(VLOOKUP(J4,服务器!$D:$D,1,FALSE),1)=1,1,EXACT(VLOOKUP(J4,服务器!$D:$D,1,FALSE),J4)=FALSE,1,EXACT(VLOOKUP(J4,服务器!$D:$D,1,FALSE),J4)=TRUE,FALSE),"请修改设备名称列,或者设备不存在","OK")</f>
        <v>OK</v>
      </c>
      <c r="L4" s="155" t="s">
        <v>105</v>
      </c>
      <c r="M4" s="155" t="s">
        <v>92</v>
      </c>
      <c r="N4" s="155" t="s">
        <v>106</v>
      </c>
      <c r="O4" s="155" t="s">
        <v>107</v>
      </c>
      <c r="P4" s="155" t="s">
        <v>108</v>
      </c>
      <c r="Q4" s="155">
        <v>50000</v>
      </c>
      <c r="R4" s="155" t="s">
        <v>96</v>
      </c>
      <c r="S4" s="155" t="s">
        <v>97</v>
      </c>
      <c r="T4" s="155" t="s">
        <v>98</v>
      </c>
      <c r="U4" s="208"/>
    </row>
    <row r="5" spans="1:22" s="122" customFormat="1" ht="19.95" customHeight="1">
      <c r="A5" s="226" t="s">
        <v>85</v>
      </c>
      <c r="B5" s="106" t="s">
        <v>112</v>
      </c>
      <c r="C5" s="116"/>
      <c r="D5" s="117" t="s">
        <v>113</v>
      </c>
      <c r="E5" s="117" t="s">
        <v>87</v>
      </c>
      <c r="F5" s="118">
        <v>2</v>
      </c>
      <c r="G5" s="119" t="s">
        <v>114</v>
      </c>
      <c r="H5" s="120" t="s">
        <v>103</v>
      </c>
      <c r="I5" s="121" t="s">
        <v>104</v>
      </c>
      <c r="J5" s="145" t="str">
        <f t="shared" si="0"/>
        <v>弹性裸金属服务器-3-2288HV6</v>
      </c>
      <c r="K5" s="153" t="str" cm="1">
        <f t="array" ref="K5">IF(_xlfn.IFS(_xlfn.IFNA(VLOOKUP(J5,服务器!$D:$D,1,FALSE),1)=1,1,EXACT(VLOOKUP(J5,服务器!$D:$D,1,FALSE),J5)=FALSE,1,EXACT(VLOOKUP(J5,服务器!$D:$D,1,FALSE),J5)=TRUE,FALSE),"请修改设备名称列,或者设备不存在","OK")</f>
        <v>OK</v>
      </c>
      <c r="L5" s="155" t="s">
        <v>105</v>
      </c>
      <c r="M5" s="155" t="s">
        <v>92</v>
      </c>
      <c r="N5" s="155" t="s">
        <v>106</v>
      </c>
      <c r="O5" s="155" t="s">
        <v>107</v>
      </c>
      <c r="P5" s="155" t="s">
        <v>108</v>
      </c>
      <c r="Q5" s="155">
        <v>50000</v>
      </c>
      <c r="R5" s="155" t="s">
        <v>96</v>
      </c>
      <c r="S5" s="155" t="s">
        <v>97</v>
      </c>
      <c r="T5" s="155" t="s">
        <v>98</v>
      </c>
      <c r="U5" s="208"/>
    </row>
    <row r="6" spans="1:22" s="122" customFormat="1" ht="19.95" customHeight="1">
      <c r="A6" s="226" t="s">
        <v>85</v>
      </c>
      <c r="B6" s="106" t="s">
        <v>115</v>
      </c>
      <c r="C6" s="116"/>
      <c r="D6" s="118" t="s">
        <v>116</v>
      </c>
      <c r="E6" s="117" t="s">
        <v>87</v>
      </c>
      <c r="F6" s="118">
        <v>5</v>
      </c>
      <c r="G6" s="119" t="s">
        <v>117</v>
      </c>
      <c r="H6" s="120" t="s">
        <v>118</v>
      </c>
      <c r="I6" s="121" t="s">
        <v>119</v>
      </c>
      <c r="J6" s="145" t="str">
        <f t="shared" si="0"/>
        <v>块存储（性能型）服务器-TG225 B1</v>
      </c>
      <c r="K6" s="153" t="str" cm="1">
        <f t="array" ref="K6">IF(_xlfn.IFS(_xlfn.IFNA(VLOOKUP(J6,服务器!$D:$D,1,FALSE),1)=1,1,EXACT(VLOOKUP(J6,服务器!$D:$D,1,FALSE),J6)=FALSE,1,EXACT(VLOOKUP(J6,服务器!$D:$D,1,FALSE),J6)=TRUE,FALSE),"请修改设备名称列,或者设备不存在","OK")</f>
        <v>OK</v>
      </c>
      <c r="L6" s="155" t="s">
        <v>120</v>
      </c>
      <c r="M6" s="155" t="s">
        <v>92</v>
      </c>
      <c r="N6" s="155" t="s">
        <v>121</v>
      </c>
      <c r="O6" s="155" t="s">
        <v>122</v>
      </c>
      <c r="P6" s="155" t="s">
        <v>108</v>
      </c>
      <c r="Q6" s="155">
        <v>50000</v>
      </c>
      <c r="R6" s="155" t="s">
        <v>96</v>
      </c>
      <c r="S6" s="155" t="s">
        <v>97</v>
      </c>
      <c r="T6" s="155" t="s">
        <v>98</v>
      </c>
      <c r="U6" s="208" t="s">
        <v>123</v>
      </c>
    </row>
    <row r="7" spans="1:22" s="122" customFormat="1" ht="19.95" customHeight="1">
      <c r="A7" s="226" t="s">
        <v>85</v>
      </c>
      <c r="B7" s="106" t="s">
        <v>124</v>
      </c>
      <c r="C7" s="116"/>
      <c r="D7" s="121" t="s">
        <v>125</v>
      </c>
      <c r="E7" s="117" t="s">
        <v>87</v>
      </c>
      <c r="F7" s="118">
        <f>4+2</f>
        <v>6</v>
      </c>
      <c r="G7" s="119" t="s">
        <v>126</v>
      </c>
      <c r="H7" s="120" t="s">
        <v>118</v>
      </c>
      <c r="I7" s="121" t="s">
        <v>119</v>
      </c>
      <c r="J7" s="145" t="str">
        <f t="shared" si="0"/>
        <v>块存储（均衡型-国产）服务器-TG225 B1</v>
      </c>
      <c r="K7" s="153" t="str" cm="1">
        <f t="array" ref="K7">IF(_xlfn.IFS(_xlfn.IFNA(VLOOKUP(J7,服务器!$D:$D,1,FALSE),1)=1,1,EXACT(VLOOKUP(J7,服务器!$D:$D,1,FALSE),J7)=FALSE,1,EXACT(VLOOKUP(J7,服务器!$D:$D,1,FALSE),J7)=TRUE,FALSE),"请修改设备名称列,或者设备不存在","OK")</f>
        <v>OK</v>
      </c>
      <c r="L7" s="155" t="s">
        <v>120</v>
      </c>
      <c r="M7" s="155" t="s">
        <v>92</v>
      </c>
      <c r="N7" s="155" t="s">
        <v>121</v>
      </c>
      <c r="O7" s="155" t="s">
        <v>127</v>
      </c>
      <c r="P7" s="155" t="s">
        <v>108</v>
      </c>
      <c r="Q7" s="155">
        <v>50000</v>
      </c>
      <c r="R7" s="155" t="s">
        <v>96</v>
      </c>
      <c r="S7" s="155" t="s">
        <v>97</v>
      </c>
      <c r="T7" s="155" t="s">
        <v>98</v>
      </c>
      <c r="U7" s="208" t="s">
        <v>123</v>
      </c>
    </row>
    <row r="8" spans="1:22" s="122" customFormat="1" ht="19.95" customHeight="1">
      <c r="A8" s="226" t="s">
        <v>85</v>
      </c>
      <c r="B8" s="106">
        <v>7</v>
      </c>
      <c r="C8" s="116"/>
      <c r="D8" s="121" t="s">
        <v>128</v>
      </c>
      <c r="E8" s="117" t="s">
        <v>87</v>
      </c>
      <c r="F8" s="118">
        <v>4</v>
      </c>
      <c r="G8" s="119" t="s">
        <v>129</v>
      </c>
      <c r="H8" s="120" t="s">
        <v>89</v>
      </c>
      <c r="I8" s="121" t="s">
        <v>90</v>
      </c>
      <c r="J8" s="145" t="str">
        <f t="shared" si="0"/>
        <v>文件存储（存储）服务器-ZXCLOUD R5300 G4X</v>
      </c>
      <c r="K8" s="153" t="str" cm="1">
        <f t="array" ref="K8">IF(_xlfn.IFS(_xlfn.IFNA(VLOOKUP(J8,服务器!$D:$D,1,FALSE),1)=1,1,EXACT(VLOOKUP(J8,服务器!$D:$D,1,FALSE),J8)=FALSE,1,EXACT(VLOOKUP(J8,服务器!$D:$D,1,FALSE),J8)=TRUE,FALSE),"请修改设备名称列,或者设备不存在","OK")</f>
        <v>OK</v>
      </c>
      <c r="L8" s="155" t="s">
        <v>91</v>
      </c>
      <c r="M8" s="155" t="s">
        <v>92</v>
      </c>
      <c r="N8" s="155" t="s">
        <v>121</v>
      </c>
      <c r="O8" s="155" t="s">
        <v>107</v>
      </c>
      <c r="P8" s="155" t="s">
        <v>108</v>
      </c>
      <c r="Q8" s="155">
        <v>50000</v>
      </c>
      <c r="R8" s="155" t="s">
        <v>96</v>
      </c>
      <c r="S8" s="155" t="s">
        <v>97</v>
      </c>
      <c r="T8" s="155" t="s">
        <v>98</v>
      </c>
      <c r="U8" s="208"/>
    </row>
    <row r="9" spans="1:22" s="122" customFormat="1" ht="19.95" customHeight="1">
      <c r="A9" s="226" t="s">
        <v>85</v>
      </c>
      <c r="B9" s="106" t="s">
        <v>130</v>
      </c>
      <c r="C9" s="116"/>
      <c r="D9" s="117" t="s">
        <v>131</v>
      </c>
      <c r="E9" s="117" t="s">
        <v>87</v>
      </c>
      <c r="F9" s="118">
        <v>2</v>
      </c>
      <c r="G9" s="119" t="s">
        <v>132</v>
      </c>
      <c r="H9" s="120" t="s">
        <v>89</v>
      </c>
      <c r="I9" s="121" t="s">
        <v>90</v>
      </c>
      <c r="J9" s="145" t="str">
        <f t="shared" si="0"/>
        <v>文件存储（管理）服务器-ZXCLOUD R5300 G4X</v>
      </c>
      <c r="K9" s="153" t="str" cm="1">
        <f t="array" ref="K9">IF(_xlfn.IFS(_xlfn.IFNA(VLOOKUP(J9,服务器!$D:$D,1,FALSE),1)=1,1,EXACT(VLOOKUP(J9,服务器!$D:$D,1,FALSE),J9)=FALSE,1,EXACT(VLOOKUP(J9,服务器!$D:$D,1,FALSE),J9)=TRUE,FALSE),"请修改设备名称列,或者设备不存在","OK")</f>
        <v>OK</v>
      </c>
      <c r="L9" s="155" t="s">
        <v>91</v>
      </c>
      <c r="M9" s="155" t="s">
        <v>92</v>
      </c>
      <c r="N9" s="155" t="s">
        <v>121</v>
      </c>
      <c r="O9" s="155" t="s">
        <v>133</v>
      </c>
      <c r="P9" s="155" t="s">
        <v>108</v>
      </c>
      <c r="Q9" s="155">
        <v>50000</v>
      </c>
      <c r="R9" s="155" t="s">
        <v>96</v>
      </c>
      <c r="S9" s="155" t="s">
        <v>97</v>
      </c>
      <c r="T9" s="155" t="s">
        <v>98</v>
      </c>
      <c r="U9" s="208"/>
    </row>
    <row r="10" spans="1:22" s="122" customFormat="1" ht="19.95" customHeight="1">
      <c r="A10" s="226" t="s">
        <v>85</v>
      </c>
      <c r="B10" s="106" t="s">
        <v>134</v>
      </c>
      <c r="C10" s="116"/>
      <c r="D10" s="117" t="s">
        <v>135</v>
      </c>
      <c r="E10" s="117" t="s">
        <v>87</v>
      </c>
      <c r="F10" s="118">
        <v>2</v>
      </c>
      <c r="G10" s="119" t="s">
        <v>136</v>
      </c>
      <c r="H10" s="120" t="s">
        <v>89</v>
      </c>
      <c r="I10" s="121" t="s">
        <v>90</v>
      </c>
      <c r="J10" s="145" t="str">
        <f t="shared" si="0"/>
        <v>文件存储（网关）服务器-ZXCLOUD R5300 G4X</v>
      </c>
      <c r="K10" s="153" t="str" cm="1">
        <f t="array" ref="K10">IF(_xlfn.IFS(_xlfn.IFNA(VLOOKUP(J10,服务器!$D:$D,1,FALSE),1)=1,1,EXACT(VLOOKUP(J10,服务器!$D:$D,1,FALSE),J10)=FALSE,1,EXACT(VLOOKUP(J10,服务器!$D:$D,1,FALSE),J10)=TRUE,FALSE),"请修改设备名称列,或者设备不存在","OK")</f>
        <v>OK</v>
      </c>
      <c r="L10" s="155" t="s">
        <v>91</v>
      </c>
      <c r="M10" s="155" t="s">
        <v>92</v>
      </c>
      <c r="N10" s="155" t="s">
        <v>121</v>
      </c>
      <c r="O10" s="155" t="s">
        <v>107</v>
      </c>
      <c r="P10" s="155" t="s">
        <v>108</v>
      </c>
      <c r="Q10" s="155">
        <v>50000</v>
      </c>
      <c r="R10" s="155" t="s">
        <v>96</v>
      </c>
      <c r="S10" s="155" t="s">
        <v>97</v>
      </c>
      <c r="T10" s="155" t="s">
        <v>98</v>
      </c>
      <c r="U10" s="208"/>
    </row>
    <row r="11" spans="1:22" s="122" customFormat="1" ht="19.95" customHeight="1">
      <c r="A11" s="226" t="s">
        <v>85</v>
      </c>
      <c r="B11" s="106" t="s">
        <v>137</v>
      </c>
      <c r="C11" s="116"/>
      <c r="D11" s="118" t="s">
        <v>138</v>
      </c>
      <c r="E11" s="117" t="s">
        <v>87</v>
      </c>
      <c r="F11" s="118">
        <v>4</v>
      </c>
      <c r="G11" s="119" t="s">
        <v>139</v>
      </c>
      <c r="H11" s="120" t="s">
        <v>89</v>
      </c>
      <c r="I11" s="121" t="s">
        <v>90</v>
      </c>
      <c r="J11" s="145" t="str">
        <f t="shared" si="0"/>
        <v>网元服务器-ZXCLOUD R5300 G4X</v>
      </c>
      <c r="K11" s="153" t="str" cm="1">
        <f t="array" ref="K11">IF(_xlfn.IFS(_xlfn.IFNA(VLOOKUP(J11,服务器!$D:$D,1,FALSE),1)=1,1,EXACT(VLOOKUP(J11,服务器!$D:$D,1,FALSE),J11)=FALSE,1,EXACT(VLOOKUP(J11,服务器!$D:$D,1,FALSE),J11)=TRUE,FALSE),"请修改设备名称列,或者设备不存在","OK")</f>
        <v>OK</v>
      </c>
      <c r="L11" s="155" t="s">
        <v>91</v>
      </c>
      <c r="M11" s="155" t="s">
        <v>92</v>
      </c>
      <c r="N11" s="155" t="s">
        <v>140</v>
      </c>
      <c r="O11" s="155" t="s">
        <v>141</v>
      </c>
      <c r="P11" s="155" t="s">
        <v>108</v>
      </c>
      <c r="Q11" s="155">
        <v>50000</v>
      </c>
      <c r="R11" s="155" t="s">
        <v>96</v>
      </c>
      <c r="S11" s="155" t="s">
        <v>97</v>
      </c>
      <c r="T11" s="155" t="s">
        <v>98</v>
      </c>
      <c r="U11" s="208"/>
    </row>
    <row r="12" spans="1:22" s="122" customFormat="1" ht="19.95" customHeight="1">
      <c r="A12" s="226" t="s">
        <v>85</v>
      </c>
      <c r="B12" s="106" t="s">
        <v>142</v>
      </c>
      <c r="C12" s="116"/>
      <c r="D12" s="118" t="s">
        <v>143</v>
      </c>
      <c r="E12" s="117" t="s">
        <v>87</v>
      </c>
      <c r="F12" s="118">
        <v>4</v>
      </c>
      <c r="G12" s="123" t="s">
        <v>144</v>
      </c>
      <c r="H12" s="120" t="s">
        <v>89</v>
      </c>
      <c r="I12" s="121" t="s">
        <v>90</v>
      </c>
      <c r="J12" s="145" t="str">
        <f t="shared" si="0"/>
        <v>管理服务器-ZXCLOUD R5300 G4X</v>
      </c>
      <c r="K12" s="153" t="str" cm="1">
        <f t="array" ref="K12">IF(_xlfn.IFS(_xlfn.IFNA(VLOOKUP(J12,服务器!$D:$D,1,FALSE),1)=1,1,EXACT(VLOOKUP(J12,服务器!$D:$D,1,FALSE),J12)=FALSE,1,EXACT(VLOOKUP(J12,服务器!$D:$D,1,FALSE),J12)=TRUE,FALSE),"请修改设备名称列,或者设备不存在","OK")</f>
        <v>OK</v>
      </c>
      <c r="L12" s="155" t="s">
        <v>91</v>
      </c>
      <c r="M12" s="155" t="s">
        <v>92</v>
      </c>
      <c r="N12" s="155" t="s">
        <v>145</v>
      </c>
      <c r="O12" s="155" t="s">
        <v>94</v>
      </c>
      <c r="P12" s="155" t="s">
        <v>108</v>
      </c>
      <c r="Q12" s="155">
        <v>50000</v>
      </c>
      <c r="R12" s="155" t="s">
        <v>96</v>
      </c>
      <c r="S12" s="155" t="s">
        <v>97</v>
      </c>
      <c r="T12" s="155" t="s">
        <v>98</v>
      </c>
      <c r="U12" s="208"/>
    </row>
    <row r="13" spans="1:22" s="122" customFormat="1" ht="19.95" customHeight="1">
      <c r="A13" s="226" t="s">
        <v>85</v>
      </c>
      <c r="B13" s="106" t="s">
        <v>146</v>
      </c>
      <c r="C13" s="116"/>
      <c r="D13" s="124" t="s">
        <v>147</v>
      </c>
      <c r="E13" s="117" t="s">
        <v>87</v>
      </c>
      <c r="F13" s="118">
        <v>3</v>
      </c>
      <c r="G13" s="125" t="s">
        <v>148</v>
      </c>
      <c r="H13" s="120" t="s">
        <v>89</v>
      </c>
      <c r="I13" s="121" t="s">
        <v>90</v>
      </c>
      <c r="J13" s="145" t="str">
        <f t="shared" si="0"/>
        <v>抗DDOS服务器-ZXCLOUD R5300 G4X</v>
      </c>
      <c r="K13" s="153" t="str" cm="1">
        <f t="array" ref="K13">IF(_xlfn.IFS(_xlfn.IFNA(VLOOKUP(J13,服务器!$D:$D,1,FALSE),1)=1,1,EXACT(VLOOKUP(J13,服务器!$D:$D,1,FALSE),J13)=FALSE,1,EXACT(VLOOKUP(J13,服务器!$D:$D,1,FALSE),J13)=TRUE,FALSE),"请修改设备名称列,或者设备不存在","OK")</f>
        <v>OK</v>
      </c>
      <c r="L13" s="155" t="s">
        <v>91</v>
      </c>
      <c r="M13" s="155" t="s">
        <v>92</v>
      </c>
      <c r="N13" s="155" t="s">
        <v>145</v>
      </c>
      <c r="O13" s="155" t="s">
        <v>107</v>
      </c>
      <c r="P13" s="155" t="s">
        <v>108</v>
      </c>
      <c r="Q13" s="155">
        <v>50000</v>
      </c>
      <c r="R13" s="155" t="s">
        <v>96</v>
      </c>
      <c r="S13" s="155" t="s">
        <v>97</v>
      </c>
      <c r="T13" s="155" t="s">
        <v>98</v>
      </c>
      <c r="U13" s="208"/>
    </row>
    <row r="14" spans="1:22" s="122" customFormat="1" ht="19.95" customHeight="1">
      <c r="A14" s="134"/>
      <c r="B14" s="135"/>
      <c r="C14" s="136"/>
      <c r="D14" s="137"/>
      <c r="E14" s="138"/>
      <c r="F14" s="139"/>
      <c r="G14" s="140"/>
      <c r="H14" s="141"/>
      <c r="I14" s="142"/>
      <c r="J14" s="146"/>
      <c r="K14" s="154" t="s">
        <v>149</v>
      </c>
      <c r="L14" s="142"/>
      <c r="M14" s="138"/>
      <c r="N14" s="138"/>
      <c r="O14" s="138"/>
      <c r="P14" s="138"/>
      <c r="Q14" s="138"/>
      <c r="R14" s="138"/>
      <c r="S14" s="138"/>
      <c r="T14" s="138"/>
      <c r="U14" s="136"/>
    </row>
    <row r="15" spans="1:22" s="122" customFormat="1" ht="19.95" customHeight="1">
      <c r="A15" s="106" t="s">
        <v>939</v>
      </c>
      <c r="B15" s="106" t="s">
        <v>150</v>
      </c>
      <c r="C15" s="116"/>
      <c r="D15" s="126" t="s">
        <v>151</v>
      </c>
      <c r="E15" s="127" t="s">
        <v>87</v>
      </c>
      <c r="F15" s="127">
        <v>2</v>
      </c>
      <c r="G15" s="123" t="s">
        <v>152</v>
      </c>
      <c r="H15" s="120" t="s">
        <v>153</v>
      </c>
      <c r="I15" s="128" t="s">
        <v>154</v>
      </c>
      <c r="J15" s="145" t="str">
        <f t="shared" si="0"/>
        <v>核心交换机-S12508G-AF</v>
      </c>
      <c r="K15" s="153" t="str" cm="1">
        <f t="array" ref="K15">IF(_xlfn.IFS(_xlfn.IFNA(VLOOKUP(J15,网络设备!$D:$D,1,FALSE),1)=1,1,EXACT(VLOOKUP(J15,网络设备!$D:$D,1,FALSE),J15)=FALSE,1,EXACT(VLOOKUP(J15,网络设备!$D:$D,1,FALSE),J15)=TRUE,FALSE),"请修改设备名称列,或者设备不存在","OK")</f>
        <v>OK</v>
      </c>
      <c r="L15" s="155" t="s">
        <v>155</v>
      </c>
      <c r="M15" s="155" t="s">
        <v>92</v>
      </c>
      <c r="N15" s="155" t="s">
        <v>32</v>
      </c>
      <c r="O15" s="155"/>
      <c r="P15" s="155"/>
      <c r="Q15" s="155" t="s">
        <v>156</v>
      </c>
      <c r="R15" s="155" t="s">
        <v>157</v>
      </c>
      <c r="S15" s="155" t="s">
        <v>158</v>
      </c>
      <c r="T15" s="155" t="s">
        <v>159</v>
      </c>
      <c r="U15" s="116"/>
    </row>
    <row r="16" spans="1:22" s="122" customFormat="1" ht="19.95" customHeight="1">
      <c r="A16" s="106" t="s">
        <v>939</v>
      </c>
      <c r="B16" s="106" t="s">
        <v>100</v>
      </c>
      <c r="C16" s="116"/>
      <c r="D16" s="129" t="s">
        <v>160</v>
      </c>
      <c r="E16" s="127" t="s">
        <v>87</v>
      </c>
      <c r="F16" s="130">
        <v>2</v>
      </c>
      <c r="G16" s="123" t="s">
        <v>161</v>
      </c>
      <c r="H16" s="120" t="s">
        <v>162</v>
      </c>
      <c r="I16" s="128" t="s">
        <v>163</v>
      </c>
      <c r="J16" s="145" t="str">
        <f t="shared" si="0"/>
        <v>25Gleaf交换机（裸金属）-RG-S6510-48VS8CQ</v>
      </c>
      <c r="K16" s="153" t="str" cm="1">
        <f t="array" ref="K16">IF(_xlfn.IFS(_xlfn.IFNA(VLOOKUP(J16,网络设备!$D:$D,1,FALSE),1)=1,1,EXACT(VLOOKUP(J16,网络设备!$D:$D,1,FALSE),J16)=FALSE,1,EXACT(VLOOKUP(J16,网络设备!$D:$D,1,FALSE),J16)=TRUE,FALSE),"请修改设备名称列,或者设备不存在","OK")</f>
        <v>OK</v>
      </c>
      <c r="L16" s="155" t="s">
        <v>164</v>
      </c>
      <c r="M16" s="155" t="s">
        <v>92</v>
      </c>
      <c r="N16" s="155" t="s">
        <v>32</v>
      </c>
      <c r="O16" s="155"/>
      <c r="P16" s="155"/>
      <c r="Q16" s="155" t="s">
        <v>156</v>
      </c>
      <c r="R16" s="155" t="s">
        <v>157</v>
      </c>
      <c r="S16" s="155" t="s">
        <v>165</v>
      </c>
      <c r="T16" s="155" t="s">
        <v>159</v>
      </c>
      <c r="U16" s="116"/>
    </row>
    <row r="17" spans="1:21" s="122" customFormat="1" ht="19.95" customHeight="1">
      <c r="A17" s="106" t="s">
        <v>939</v>
      </c>
      <c r="B17" s="106" t="s">
        <v>109</v>
      </c>
      <c r="C17" s="116"/>
      <c r="D17" s="129" t="s">
        <v>166</v>
      </c>
      <c r="E17" s="127" t="s">
        <v>87</v>
      </c>
      <c r="F17" s="130">
        <v>4</v>
      </c>
      <c r="G17" s="123" t="s">
        <v>161</v>
      </c>
      <c r="H17" s="120" t="s">
        <v>153</v>
      </c>
      <c r="I17" s="128" t="s">
        <v>167</v>
      </c>
      <c r="J17" s="145" t="str">
        <f t="shared" si="0"/>
        <v>25Gleaf交换机（宿主机+存储）-S6825-54HF</v>
      </c>
      <c r="K17" s="153" t="str" cm="1">
        <f t="array" ref="K17">IF(_xlfn.IFS(_xlfn.IFNA(VLOOKUP(J17,网络设备!$D:$D,1,FALSE),1)=1,1,EXACT(VLOOKUP(J17,网络设备!$D:$D,1,FALSE),J17)=FALSE,1,EXACT(VLOOKUP(J17,网络设备!$D:$D,1,FALSE),J17)=TRUE,FALSE),"请修改设备名称列,或者设备不存在","OK")</f>
        <v>OK</v>
      </c>
      <c r="L17" s="155" t="s">
        <v>168</v>
      </c>
      <c r="M17" s="155" t="s">
        <v>92</v>
      </c>
      <c r="N17" s="155" t="s">
        <v>32</v>
      </c>
      <c r="O17" s="155"/>
      <c r="P17" s="155"/>
      <c r="Q17" s="155" t="s">
        <v>156</v>
      </c>
      <c r="R17" s="155" t="s">
        <v>157</v>
      </c>
      <c r="S17" s="155" t="s">
        <v>169</v>
      </c>
      <c r="T17" s="155" t="s">
        <v>159</v>
      </c>
      <c r="U17" s="116"/>
    </row>
    <row r="18" spans="1:21" s="122" customFormat="1" ht="19.95" customHeight="1">
      <c r="A18" s="106" t="s">
        <v>939</v>
      </c>
      <c r="B18" s="106" t="s">
        <v>112</v>
      </c>
      <c r="C18" s="116"/>
      <c r="D18" s="129" t="s">
        <v>170</v>
      </c>
      <c r="E18" s="127" t="s">
        <v>87</v>
      </c>
      <c r="F18" s="130">
        <v>4</v>
      </c>
      <c r="G18" s="123" t="s">
        <v>161</v>
      </c>
      <c r="H18" s="120" t="s">
        <v>153</v>
      </c>
      <c r="I18" s="128" t="s">
        <v>167</v>
      </c>
      <c r="J18" s="145" t="str">
        <f t="shared" si="0"/>
        <v>25Gleaf交换机（功能区）-S6825-54HF</v>
      </c>
      <c r="K18" s="153" t="str" cm="1">
        <f t="array" ref="K18">IF(_xlfn.IFS(_xlfn.IFNA(VLOOKUP(J18,网络设备!$D:$D,1,FALSE),1)=1,1,EXACT(VLOOKUP(J18,网络设备!$D:$D,1,FALSE),J18)=FALSE,1,EXACT(VLOOKUP(J18,网络设备!$D:$D,1,FALSE),J18)=TRUE,FALSE),"请修改设备名称列,或者设备不存在","OK")</f>
        <v>OK</v>
      </c>
      <c r="L18" s="155" t="s">
        <v>168</v>
      </c>
      <c r="M18" s="155" t="s">
        <v>92</v>
      </c>
      <c r="N18" s="155" t="s">
        <v>32</v>
      </c>
      <c r="O18" s="155"/>
      <c r="P18" s="155"/>
      <c r="Q18" s="155" t="s">
        <v>156</v>
      </c>
      <c r="R18" s="155" t="s">
        <v>157</v>
      </c>
      <c r="S18" s="155" t="s">
        <v>171</v>
      </c>
      <c r="T18" s="155" t="s">
        <v>159</v>
      </c>
      <c r="U18" s="116"/>
    </row>
    <row r="19" spans="1:21" s="122" customFormat="1" ht="19.95" customHeight="1">
      <c r="A19" s="106" t="s">
        <v>939</v>
      </c>
      <c r="B19" s="106" t="s">
        <v>115</v>
      </c>
      <c r="C19" s="116"/>
      <c r="D19" s="129" t="s">
        <v>172</v>
      </c>
      <c r="E19" s="127" t="s">
        <v>87</v>
      </c>
      <c r="F19" s="130">
        <v>2</v>
      </c>
      <c r="G19" s="123" t="s">
        <v>173</v>
      </c>
      <c r="H19" s="120" t="s">
        <v>153</v>
      </c>
      <c r="I19" s="128" t="s">
        <v>174</v>
      </c>
      <c r="J19" s="145" t="str">
        <f t="shared" si="0"/>
        <v>管理核心交换机-S6900-54HQF-F</v>
      </c>
      <c r="K19" s="153" t="str" cm="1">
        <f t="array" ref="K19">IF(_xlfn.IFS(_xlfn.IFNA(VLOOKUP(J19,网络设备!$D:$D,1,FALSE),1)=1,1,EXACT(VLOOKUP(J19,网络设备!$D:$D,1,FALSE),J19)=FALSE,1,EXACT(VLOOKUP(J19,网络设备!$D:$D,1,FALSE),J19)=TRUE,FALSE),"请修改设备名称列,或者设备不存在","OK")</f>
        <v>OK</v>
      </c>
      <c r="L19" s="155" t="s">
        <v>175</v>
      </c>
      <c r="M19" s="155" t="s">
        <v>92</v>
      </c>
      <c r="N19" s="155" t="s">
        <v>32</v>
      </c>
      <c r="O19" s="155"/>
      <c r="P19" s="155"/>
      <c r="Q19" s="155" t="s">
        <v>156</v>
      </c>
      <c r="R19" s="155" t="s">
        <v>157</v>
      </c>
      <c r="S19" s="155" t="s">
        <v>176</v>
      </c>
      <c r="T19" s="155" t="s">
        <v>159</v>
      </c>
      <c r="U19" s="116"/>
    </row>
    <row r="20" spans="1:21" s="122" customFormat="1" ht="19.95" customHeight="1">
      <c r="A20" s="106" t="s">
        <v>939</v>
      </c>
      <c r="B20" s="106" t="s">
        <v>124</v>
      </c>
      <c r="C20" s="116"/>
      <c r="D20" s="129" t="s">
        <v>177</v>
      </c>
      <c r="E20" s="127" t="s">
        <v>87</v>
      </c>
      <c r="F20" s="130">
        <v>4</v>
      </c>
      <c r="G20" s="123" t="s">
        <v>178</v>
      </c>
      <c r="H20" s="120" t="s">
        <v>153</v>
      </c>
      <c r="I20" s="128" t="s">
        <v>179</v>
      </c>
      <c r="J20" s="145" t="str">
        <f t="shared" si="0"/>
        <v>千兆管理交换机（业务区）-S5554S-EI-D</v>
      </c>
      <c r="K20" s="153" t="str" cm="1">
        <f t="array" ref="K20">IF(_xlfn.IFS(_xlfn.IFNA(VLOOKUP(J20,网络设备!$D:$D,1,FALSE),1)=1,1,EXACT(VLOOKUP(J20,网络设备!$D:$D,1,FALSE),J20)=FALSE,1,EXACT(VLOOKUP(J20,网络设备!$D:$D,1,FALSE),J20)=TRUE,FALSE),"请修改设备名称列,或者设备不存在","OK")</f>
        <v>OK</v>
      </c>
      <c r="L20" s="155" t="s">
        <v>179</v>
      </c>
      <c r="M20" s="155" t="s">
        <v>92</v>
      </c>
      <c r="N20" s="155" t="s">
        <v>32</v>
      </c>
      <c r="O20" s="155"/>
      <c r="P20" s="155"/>
      <c r="Q20" s="155" t="s">
        <v>156</v>
      </c>
      <c r="R20" s="155" t="s">
        <v>157</v>
      </c>
      <c r="S20" s="155" t="s">
        <v>180</v>
      </c>
      <c r="T20" s="155" t="s">
        <v>159</v>
      </c>
      <c r="U20" s="116"/>
    </row>
    <row r="21" spans="1:21" s="122" customFormat="1" ht="19.95" customHeight="1">
      <c r="A21" s="106" t="s">
        <v>939</v>
      </c>
      <c r="B21" s="106" t="s">
        <v>181</v>
      </c>
      <c r="C21" s="116"/>
      <c r="D21" s="129" t="s">
        <v>182</v>
      </c>
      <c r="E21" s="127" t="s">
        <v>87</v>
      </c>
      <c r="F21" s="130">
        <v>2</v>
      </c>
      <c r="G21" s="123" t="s">
        <v>178</v>
      </c>
      <c r="H21" s="120" t="s">
        <v>153</v>
      </c>
      <c r="I21" s="128" t="s">
        <v>183</v>
      </c>
      <c r="J21" s="145" t="str">
        <f t="shared" si="0"/>
        <v>千兆管理交换机（功能区）-S5554S-EI-D</v>
      </c>
      <c r="K21" s="153" t="str" cm="1">
        <f t="array" ref="K21">IF(_xlfn.IFS(_xlfn.IFNA(VLOOKUP(J21,网络设备!$D:$D,1,FALSE),1)=1,1,EXACT(VLOOKUP(J21,网络设备!$D:$D,1,FALSE),J21)=FALSE,1,EXACT(VLOOKUP(J21,网络设备!$D:$D,1,FALSE),J21)=TRUE,FALSE),"请修改设备名称列,或者设备不存在","OK")</f>
        <v>OK</v>
      </c>
      <c r="L21" s="155" t="s">
        <v>179</v>
      </c>
      <c r="M21" s="155" t="s">
        <v>92</v>
      </c>
      <c r="N21" s="155" t="s">
        <v>32</v>
      </c>
      <c r="O21" s="155"/>
      <c r="P21" s="155"/>
      <c r="Q21" s="155" t="s">
        <v>156</v>
      </c>
      <c r="R21" s="155" t="s">
        <v>157</v>
      </c>
      <c r="S21" s="155" t="s">
        <v>184</v>
      </c>
      <c r="T21" s="155" t="s">
        <v>159</v>
      </c>
      <c r="U21" s="116"/>
    </row>
    <row r="22" spans="1:21" s="122" customFormat="1" ht="19.95" customHeight="1">
      <c r="A22" s="106" t="s">
        <v>939</v>
      </c>
      <c r="B22" s="106" t="s">
        <v>130</v>
      </c>
      <c r="C22" s="116"/>
      <c r="D22" s="129" t="s">
        <v>185</v>
      </c>
      <c r="E22" s="127" t="s">
        <v>87</v>
      </c>
      <c r="F22" s="130">
        <v>3</v>
      </c>
      <c r="G22" s="123" t="s">
        <v>178</v>
      </c>
      <c r="H22" s="120" t="s">
        <v>153</v>
      </c>
      <c r="I22" s="128" t="s">
        <v>183</v>
      </c>
      <c r="J22" s="145" t="str">
        <f t="shared" si="0"/>
        <v>千兆带外管理交换机-S5554S-EI-D</v>
      </c>
      <c r="K22" s="153" t="str" cm="1">
        <f t="array" ref="K22">IF(_xlfn.IFS(_xlfn.IFNA(VLOOKUP(J22,网络设备!$D:$D,1,FALSE),1)=1,1,EXACT(VLOOKUP(J22,网络设备!$D:$D,1,FALSE),J22)=FALSE,1,EXACT(VLOOKUP(J22,网络设备!$D:$D,1,FALSE),J22)=TRUE,FALSE),"请修改设备名称列,或者设备不存在","OK")</f>
        <v>OK</v>
      </c>
      <c r="L22" s="155" t="s">
        <v>179</v>
      </c>
      <c r="M22" s="155" t="s">
        <v>92</v>
      </c>
      <c r="N22" s="155" t="s">
        <v>32</v>
      </c>
      <c r="O22" s="155"/>
      <c r="P22" s="155"/>
      <c r="Q22" s="155" t="s">
        <v>156</v>
      </c>
      <c r="R22" s="155" t="s">
        <v>157</v>
      </c>
      <c r="S22" s="155" t="s">
        <v>186</v>
      </c>
      <c r="T22" s="155" t="s">
        <v>159</v>
      </c>
      <c r="U22" s="116"/>
    </row>
    <row r="23" spans="1:21" s="122" customFormat="1" ht="19.95" customHeight="1">
      <c r="A23" s="106" t="s">
        <v>939</v>
      </c>
      <c r="B23" s="106" t="s">
        <v>134</v>
      </c>
      <c r="C23" s="116"/>
      <c r="D23" s="129" t="s">
        <v>187</v>
      </c>
      <c r="E23" s="127" t="s">
        <v>87</v>
      </c>
      <c r="F23" s="130">
        <v>2</v>
      </c>
      <c r="G23" s="123" t="s">
        <v>173</v>
      </c>
      <c r="H23" s="120" t="s">
        <v>153</v>
      </c>
      <c r="I23" s="128" t="s">
        <v>174</v>
      </c>
      <c r="J23" s="145" t="str">
        <f t="shared" si="0"/>
        <v>大客户专线接入交换机-S6900-54HQF-F</v>
      </c>
      <c r="K23" s="153" t="str" cm="1">
        <f t="array" ref="K23">IF(_xlfn.IFS(_xlfn.IFNA(VLOOKUP(J23,网络设备!$D:$D,1,FALSE),1)=1,1,EXACT(VLOOKUP(J23,网络设备!$D:$D,1,FALSE),J23)=FALSE,1,EXACT(VLOOKUP(J23,网络设备!$D:$D,1,FALSE),J23)=TRUE,FALSE),"请修改设备名称列,或者设备不存在","OK")</f>
        <v>OK</v>
      </c>
      <c r="L23" s="155" t="s">
        <v>175</v>
      </c>
      <c r="M23" s="155" t="s">
        <v>92</v>
      </c>
      <c r="N23" s="155" t="s">
        <v>32</v>
      </c>
      <c r="O23" s="155"/>
      <c r="P23" s="155"/>
      <c r="Q23" s="155" t="s">
        <v>156</v>
      </c>
      <c r="R23" s="155" t="s">
        <v>157</v>
      </c>
      <c r="S23" s="155" t="s">
        <v>188</v>
      </c>
      <c r="T23" s="155" t="s">
        <v>159</v>
      </c>
      <c r="U23" s="116"/>
    </row>
    <row r="24" spans="1:21" s="122" customFormat="1" ht="19.95" customHeight="1">
      <c r="A24" s="106" t="s">
        <v>939</v>
      </c>
      <c r="B24" s="106" t="s">
        <v>137</v>
      </c>
      <c r="C24" s="116"/>
      <c r="D24" s="127" t="s">
        <v>189</v>
      </c>
      <c r="E24" s="127" t="s">
        <v>87</v>
      </c>
      <c r="F24" s="130">
        <v>1</v>
      </c>
      <c r="G24" s="123" t="s">
        <v>190</v>
      </c>
      <c r="H24" s="120" t="s">
        <v>191</v>
      </c>
      <c r="I24" s="127" t="s">
        <v>192</v>
      </c>
      <c r="J24" s="145" t="str">
        <f t="shared" si="0"/>
        <v>串口交换机-ACS8000</v>
      </c>
      <c r="K24" s="153" t="str" cm="1">
        <f t="array" ref="K24">IF(_xlfn.IFS(_xlfn.IFNA(VLOOKUP(J24,网络设备!$D:$D,1,FALSE),1)=1,1,EXACT(VLOOKUP(J24,网络设备!$D:$D,1,FALSE),J24)=FALSE,1,EXACT(VLOOKUP(J24,网络设备!$D:$D,1,FALSE),J24)=TRUE,FALSE),"请修改设备名称列,或者设备不存在","OK")</f>
        <v>OK</v>
      </c>
      <c r="L24" s="155" t="s">
        <v>193</v>
      </c>
      <c r="M24" s="155" t="s">
        <v>92</v>
      </c>
      <c r="N24" s="155" t="s">
        <v>32</v>
      </c>
      <c r="O24" s="155"/>
      <c r="P24" s="155"/>
      <c r="Q24" s="155" t="s">
        <v>156</v>
      </c>
      <c r="R24" s="155" t="s">
        <v>157</v>
      </c>
      <c r="S24" s="155" t="s">
        <v>194</v>
      </c>
      <c r="T24" s="155" t="s">
        <v>159</v>
      </c>
      <c r="U24" s="116"/>
    </row>
    <row r="25" spans="1:21" s="122" customFormat="1" ht="19.95" customHeight="1">
      <c r="A25" s="106" t="s">
        <v>939</v>
      </c>
      <c r="B25" s="106" t="s">
        <v>142</v>
      </c>
      <c r="C25" s="116"/>
      <c r="D25" s="127" t="s">
        <v>195</v>
      </c>
      <c r="E25" s="127" t="s">
        <v>87</v>
      </c>
      <c r="F25" s="130">
        <v>2</v>
      </c>
      <c r="G25" s="125" t="s">
        <v>196</v>
      </c>
      <c r="H25" s="120" t="s">
        <v>153</v>
      </c>
      <c r="I25" s="128" t="s">
        <v>197</v>
      </c>
      <c r="J25" s="145" t="str">
        <f t="shared" si="0"/>
        <v>业务防火墙-M9010</v>
      </c>
      <c r="K25" s="153" t="str" cm="1">
        <f t="array" ref="K25">IF(_xlfn.IFS(_xlfn.IFNA(VLOOKUP(J25,网络设备!$D:$D,1,FALSE),1)=1,1,EXACT(VLOOKUP(J25,网络设备!$D:$D,1,FALSE),J25)=FALSE,1,EXACT(VLOOKUP(J25,网络设备!$D:$D,1,FALSE),J25)=TRUE,FALSE),"请修改设备名称列,或者设备不存在","OK")</f>
        <v>OK</v>
      </c>
      <c r="L25" s="155" t="s">
        <v>198</v>
      </c>
      <c r="M25" s="155" t="s">
        <v>92</v>
      </c>
      <c r="N25" s="155" t="s">
        <v>32</v>
      </c>
      <c r="O25" s="155"/>
      <c r="P25" s="155"/>
      <c r="Q25" s="155" t="s">
        <v>156</v>
      </c>
      <c r="R25" s="155" t="s">
        <v>157</v>
      </c>
      <c r="S25" s="155" t="s">
        <v>199</v>
      </c>
      <c r="T25" s="155" t="s">
        <v>159</v>
      </c>
      <c r="U25" s="116"/>
    </row>
    <row r="26" spans="1:21" s="122" customFormat="1" ht="19.95" customHeight="1">
      <c r="A26" s="106" t="s">
        <v>939</v>
      </c>
      <c r="B26" s="106" t="s">
        <v>146</v>
      </c>
      <c r="C26" s="116"/>
      <c r="D26" s="127" t="s">
        <v>200</v>
      </c>
      <c r="E26" s="127" t="s">
        <v>87</v>
      </c>
      <c r="F26" s="130">
        <v>2</v>
      </c>
      <c r="G26" s="125" t="s">
        <v>201</v>
      </c>
      <c r="H26" s="120" t="s">
        <v>153</v>
      </c>
      <c r="I26" s="128" t="s">
        <v>202</v>
      </c>
      <c r="J26" s="145" t="str">
        <f t="shared" si="0"/>
        <v>管理防火墙-SecPath F5000-M</v>
      </c>
      <c r="K26" s="153" t="str" cm="1">
        <f t="array" ref="K26">IF(_xlfn.IFS(_xlfn.IFNA(VLOOKUP(J26,网络设备!$D:$D,1,FALSE),1)=1,1,EXACT(VLOOKUP(J26,网络设备!$D:$D,1,FALSE),J26)=FALSE,1,EXACT(VLOOKUP(J26,网络设备!$D:$D,1,FALSE),J26)=TRUE,FALSE),"请修改设备名称列,或者设备不存在","OK")</f>
        <v>OK</v>
      </c>
      <c r="L26" s="155" t="s">
        <v>203</v>
      </c>
      <c r="M26" s="155" t="s">
        <v>92</v>
      </c>
      <c r="N26" s="155" t="s">
        <v>32</v>
      </c>
      <c r="O26" s="155"/>
      <c r="P26" s="155"/>
      <c r="Q26" s="155" t="s">
        <v>156</v>
      </c>
      <c r="R26" s="155" t="s">
        <v>157</v>
      </c>
      <c r="S26" s="155" t="s">
        <v>204</v>
      </c>
      <c r="T26" s="155" t="s">
        <v>159</v>
      </c>
      <c r="U26" s="116"/>
    </row>
    <row r="27" spans="1:21" s="122" customFormat="1" ht="19.95" customHeight="1">
      <c r="A27" s="106" t="s">
        <v>939</v>
      </c>
      <c r="B27" s="106" t="s">
        <v>205</v>
      </c>
      <c r="C27" s="116"/>
      <c r="D27" s="127" t="s">
        <v>206</v>
      </c>
      <c r="E27" s="127" t="s">
        <v>87</v>
      </c>
      <c r="F27" s="131">
        <v>4</v>
      </c>
      <c r="G27" s="125" t="s">
        <v>207</v>
      </c>
      <c r="H27" s="120" t="s">
        <v>153</v>
      </c>
      <c r="I27" s="128" t="s">
        <v>174</v>
      </c>
      <c r="J27" s="145" t="str">
        <f t="shared" si="0"/>
        <v>边界交换机-S6900-54HQF-F</v>
      </c>
      <c r="K27" s="153" t="str" cm="1">
        <f t="array" ref="K27">IF(_xlfn.IFS(_xlfn.IFNA(VLOOKUP(J27,网络设备!$D:$D,1,FALSE),1)=1,1,EXACT(VLOOKUP(J27,网络设备!$D:$D,1,FALSE),J27)=FALSE,1,EXACT(VLOOKUP(J27,网络设备!$D:$D,1,FALSE),J27)=TRUE,FALSE),"请修改设备名称列,或者设备不存在","OK")</f>
        <v>OK</v>
      </c>
      <c r="L27" s="155" t="s">
        <v>175</v>
      </c>
      <c r="M27" s="155" t="s">
        <v>92</v>
      </c>
      <c r="N27" s="155" t="s">
        <v>32</v>
      </c>
      <c r="O27" s="155"/>
      <c r="P27" s="155"/>
      <c r="Q27" s="155" t="s">
        <v>156</v>
      </c>
      <c r="R27" s="155" t="s">
        <v>157</v>
      </c>
      <c r="S27" s="155" t="s">
        <v>208</v>
      </c>
      <c r="T27" s="155" t="s">
        <v>159</v>
      </c>
      <c r="U27" s="116"/>
    </row>
    <row r="28" spans="1:21" s="122" customFormat="1" ht="19.95" customHeight="1">
      <c r="A28" s="106" t="s">
        <v>939</v>
      </c>
      <c r="B28" s="106" t="s">
        <v>209</v>
      </c>
      <c r="C28" s="116"/>
      <c r="D28" s="127" t="s">
        <v>210</v>
      </c>
      <c r="E28" s="127" t="s">
        <v>87</v>
      </c>
      <c r="F28" s="130">
        <v>2</v>
      </c>
      <c r="G28" s="125" t="s">
        <v>211</v>
      </c>
      <c r="H28" s="120" t="s">
        <v>153</v>
      </c>
      <c r="I28" s="128" t="s">
        <v>212</v>
      </c>
      <c r="J28" s="145" t="str">
        <f t="shared" si="0"/>
        <v>IPS-T9008-S</v>
      </c>
      <c r="K28" s="153" t="str" cm="1">
        <f t="array" ref="K28">IF(_xlfn.IFS(_xlfn.IFNA(VLOOKUP(J28,网络设备!$D:$D,1,FALSE),1)=1,1,EXACT(VLOOKUP(J28,网络设备!$D:$D,1,FALSE),J28)=FALSE,1,EXACT(VLOOKUP(J28,网络设备!$D:$D,1,FALSE),J28)=TRUE,FALSE),"请修改设备名称列,或者设备不存在","OK")</f>
        <v>OK</v>
      </c>
      <c r="L28" s="155" t="s">
        <v>213</v>
      </c>
      <c r="M28" s="155" t="s">
        <v>92</v>
      </c>
      <c r="N28" s="155" t="s">
        <v>32</v>
      </c>
      <c r="O28" s="155"/>
      <c r="P28" s="155"/>
      <c r="Q28" s="155" t="s">
        <v>156</v>
      </c>
      <c r="R28" s="155" t="s">
        <v>157</v>
      </c>
      <c r="S28" s="155" t="s">
        <v>214</v>
      </c>
      <c r="T28" s="155" t="s">
        <v>159</v>
      </c>
      <c r="U28" s="116"/>
    </row>
  </sheetData>
  <phoneticPr fontId="4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4"/>
  <sheetViews>
    <sheetView showGridLines="0" topLeftCell="A14" zoomScale="80" zoomScaleNormal="80" workbookViewId="0">
      <selection activeCell="E13" sqref="E13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87" t="s">
        <v>215</v>
      </c>
      <c r="B1" s="88" t="str">
        <f>项目信息!C13</f>
        <v>10.13.1.136</v>
      </c>
      <c r="C1" s="88" t="str">
        <f>项目信息!D13</f>
        <v>云调采集机-1</v>
      </c>
    </row>
    <row r="2" spans="1:15" ht="14.4">
      <c r="A2" s="87" t="s">
        <v>216</v>
      </c>
      <c r="B2" s="88" t="str">
        <f>项目信息!C14</f>
        <v>10.13.1.137</v>
      </c>
      <c r="C2" s="88" t="str">
        <f>项目信息!D14</f>
        <v>云调采集机-2</v>
      </c>
    </row>
    <row r="5" spans="1:15">
      <c r="A5" s="7" t="s">
        <v>217</v>
      </c>
    </row>
    <row r="6" spans="1:15" s="1" customFormat="1" ht="16.95" customHeight="1">
      <c r="A6" s="215" t="s">
        <v>218</v>
      </c>
      <c r="B6" s="89" t="s">
        <v>219</v>
      </c>
      <c r="C6" s="89" t="s">
        <v>220</v>
      </c>
      <c r="D6" s="89" t="s">
        <v>221</v>
      </c>
      <c r="E6" s="89" t="s">
        <v>222</v>
      </c>
      <c r="F6" s="89" t="s">
        <v>223</v>
      </c>
      <c r="G6" s="89" t="s">
        <v>224</v>
      </c>
      <c r="I6" s="102"/>
      <c r="J6" s="102"/>
      <c r="K6" s="102"/>
      <c r="L6" s="102"/>
      <c r="M6" s="102"/>
      <c r="N6" s="102"/>
      <c r="O6" s="102"/>
    </row>
    <row r="7" spans="1:15" s="1" customFormat="1" ht="16.95" customHeight="1">
      <c r="A7" s="215"/>
      <c r="B7" s="90">
        <v>2</v>
      </c>
      <c r="C7" s="90" t="s">
        <v>85</v>
      </c>
      <c r="D7" s="90" t="s">
        <v>225</v>
      </c>
      <c r="E7" s="90" t="s">
        <v>226</v>
      </c>
      <c r="F7" s="91" t="s">
        <v>227</v>
      </c>
      <c r="G7" s="90" t="s">
        <v>228</v>
      </c>
      <c r="I7" s="102"/>
      <c r="J7" s="102"/>
      <c r="K7" s="102"/>
      <c r="L7" s="102"/>
      <c r="M7" s="102"/>
      <c r="N7" s="102"/>
      <c r="O7" s="102"/>
    </row>
    <row r="8" spans="1:15" s="1" customFormat="1" ht="16.95" customHeight="1">
      <c r="A8" s="215"/>
      <c r="B8" s="90">
        <v>3</v>
      </c>
      <c r="C8" s="90" t="s">
        <v>85</v>
      </c>
      <c r="D8" s="90" t="s">
        <v>229</v>
      </c>
      <c r="E8" s="90" t="s">
        <v>230</v>
      </c>
      <c r="F8" s="91" t="s">
        <v>227</v>
      </c>
      <c r="G8" s="90" t="s">
        <v>228</v>
      </c>
      <c r="I8" s="102"/>
      <c r="J8" s="102"/>
      <c r="K8" s="102"/>
      <c r="L8" s="102"/>
      <c r="M8" s="102"/>
      <c r="N8" s="102"/>
      <c r="O8" s="102"/>
    </row>
    <row r="9" spans="1:15" s="1" customFormat="1" ht="16.95" customHeight="1">
      <c r="A9" s="215"/>
      <c r="B9" s="90">
        <v>3</v>
      </c>
      <c r="C9" s="90" t="s">
        <v>85</v>
      </c>
      <c r="D9" s="90" t="s">
        <v>231</v>
      </c>
      <c r="E9" s="90" t="s">
        <v>232</v>
      </c>
      <c r="F9" s="91" t="s">
        <v>227</v>
      </c>
      <c r="G9" s="90" t="s">
        <v>228</v>
      </c>
      <c r="H9" s="1" t="s">
        <v>233</v>
      </c>
      <c r="I9" s="102"/>
      <c r="J9" s="102"/>
      <c r="K9" s="102"/>
      <c r="L9" s="102"/>
      <c r="M9" s="102"/>
      <c r="N9" s="102"/>
      <c r="O9" s="102"/>
    </row>
    <row r="10" spans="1:15" s="1" customFormat="1" ht="16.95" customHeight="1">
      <c r="A10" s="215"/>
      <c r="B10" s="90">
        <v>4</v>
      </c>
      <c r="C10" s="90" t="s">
        <v>85</v>
      </c>
      <c r="D10" s="90" t="s">
        <v>234</v>
      </c>
      <c r="E10" s="90" t="s">
        <v>235</v>
      </c>
      <c r="F10" s="91" t="s">
        <v>227</v>
      </c>
      <c r="G10" s="90" t="s">
        <v>228</v>
      </c>
      <c r="H10" s="1" t="s">
        <v>236</v>
      </c>
      <c r="I10" s="102"/>
      <c r="J10" s="102"/>
      <c r="K10" s="102"/>
      <c r="L10" s="102"/>
      <c r="M10" s="102"/>
      <c r="N10" s="102"/>
      <c r="O10" s="102"/>
    </row>
    <row r="11" spans="1:15" s="1" customFormat="1" ht="16.95" customHeight="1">
      <c r="A11" s="215"/>
      <c r="B11" s="90">
        <v>4</v>
      </c>
      <c r="C11" s="90" t="s">
        <v>85</v>
      </c>
      <c r="D11" s="90" t="s">
        <v>229</v>
      </c>
      <c r="E11" s="90" t="s">
        <v>237</v>
      </c>
      <c r="F11" s="91" t="s">
        <v>227</v>
      </c>
      <c r="G11" s="90" t="s">
        <v>228</v>
      </c>
      <c r="I11" s="102"/>
      <c r="J11" s="102"/>
      <c r="K11" s="102"/>
      <c r="L11" s="102"/>
      <c r="M11" s="102"/>
      <c r="N11" s="102"/>
      <c r="O11" s="102"/>
    </row>
    <row r="12" spans="1:15" s="1" customFormat="1" ht="16.95" customHeight="1">
      <c r="A12" s="215"/>
      <c r="B12" s="90">
        <v>4</v>
      </c>
      <c r="C12" s="90" t="s">
        <v>85</v>
      </c>
      <c r="D12" s="90" t="s">
        <v>231</v>
      </c>
      <c r="E12" s="90" t="s">
        <v>238</v>
      </c>
      <c r="F12" s="91" t="s">
        <v>227</v>
      </c>
      <c r="G12" s="90" t="s">
        <v>228</v>
      </c>
      <c r="H12" s="1" t="s">
        <v>239</v>
      </c>
      <c r="I12" s="102"/>
      <c r="J12" s="102"/>
      <c r="K12" s="102"/>
      <c r="L12" s="102"/>
      <c r="M12" s="102"/>
      <c r="N12" s="102"/>
      <c r="O12" s="102"/>
    </row>
    <row r="13" spans="1:15" s="1" customFormat="1" ht="16.95" customHeight="1">
      <c r="A13" s="215"/>
      <c r="B13" s="90">
        <v>4</v>
      </c>
      <c r="C13" s="90" t="s">
        <v>85</v>
      </c>
      <c r="D13" s="90" t="s">
        <v>231</v>
      </c>
      <c r="E13" s="90" t="s">
        <v>240</v>
      </c>
      <c r="F13" s="91" t="s">
        <v>227</v>
      </c>
      <c r="G13" s="90" t="s">
        <v>228</v>
      </c>
      <c r="H13" s="1" t="s">
        <v>241</v>
      </c>
      <c r="I13" s="102"/>
      <c r="J13" s="102"/>
      <c r="K13" s="102"/>
      <c r="L13" s="102"/>
      <c r="M13" s="102"/>
      <c r="N13" s="102"/>
      <c r="O13" s="102"/>
    </row>
    <row r="14" spans="1:15" s="1" customFormat="1" ht="16.95" customHeight="1">
      <c r="A14" s="215"/>
      <c r="B14" s="90">
        <v>5</v>
      </c>
      <c r="C14" s="90" t="s">
        <v>85</v>
      </c>
      <c r="D14" s="90" t="s">
        <v>229</v>
      </c>
      <c r="E14" s="90" t="s">
        <v>242</v>
      </c>
      <c r="F14" s="91" t="s">
        <v>227</v>
      </c>
      <c r="G14" s="90" t="s">
        <v>228</v>
      </c>
      <c r="I14" s="102"/>
      <c r="J14" s="102"/>
      <c r="K14" s="102"/>
      <c r="L14" s="102"/>
      <c r="M14" s="102"/>
      <c r="N14" s="102"/>
      <c r="O14" s="102"/>
    </row>
    <row r="15" spans="1:15" s="1" customFormat="1" ht="16.95" customHeight="1">
      <c r="A15" s="215"/>
      <c r="B15" s="90">
        <v>6</v>
      </c>
      <c r="C15" s="90" t="s">
        <v>85</v>
      </c>
      <c r="D15" s="90" t="s">
        <v>225</v>
      </c>
      <c r="E15" s="90" t="s">
        <v>243</v>
      </c>
      <c r="F15" s="90" t="s">
        <v>244</v>
      </c>
      <c r="G15" s="90" t="s">
        <v>245</v>
      </c>
      <c r="I15" s="102"/>
      <c r="J15" s="102"/>
      <c r="K15" s="102"/>
      <c r="L15" s="102"/>
      <c r="M15" s="102"/>
      <c r="N15" s="102"/>
      <c r="O15" s="102"/>
    </row>
    <row r="16" spans="1:15" s="1" customFormat="1" ht="16.95" customHeight="1">
      <c r="A16" s="215"/>
      <c r="B16" s="90">
        <v>7</v>
      </c>
      <c r="C16" s="90" t="s">
        <v>85</v>
      </c>
      <c r="D16" s="90" t="s">
        <v>225</v>
      </c>
      <c r="E16" s="90" t="s">
        <v>246</v>
      </c>
      <c r="F16" s="90" t="s">
        <v>247</v>
      </c>
      <c r="G16" s="90" t="s">
        <v>228</v>
      </c>
      <c r="I16" s="102"/>
      <c r="J16" s="102"/>
      <c r="K16" s="102"/>
      <c r="L16" s="102"/>
      <c r="M16" s="102"/>
      <c r="N16" s="102"/>
      <c r="O16" s="102"/>
    </row>
    <row r="17" spans="1:15" s="1" customFormat="1" ht="16.95" customHeight="1">
      <c r="A17" s="215"/>
      <c r="B17" s="92">
        <v>8</v>
      </c>
      <c r="C17" s="92" t="s">
        <v>85</v>
      </c>
      <c r="D17" s="92" t="s">
        <v>225</v>
      </c>
      <c r="E17" s="92" t="s">
        <v>248</v>
      </c>
      <c r="F17" s="92" t="s">
        <v>249</v>
      </c>
      <c r="G17" s="90" t="s">
        <v>228</v>
      </c>
      <c r="I17" s="102"/>
      <c r="J17" s="102"/>
      <c r="K17" s="102"/>
      <c r="L17" s="102"/>
      <c r="M17" s="102"/>
      <c r="N17" s="102"/>
      <c r="O17" s="102"/>
    </row>
    <row r="18" spans="1:15" s="1" customFormat="1" ht="16.95" customHeight="1">
      <c r="A18" s="93"/>
      <c r="B18" s="94"/>
      <c r="C18" s="94"/>
      <c r="D18" s="94"/>
      <c r="E18" s="94"/>
      <c r="F18" s="94"/>
      <c r="G18" s="94"/>
      <c r="I18" s="102"/>
      <c r="J18" s="102"/>
      <c r="K18" s="102"/>
      <c r="L18" s="102"/>
      <c r="M18" s="102"/>
      <c r="N18" s="102"/>
      <c r="O18" s="102"/>
    </row>
    <row r="19" spans="1:15" ht="14.4">
      <c r="A19" s="95" t="s">
        <v>250</v>
      </c>
    </row>
    <row r="20" spans="1:15" ht="14.4">
      <c r="A20" s="96" t="s">
        <v>251</v>
      </c>
    </row>
    <row r="21" spans="1:15">
      <c r="A21" s="144" t="s">
        <v>252</v>
      </c>
    </row>
    <row r="22" spans="1:15">
      <c r="A22" s="144" t="s">
        <v>253</v>
      </c>
    </row>
    <row r="23" spans="1:15">
      <c r="A23" s="144" t="s">
        <v>254</v>
      </c>
    </row>
    <row r="24" spans="1:15">
      <c r="A24" s="144" t="s">
        <v>255</v>
      </c>
    </row>
    <row r="25" spans="1:15">
      <c r="A25" s="97" t="s">
        <v>256</v>
      </c>
    </row>
    <row r="28" spans="1:15">
      <c r="A28" s="7" t="s">
        <v>257</v>
      </c>
    </row>
    <row r="29" spans="1:15">
      <c r="A29" s="144" t="s">
        <v>258</v>
      </c>
    </row>
    <row r="30" spans="1:15">
      <c r="A30" s="144" t="s">
        <v>259</v>
      </c>
    </row>
    <row r="31" spans="1:15">
      <c r="A31" s="97" t="s">
        <v>256</v>
      </c>
    </row>
    <row r="33" spans="1:8" ht="45" customHeight="1"/>
    <row r="34" spans="1:8" ht="22.5" customHeight="1">
      <c r="A34" s="7" t="s">
        <v>260</v>
      </c>
      <c r="C34" s="94"/>
    </row>
    <row r="35" spans="1:8" ht="175.95" customHeight="1">
      <c r="A35" s="98" t="s">
        <v>261</v>
      </c>
      <c r="B35" s="216" t="s">
        <v>262</v>
      </c>
      <c r="C35" s="216"/>
      <c r="D35" s="216"/>
      <c r="E35" s="216" t="s">
        <v>263</v>
      </c>
      <c r="F35" s="216"/>
      <c r="G35" s="216"/>
      <c r="H35" s="99" t="s">
        <v>12</v>
      </c>
    </row>
    <row r="36" spans="1:8" ht="150" customHeight="1">
      <c r="A36" s="100" t="s">
        <v>264</v>
      </c>
      <c r="B36" s="214" t="s">
        <v>265</v>
      </c>
      <c r="C36" s="214"/>
      <c r="D36" s="214"/>
      <c r="E36" s="214" t="s">
        <v>266</v>
      </c>
      <c r="F36" s="214"/>
      <c r="G36" s="214"/>
      <c r="H36" s="101"/>
    </row>
    <row r="37" spans="1:8" ht="211.95" customHeight="1">
      <c r="A37" s="100" t="s">
        <v>267</v>
      </c>
      <c r="B37" s="214" t="s">
        <v>268</v>
      </c>
      <c r="C37" s="214"/>
      <c r="D37" s="214"/>
      <c r="E37" s="214" t="s">
        <v>269</v>
      </c>
      <c r="F37" s="214"/>
      <c r="G37" s="214"/>
      <c r="H37" s="101"/>
    </row>
    <row r="38" spans="1:8" ht="157.94999999999999" customHeight="1">
      <c r="A38" s="100" t="s">
        <v>270</v>
      </c>
      <c r="B38" s="214" t="s">
        <v>271</v>
      </c>
      <c r="C38" s="214"/>
      <c r="D38" s="214"/>
      <c r="E38" s="214" t="s">
        <v>272</v>
      </c>
      <c r="F38" s="214"/>
      <c r="G38" s="214"/>
      <c r="H38" s="101" t="s">
        <v>273</v>
      </c>
    </row>
    <row r="39" spans="1:8" ht="246" customHeight="1">
      <c r="A39" s="100" t="s">
        <v>270</v>
      </c>
      <c r="B39" s="214" t="s">
        <v>274</v>
      </c>
      <c r="C39" s="214"/>
      <c r="D39" s="214"/>
      <c r="E39" s="214" t="s">
        <v>275</v>
      </c>
      <c r="F39" s="214"/>
      <c r="G39" s="214"/>
      <c r="H39" s="101" t="s">
        <v>276</v>
      </c>
    </row>
    <row r="40" spans="1:8" ht="92.7" customHeight="1">
      <c r="A40" s="100" t="s">
        <v>277</v>
      </c>
      <c r="B40" s="214" t="s">
        <v>278</v>
      </c>
      <c r="C40" s="214"/>
      <c r="D40" s="214"/>
      <c r="E40" s="214" t="s">
        <v>279</v>
      </c>
      <c r="F40" s="214"/>
      <c r="G40" s="214"/>
      <c r="H40" s="101"/>
    </row>
    <row r="41" spans="1:8" ht="132.6" customHeight="1">
      <c r="A41" s="100" t="s">
        <v>280</v>
      </c>
      <c r="B41" s="214" t="s">
        <v>281</v>
      </c>
      <c r="C41" s="214"/>
      <c r="D41" s="214"/>
      <c r="E41" s="214" t="s">
        <v>282</v>
      </c>
      <c r="F41" s="214"/>
      <c r="G41" s="214"/>
      <c r="H41" s="101"/>
    </row>
    <row r="42" spans="1:8" ht="168.45" customHeight="1">
      <c r="A42" s="100" t="s">
        <v>283</v>
      </c>
      <c r="B42" s="214" t="s">
        <v>284</v>
      </c>
      <c r="C42" s="214"/>
      <c r="D42" s="214"/>
      <c r="E42" s="214" t="s">
        <v>285</v>
      </c>
      <c r="F42" s="214"/>
      <c r="G42" s="214"/>
      <c r="H42" s="101"/>
    </row>
    <row r="43" spans="1:8" ht="168.45" customHeight="1">
      <c r="A43" s="100" t="s">
        <v>89</v>
      </c>
      <c r="B43" s="214" t="s">
        <v>286</v>
      </c>
      <c r="C43" s="214"/>
      <c r="D43" s="214"/>
      <c r="E43" s="214" t="s">
        <v>287</v>
      </c>
      <c r="F43" s="214"/>
      <c r="G43" s="214"/>
      <c r="H43" s="101"/>
    </row>
    <row r="44" spans="1:8" ht="67.2" customHeight="1">
      <c r="A44" s="100" t="s">
        <v>288</v>
      </c>
      <c r="B44" s="214" t="s">
        <v>289</v>
      </c>
      <c r="C44" s="214"/>
      <c r="D44" s="214"/>
      <c r="E44" s="214" t="s">
        <v>290</v>
      </c>
      <c r="F44" s="214"/>
      <c r="G44" s="214"/>
      <c r="H44" s="88"/>
    </row>
  </sheetData>
  <autoFilter ref="B6:G17" xr:uid="{00000000-0009-0000-0000-000003000000}"/>
  <mergeCells count="21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45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S37"/>
  <sheetViews>
    <sheetView zoomScaleNormal="100" workbookViewId="0">
      <pane xSplit="3" topLeftCell="D1" activePane="topRight" state="frozen"/>
      <selection pane="topRight" activeCell="C10" sqref="C10:C11"/>
    </sheetView>
  </sheetViews>
  <sheetFormatPr defaultColWidth="9.109375" defaultRowHeight="15.75" customHeight="1"/>
  <cols>
    <col min="1" max="1" width="5.5546875" style="50" customWidth="1"/>
    <col min="2" max="2" width="29.44140625" style="50" customWidth="1"/>
    <col min="3" max="4" width="42.5546875" style="50" customWidth="1"/>
    <col min="5" max="5" width="48.44140625" style="53" customWidth="1"/>
    <col min="6" max="6" width="25" style="50" customWidth="1"/>
    <col min="7" max="7" width="25.44140625" style="50" customWidth="1"/>
    <col min="8" max="8" width="9.5546875" style="51" customWidth="1"/>
    <col min="9" max="9" width="21.5546875" style="51" customWidth="1"/>
    <col min="10" max="10" width="14.44140625" style="76" customWidth="1"/>
    <col min="11" max="11" width="10.44140625" style="76" customWidth="1"/>
    <col min="12" max="12" width="7.44140625" customWidth="1"/>
    <col min="13" max="13" width="9.109375" style="55"/>
    <col min="17" max="17" width="9" style="52" customWidth="1"/>
    <col min="18" max="18" width="18.44140625" customWidth="1"/>
    <col min="19" max="19" width="20" bestFit="1" customWidth="1"/>
  </cols>
  <sheetData>
    <row r="1" spans="1:19" s="74" customFormat="1" ht="28.8">
      <c r="A1" s="77" t="s">
        <v>65</v>
      </c>
      <c r="B1" s="78" t="s">
        <v>291</v>
      </c>
      <c r="C1" s="78" t="s">
        <v>292</v>
      </c>
      <c r="D1" s="79" t="s">
        <v>293</v>
      </c>
      <c r="E1" s="79" t="s">
        <v>294</v>
      </c>
      <c r="F1" s="78" t="s">
        <v>295</v>
      </c>
      <c r="G1" s="78" t="s">
        <v>296</v>
      </c>
      <c r="H1" s="82" t="s">
        <v>297</v>
      </c>
      <c r="I1" s="82" t="s">
        <v>298</v>
      </c>
      <c r="J1" s="82" t="s">
        <v>299</v>
      </c>
      <c r="K1" s="82" t="s">
        <v>300</v>
      </c>
      <c r="L1" s="79" t="s">
        <v>301</v>
      </c>
      <c r="M1" s="79" t="s">
        <v>302</v>
      </c>
      <c r="N1" s="79" t="s">
        <v>303</v>
      </c>
      <c r="O1" s="79" t="s">
        <v>49</v>
      </c>
      <c r="P1" s="79" t="s">
        <v>304</v>
      </c>
      <c r="Q1" s="82" t="s">
        <v>305</v>
      </c>
      <c r="R1" s="147" t="s">
        <v>306</v>
      </c>
      <c r="S1" s="74" t="s">
        <v>307</v>
      </c>
    </row>
    <row r="2" spans="1:19" s="75" customFormat="1" ht="11.7" customHeight="1">
      <c r="A2" s="80">
        <v>1</v>
      </c>
      <c r="B2" s="81" t="s">
        <v>308</v>
      </c>
      <c r="C2" s="64" t="s">
        <v>309</v>
      </c>
      <c r="D2" s="64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64" t="str" cm="1">
        <f t="array" ref="E2">_xlfn.IFS(Q2="独立","",Q2="堆叠1",MID(C2,1,FIND("$",SUBSTITUTE(C2,IF(S2="",P2,S2),"$",1))-2)&amp;"_"&amp;MID(C3,FIND("%",SUBSTITUTE(C3,"-","%",2))+1,LEN(C3)-LEN(MID(C3,1,FIND("%",SUBSTITUTE(C3,"-","%",2))))-2)&amp;IF(RIGHT(C2,2)=RIGHT(C3,2),RIGHT(C2,2),RIGHT(C2,2)&amp;"_"&amp;RIGHT(C3,2)),Q2="堆叠2",MID(C1,1,FIND("$",SUBSTITUTE(C1,IF(S1="",P1,S1),"$",1))-2)&amp;"_"&amp;MID(C2,FIND("%",SUBSTITUTE(C2,"-","%",2))+1,LEN(C2)-LEN(MID(C2,1,FIND("%",SUBSTITUTE(C2,"-","%",2))))-2)&amp;IF(RIGHT(C1,2)=RIGHT(C2,2),RIGHT(C1,2),RIGHT(C1,2)&amp;"_"&amp;RIGHT(C2,2)),Q2="M1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2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,Q2="M2",MID(C1,1,FIND("$",SUBSTITUTE(C1,IF(S1="",P1,S1),"$",1))-2)&amp;"_"&amp;MID(C2,FIND("%",SUBSTITUTE(C2,"-","%",2))+1,FIND("$",SUBSTITUTE(C2,P2,"$",1))-FIND("%",SUBSTITUTE(C2,"-","%",2))-1)&amp;MID(C2,FIND("$",SUBSTITUTE(C2,P2,"$",1)),FIND("%",SUBSTITUTE(C2,"-","%",LEN(C2)-LEN(SUBSTITUTE(C2,"-",""))-1))-FIND("%",SUBSTITUTE(C2,"-","%",LEN(C2)-LEN(SUBSTITUTE(C2,"-",""))-2)))&amp;Q2&amp;MID(C2,FIND("%",SUBSTITUTE(C2,"-","%",LEN(C2)-LEN(SUBSTITUTE(C2,"-",""))-1)),FIND("%",SUBSTITUTE(C2,"-","%",LEN(C2)-LEN(SUBSTITUTE(C2,"-",""))))-FIND("%",SUBSTITUTE(C2,"-","%",LEN(C2)-LEN(SUBSTITUTE(C2,"-",""))-1)))&amp;MID(C2,FIND("%",SUBSTITUTE(C2,"-","%",LEN(C2)-LEN(SUBSTITUTE(C2,"-","")))),4)&amp;IF(RIGHT(C1,2)=RIGHT(C2,2),RIGHT(C1,2),RIGHT(C1,2)&amp;"_"&amp;RIGHT(C2,2)),Q2="H1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2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,Q2="H2",MID(C1,1,FIND("$",SUBSTITUTE(C1,IF(S1="",P1,S1),"$",1))-2)&amp;"_"&amp;MID(C2,FIND("%",SUBSTITUTE(C2,"-","%",2))+1,FIND("$",SUBSTITUTE(C2,P2,"$",1))-FIND("%",SUBSTITUTE(C2,"-","%",2))-1)&amp;MID(C2,FIND("$",SUBSTITUTE(C2,P2,"$",1)),FIND("%",SUBSTITUTE(C2,"-","%",LEN(C2)-LEN(SUBSTITUTE(C2,"-",""))-1))-FIND("%",SUBSTITUTE(C2,"-","%",LEN(C2)-LEN(SUBSTITUTE(C2,"-",""))-2)))&amp;Q2&amp;MID(C2,FIND("%",SUBSTITUTE(C2,"-","%",LEN(C2)-LEN(SUBSTITUTE(C2,"-",""))-1)),FIND("%",SUBSTITUTE(C2,"-","%",LEN(C2)-LEN(SUBSTITUTE(C2,"-",""))))-FIND("%",SUBSTITUTE(C2,"-","%",LEN(C2)-LEN(SUBSTITUTE(C2,"-",""))-1)))&amp;MID(C2,FIND("%",SUBSTITUTE(C2,"-","%",LEN(C2)-LEN(SUBSTITUTE(C2,"-","")))),4)&amp;IF(RIGHT(C1,2)=RIGHT(C2,2),RIGHT(C1,2),RIGHT(C1,2)&amp;"_"&amp;RIGHT(C2,2)))</f>
        <v/>
      </c>
      <c r="F2" s="64" t="s">
        <v>154</v>
      </c>
      <c r="G2" s="83"/>
      <c r="H2" s="84">
        <v>100</v>
      </c>
      <c r="I2" s="85" t="s">
        <v>310</v>
      </c>
      <c r="J2" s="85" t="s">
        <v>311</v>
      </c>
      <c r="K2" s="85" t="s">
        <v>312</v>
      </c>
      <c r="L2" s="86" t="str">
        <f t="shared" ref="L2:L37" si="0">RIGHT(C2,2)</f>
        <v>06</v>
      </c>
      <c r="M2" s="86" t="str" cm="1">
        <f t="array" ref="M2">IF(LEN(C2)-LEN(SUBSTITUTE(C2,"-",""))=5,_xlfn.IFS(LEN(MID(C2,FIND("$",SUBSTITUTE(C2,"-","$",2))+1,FIND("$",SUBSTITUTE(C2,"-","$",3))-FIND("$",SUBSTITUTE(C2,"-","$",2))-1))=4,MID(C2,FIND("$",SUBSTITUTE(C2,"-","$",2))+1,2)&amp;"列"&amp;MID(C2,FIND("$",SUBSTITUTE(C2,"-","$",2))+3,2),LEN(MID(C2,FIND("$",SUBSTITUTE(C2,"-","$",2))+1,FIND("$",SUBSTITUTE(C2,"-","$",3))-FIND("$",SUBSTITUTE(C2,"-","$",2))-1))=3,IF(ISNUMBER(--MID(C2,FIND("$",SUBSTITUTE(C2,"-","$",2))+1,1)),"0"&amp;MID(C2,FIND("$",SUBSTITUTE(C2,"-","$",2))+1,1)&amp;"列"&amp;MID(C2,FIND("$",SUBSTITUTE(C2,"-","$",2))+2,2),MID(C2,FIND("$",SUBSTITUTE(C2,"-","$",2))+1,1)&amp;"列"&amp;MID(C2,FIND("$",SUBSTITUTE(C2,"-","$",2))+2,2)),LEN(MID(C2,FIND("$",SUBSTITUTE(C2,"-","$",2))+1,FIND("$",SUBSTITUTE(C2,"-","$",3))-FIND("$",SUBSTITUTE(C2,"-","$",2))-1))=2,MID(C2,FIND("$",SUBSTITUTE(C2,"-","$",2))+1,2)&amp;"列"&amp;MID(C2,FIND("$",SUBSTITUTE(C2,"-","$",3))+1,FIND("$",SUBSTITUTE(C2,"-","$",4))-FIND("$",SUBSTITUTE(C2,"-","$",3))-1),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+1,1))&amp;"列"&amp;MID(C2,FIND("$",SUBSTITUTE(C2,"-","$",3))+1,FIND("$",SUBSTITUTE(C2,"-","$",4))-FIND("$",SUBSTITUTE(C2,"-","$",3))-1)),IF(LEN(C2)-LEN(SUBSTITUTE(C2,"-",""))=6,IF(S2&lt;&gt;"",_xlfn.IFS(LEN(MID(C2,FIND("$",SUBSTITUTE(C2,"-","$",2))+1,FIND("$",SUBSTITUTE(C2,"-","$",3))-FIND("$",SUBSTITUTE(C2,"-","$",2))-1))=4,MID(C2,FIND("$",SUBSTITUTE(C2,"-","$",2))+1,2)&amp;"列"&amp;MID(C2,FIND("$",SUBSTITUTE(C2,"-","$",2))+3,2),LEN(MID(C2,FIND("$",SUBSTITUTE(C2,"-","$",2))+1,FIND("$",SUBSTITUTE(C2,"-","$",3))-FIND("$",SUBSTITUTE(C2,"-","$",2))-1))=3,IF(ISNUMBER(--MID(C2,FIND("$",SUBSTITUTE(C2,"-","$",2))+1,1)),"0"&amp;MID(C2,FIND("$",SUBSTITUTE(C2,"-","$",2))+1,1)&amp;"列"&amp;MID(C2,FIND("$",SUBSTITUTE(C2,"-","$",2))+2,2),MID(C2,FIND("$",SUBSTITUTE(C2,"-","$",2))+1,1)&amp;"列"&amp;MID(C2,FIND("$",SUBSTITUTE(C2,"-","$",2))+2,2)),LEN(MID(C2,FIND("$",SUBSTITUTE(C2,"-","$",2))+1,FIND("$",SUBSTITUTE(C2,"-","$",3))-FIND("$",SUBSTITUTE(C2,"-","$",2))-1))=2,MID(C2,FIND("$",SUBSTITUTE(C2,"-","$",2))+1,2)&amp;"列"&amp;MID(C2,FIND("$",SUBSTITUTE(C2,"-","$",3))+1,FIND("$",SUBSTITUTE(C2,"-","$",4))-FIND("$",SUBSTITUTE(C2,"-","$",3))-1),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+1,1))&amp;"列"&amp;MID(C2,FIND("$",SUBSTITUTE(C2,"-","$",3))+1,FIND("$",SUBSTITUTE(C2,"-","$",4))-FIND("$",SUBSTITUTE(C2,"-","$",3))-1)),IF(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FIND("$",SUBSTITUTE(C2,"-","$",3))-FIND("$",SUBSTITUTE(C2,"-","$",2))-1))&amp;"列"&amp;MID(C2,FIND("$",SUBSTITUTE(C2,"-","$",3))+1,FIND("$",SUBSTITUTE(C2,"-","$",4))-FIND("$",SUBSTITUTE(C2,"-","$",3))-1),MID(C2,FIND("$",SUBSTITUTE(C2,"-","$",2))+1,FIND("$",SUBSTITUTE(C2,"-","$",3))-FIND("$",SUBSTITUTE(C2,"-","$",2))-1)&amp;"列"&amp;MID(C2,FIND("$",SUBSTITUTE(C2,"-","$",3))+1,FIND("$",SUBSTITUTE(C2,"-","$",4))-FIND("$",SUBSTITUTE(C2,"-","$",3))-1))),IF(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FIND("$",SUBSTITUTE(C2,"-","$",3))-FIND("$",SUBSTITUTE(C2,"-","$",2))-1))&amp;"列"&amp;MID(C2,FIND("$",SUBSTITUTE(C2,"-","$",3))+1,FIND("$",SUBSTITUTE(C2,"-","$",4))-FIND("$",SUBSTITUTE(C2,"-","$",3))-1),MID(C2,FIND("$",SUBSTITUTE(C2,"-","$",2))+1,FIND("$",SUBSTITUTE(C2,"-","$",3))-FIND("$",SUBSTITUTE(C2,"-","$",2))-1)&amp;"列"&amp;MID(C2,FIND("$",SUBSTITUTE(C2,"-","$",3))+1,FIND("$",SUBSTITUTE(C2,"-","$",4))-FIND("$",SUBSTITUTE(C2,"-","$",3))-1))))</f>
        <v>04列01</v>
      </c>
      <c r="N2" s="86" t="str" cm="1">
        <f t="array" ref="N2">MID(C2,FIND("$",SUBSTITUTE(C2,"-","$",_xlfn.IFS(LEN(C2)-LEN(SUBSTITUTE(C2,"-",""))=7,7,LEN(C2)-LEN(SUBSTITUTE(C2,"-",""))=6,6,LEN(C2)-LEN(SUBSTITUTE(C2,"-",""))=5,5)))+1,2)</f>
        <v>12</v>
      </c>
      <c r="O2" s="86" t="str">
        <f>MID(C2,FIND("$",SUBSTITUTE(C2,"-","$",1))+1,FIND("$",SUBSTITUTE(C2,"-","$",2))-FIND("$",SUBSTITUTE(C2,"-","$",1))-1)</f>
        <v>122</v>
      </c>
      <c r="P2" s="86" t="str">
        <f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66" t="s">
        <v>313</v>
      </c>
      <c r="R2" s="72"/>
      <c r="S2" s="75" t="str" cm="1">
        <f t="array" ref="S2">IF(COUNTIF(C2,"*A*P*"),_xlfn.IFS(LEN(C2)-LEN(SUBSTITUTE(C2,"-",""))=7,MID(C2,FIND("$",SUBSTITUTE(C2,"-","$",4))+1,FIND("$",SUBSTITUTE(C2,"-","$",5))-FIND("$",SUBSTITUTE(C2,"-","$",4))-1),LEN(C2)-LEN(SUBSTITUTE(C2,"-",""))=6,MID(C2,FIND("$",SUBSTITUTE(C2,"-","$",3))+1,FIND("$",SUBSTITUTE(C2,"-","$",4))-FIND("$",SUBSTITUTE(C2,"-","$",3))-1),LEN(C2)-LEN(SUBSTITUTE(C2,"-",""))=5,MID(C2,FIND("$",SUBSTITUTE(C2,"-","$",2))+1,FIND("$",SUBSTITUTE(C2,"-","$",3))-FIND("$",SUBSTITUTE(C2,"-","$",2))-1)),"")</f>
        <v>A1P1</v>
      </c>
    </row>
    <row r="3" spans="1:19" s="75" customFormat="1" ht="10.8">
      <c r="A3" s="80">
        <v>2</v>
      </c>
      <c r="B3" s="81" t="s">
        <v>314</v>
      </c>
      <c r="C3" s="64" t="s">
        <v>315</v>
      </c>
      <c r="D3" s="64" t="str">
        <f t="shared" ref="D3:D36" si="1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64" t="str" cm="1">
        <f t="array" ref="E3">_xlfn.IFS(Q3="独立","",Q3="堆叠1",MID(C3,1,FIND("$",SUBSTITUTE(C3,IF(S3="",P3,S3),"$",1))-2)&amp;"_"&amp;MID(C4,FIND("%",SUBSTITUTE(C4,"-","%",2))+1,LEN(C4)-LEN(MID(C4,1,FIND("%",SUBSTITUTE(C4,"-","%",2))))-2)&amp;IF(RIGHT(C3,2)=RIGHT(C4,2),RIGHT(C3,2),RIGHT(C3,2)&amp;"_"&amp;RIGHT(C4,2)),Q3="堆叠2",MID(C2,1,FIND("$",SUBSTITUTE(C2,IF(S2="",P2,S2),"$",1))-2)&amp;"_"&amp;MID(C3,FIND("%",SUBSTITUTE(C3,"-","%",2))+1,LEN(C3)-LEN(MID(C3,1,FIND("%",SUBSTITUTE(C3,"-","%",2))))-2)&amp;IF(RIGHT(C2,2)=RIGHT(C3,2),RIGHT(C2,2),RIGHT(C2,2)&amp;"_"&amp;RIGHT(C3,2)),Q3="M1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3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,Q3="M2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3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,Q3="H1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3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,Q3="H2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3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)</f>
        <v/>
      </c>
      <c r="F3" s="64" t="s">
        <v>154</v>
      </c>
      <c r="G3" s="83"/>
      <c r="H3" s="84">
        <v>100</v>
      </c>
      <c r="I3" s="85" t="s">
        <v>316</v>
      </c>
      <c r="J3" s="85" t="s">
        <v>311</v>
      </c>
      <c r="K3" s="85" t="s">
        <v>312</v>
      </c>
      <c r="L3" s="86" t="str">
        <f t="shared" si="0"/>
        <v>06</v>
      </c>
      <c r="M3" s="86" t="str" cm="1">
        <f t="array" ref="M3">IF(LEN(C3)-LEN(SUBSTITUTE(C3,"-",""))=5,_xlfn.IFS(LEN(MID(C3,FIND("$",SUBSTITUTE(C3,"-","$",2))+1,FIND("$",SUBSTITUTE(C3,"-","$",3))-FIND("$",SUBSTITUTE(C3,"-","$",2))-1))=4,MID(C3,FIND("$",SUBSTITUTE(C3,"-","$",2))+1,2)&amp;"列"&amp;MID(C3,FIND("$",SUBSTITUTE(C3,"-","$",2))+3,2),LEN(MID(C3,FIND("$",SUBSTITUTE(C3,"-","$",2))+1,FIND("$",SUBSTITUTE(C3,"-","$",3))-FIND("$",SUBSTITUTE(C3,"-","$",2))-1))=3,IF(ISNUMBER(--MID(C3,FIND("$",SUBSTITUTE(C3,"-","$",2))+1,1)),"0"&amp;MID(C3,FIND("$",SUBSTITUTE(C3,"-","$",2))+1,1)&amp;"列"&amp;MID(C3,FIND("$",SUBSTITUTE(C3,"-","$",2))+2,2),MID(C3,FIND("$",SUBSTITUTE(C3,"-","$",2))+1,1)&amp;"列"&amp;MID(C3,FIND("$",SUBSTITUTE(C3,"-","$",2))+2,2)),LEN(MID(C3,FIND("$",SUBSTITUTE(C3,"-","$",2))+1,FIND("$",SUBSTITUTE(C3,"-","$",3))-FIND("$",SUBSTITUTE(C3,"-","$",2))-1))=2,MID(C3,FIND("$",SUBSTITUTE(C3,"-","$",2))+1,2)&amp;"列"&amp;MID(C3,FIND("$",SUBSTITUTE(C3,"-","$",3))+1,FIND("$",SUBSTITUTE(C3,"-","$",4))-FIND("$",SUBSTITUTE(C3,"-","$",3))-1),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+1,1))&amp;"列"&amp;MID(C3,FIND("$",SUBSTITUTE(C3,"-","$",3))+1,FIND("$",SUBSTITUTE(C3,"-","$",4))-FIND("$",SUBSTITUTE(C3,"-","$",3))-1)),IF(LEN(C3)-LEN(SUBSTITUTE(C3,"-",""))=6,IF(S3&lt;&gt;"",_xlfn.IFS(LEN(MID(C3,FIND("$",SUBSTITUTE(C3,"-","$",2))+1,FIND("$",SUBSTITUTE(C3,"-","$",3))-FIND("$",SUBSTITUTE(C3,"-","$",2))-1))=4,MID(C3,FIND("$",SUBSTITUTE(C3,"-","$",2))+1,2)&amp;"列"&amp;MID(C3,FIND("$",SUBSTITUTE(C3,"-","$",2))+3,2),LEN(MID(C3,FIND("$",SUBSTITUTE(C3,"-","$",2))+1,FIND("$",SUBSTITUTE(C3,"-","$",3))-FIND("$",SUBSTITUTE(C3,"-","$",2))-1))=3,IF(ISNUMBER(--MID(C3,FIND("$",SUBSTITUTE(C3,"-","$",2))+1,1)),"0"&amp;MID(C3,FIND("$",SUBSTITUTE(C3,"-","$",2))+1,1)&amp;"列"&amp;MID(C3,FIND("$",SUBSTITUTE(C3,"-","$",2))+2,2),MID(C3,FIND("$",SUBSTITUTE(C3,"-","$",2))+1,1)&amp;"列"&amp;MID(C3,FIND("$",SUBSTITUTE(C3,"-","$",2))+2,2)),LEN(MID(C3,FIND("$",SUBSTITUTE(C3,"-","$",2))+1,FIND("$",SUBSTITUTE(C3,"-","$",3))-FIND("$",SUBSTITUTE(C3,"-","$",2))-1))=2,MID(C3,FIND("$",SUBSTITUTE(C3,"-","$",2))+1,2)&amp;"列"&amp;MID(C3,FIND("$",SUBSTITUTE(C3,"-","$",3))+1,FIND("$",SUBSTITUTE(C3,"-","$",4))-FIND("$",SUBSTITUTE(C3,"-","$",3))-1),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+1,1))&amp;"列"&amp;MID(C3,FIND("$",SUBSTITUTE(C3,"-","$",3))+1,FIND("$",SUBSTITUTE(C3,"-","$",4))-FIND("$",SUBSTITUTE(C3,"-","$",3))-1)),IF(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FIND("$",SUBSTITUTE(C3,"-","$",3))-FIND("$",SUBSTITUTE(C3,"-","$",2))-1))&amp;"列"&amp;MID(C3,FIND("$",SUBSTITUTE(C3,"-","$",3))+1,FIND("$",SUBSTITUTE(C3,"-","$",4))-FIND("$",SUBSTITUTE(C3,"-","$",3))-1),MID(C3,FIND("$",SUBSTITUTE(C3,"-","$",2))+1,FIND("$",SUBSTITUTE(C3,"-","$",3))-FIND("$",SUBSTITUTE(C3,"-","$",2))-1)&amp;"列"&amp;MID(C3,FIND("$",SUBSTITUTE(C3,"-","$",3))+1,FIND("$",SUBSTITUTE(C3,"-","$",4))-FIND("$",SUBSTITUTE(C3,"-","$",3))-1))),IF(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FIND("$",SUBSTITUTE(C3,"-","$",3))-FIND("$",SUBSTITUTE(C3,"-","$",2))-1))&amp;"列"&amp;MID(C3,FIND("$",SUBSTITUTE(C3,"-","$",3))+1,FIND("$",SUBSTITUTE(C3,"-","$",4))-FIND("$",SUBSTITUTE(C3,"-","$",3))-1),MID(C3,FIND("$",SUBSTITUTE(C3,"-","$",2))+1,FIND("$",SUBSTITUTE(C3,"-","$",3))-FIND("$",SUBSTITUTE(C3,"-","$",2))-1)&amp;"列"&amp;MID(C3,FIND("$",SUBSTITUTE(C3,"-","$",3))+1,FIND("$",SUBSTITUTE(C3,"-","$",4))-FIND("$",SUBSTITUTE(C3,"-","$",3))-1))))</f>
        <v>04列03</v>
      </c>
      <c r="N3" s="86" t="str">
        <f t="shared" ref="N3:N37" si="2">MID(C3,FIND("$",SUBSTITUTE(C3,"-","$",_xlfn.IFS(LEN(C3)-LEN(SUBSTITUTE(C3,"-",""))=7,7,LEN(C3)-LEN(SUBSTITUTE(C3,"-",""))=6,6,LEN(C3)-LEN(SUBSTITUTE(C3,"-",""))=5,5)))+1,2)</f>
        <v>12</v>
      </c>
      <c r="O3" s="86" t="str">
        <f t="shared" ref="O3:O37" si="3">MID(C3,FIND("$",SUBSTITUTE(C3,"-","$",1))+1,FIND("$",SUBSTITUTE(C3,"-","$",2))-FIND("$",SUBSTITUTE(C3,"-","$",1))-1)</f>
        <v>122</v>
      </c>
      <c r="P3" s="86" t="str">
        <f t="shared" ref="P3:P37" si="4">_xlfn.IFS(LEN(C3)-LEN(SUBSTITUTE(C3,"-",""))=7,MID(C3,FIND("$",SUBSTITUTE(C3,"-","$",5))+1,FIND("$",SUBSTITUTE(C3,"-","$",6))-FIND("$",SUBSTITUTE(C3,"-","$",5))-1),LEN(C3)-LEN(SUBSTITUTE(C3,"-",""))=6,MID(C3,FIND("$",SUBSTITUTE(C3,"-","$",4))+1,FIND("$",SUBSTITUTE(C3,"-","$",5))-FIND("$",SUBSTITUTE(C3,"-","$",4))-1),LEN(C3)-LEN(SUBSTITUTE(C3,"-",""))=5,MID(C3,FIND("$",SUBSTITUTE(C3,"-","$",3))+1,FIND("$",SUBSTITUTE(C3,"-","$",4))-FIND("$",SUBSTITUTE(C3,"-","$",3))-1))</f>
        <v>CSW</v>
      </c>
      <c r="Q3" s="66" t="s">
        <v>313</v>
      </c>
      <c r="R3" s="72"/>
      <c r="S3" s="75" t="str" cm="1">
        <f t="array" ref="S3">IF(COUNTIF(C3,"*A*P*"),_xlfn.IFS(LEN(C3)-LEN(SUBSTITUTE(C3,"-",""))=7,MID(C3,FIND("$",SUBSTITUTE(C3,"-","$",4))+1,FIND("$",SUBSTITUTE(C3,"-","$",5))-FIND("$",SUBSTITUTE(C3,"-","$",4))-1),LEN(C3)-LEN(SUBSTITUTE(C3,"-",""))=6,MID(C3,FIND("$",SUBSTITUTE(C3,"-","$",3))+1,FIND("$",SUBSTITUTE(C3,"-","$",4))-FIND("$",SUBSTITUTE(C3,"-","$",3))-1),LEN(C3)-LEN(SUBSTITUTE(C3,"-",""))=5,MID(C3,FIND("$",SUBSTITUTE(C3,"-","$",2))+1,FIND("$",SUBSTITUTE(C3,"-","$",3))-FIND("$",SUBSTITUTE(C3,"-","$",2))-1)),"")</f>
        <v>A1P1</v>
      </c>
    </row>
    <row r="4" spans="1:19" s="75" customFormat="1" ht="10.8">
      <c r="A4" s="80">
        <v>3</v>
      </c>
      <c r="B4" s="81" t="s">
        <v>317</v>
      </c>
      <c r="C4" s="64" t="s">
        <v>318</v>
      </c>
      <c r="D4" s="64" t="str">
        <f t="shared" si="1"/>
        <v>业务防火墙-M9010</v>
      </c>
      <c r="E4" s="64" t="str" cm="1">
        <f t="array" ref="E4">_xlfn.IFS(Q4="独立","",Q4="堆叠1",MID(C4,1,FIND("$",SUBSTITUTE(C4,IF(S4="",P4,S4),"$",1))-2)&amp;"_"&amp;MID(C5,FIND("%",SUBSTITUTE(C5,"-","%",2))+1,LEN(C5)-LEN(MID(C5,1,FIND("%",SUBSTITUTE(C5,"-","%",2))))-2)&amp;IF(RIGHT(C4,2)=RIGHT(C5,2),RIGHT(C4,2),RIGHT(C4,2)&amp;"_"&amp;RIGHT(C5,2)),Q4="堆叠2",MID(C3,1,FIND("$",SUBSTITUTE(C3,IF(S3="",P3,S3),"$",1))-2)&amp;"_"&amp;MID(C4,FIND("%",SUBSTITUTE(C4,"-","%",2))+1,LEN(C4)-LEN(MID(C4,1,FIND("%",SUBSTITUTE(C4,"-","%",2))))-2)&amp;IF(RIGHT(C3,2)=RIGHT(C4,2),RIGHT(C3,2),RIGHT(C3,2)&amp;"_"&amp;RIGHT(C4,2)),Q4="M1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4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,Q4="M2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4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,Q4="H1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4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,Q4="H2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4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)</f>
        <v>HAZZ-122-4-04_4-05-A1P1-CFW-H1-HM9010-20U06</v>
      </c>
      <c r="F4" s="64" t="s">
        <v>197</v>
      </c>
      <c r="G4" s="83"/>
      <c r="H4" s="84">
        <v>100</v>
      </c>
      <c r="I4" s="85" t="s">
        <v>319</v>
      </c>
      <c r="J4" s="85" t="s">
        <v>311</v>
      </c>
      <c r="K4" s="85" t="s">
        <v>312</v>
      </c>
      <c r="L4" s="86" t="str">
        <f t="shared" si="0"/>
        <v>06</v>
      </c>
      <c r="M4" s="86" t="str" cm="1">
        <f t="array" ref="M4">IF(LEN(C4)-LEN(SUBSTITUTE(C4,"-",""))=5,_xlfn.IFS(LEN(MID(C4,FIND("$",SUBSTITUTE(C4,"-","$",2))+1,FIND("$",SUBSTITUTE(C4,"-","$",3))-FIND("$",SUBSTITUTE(C4,"-","$",2))-1))=4,MID(C4,FIND("$",SUBSTITUTE(C4,"-","$",2))+1,2)&amp;"列"&amp;MID(C4,FIND("$",SUBSTITUTE(C4,"-","$",2))+3,2),LEN(MID(C4,FIND("$",SUBSTITUTE(C4,"-","$",2))+1,FIND("$",SUBSTITUTE(C4,"-","$",3))-FIND("$",SUBSTITUTE(C4,"-","$",2))-1))=3,IF(ISNUMBER(--MID(C4,FIND("$",SUBSTITUTE(C4,"-","$",2))+1,1)),"0"&amp;MID(C4,FIND("$",SUBSTITUTE(C4,"-","$",2))+1,1)&amp;"列"&amp;MID(C4,FIND("$",SUBSTITUTE(C4,"-","$",2))+2,2),MID(C4,FIND("$",SUBSTITUTE(C4,"-","$",2))+1,1)&amp;"列"&amp;MID(C4,FIND("$",SUBSTITUTE(C4,"-","$",2))+2,2)),LEN(MID(C4,FIND("$",SUBSTITUTE(C4,"-","$",2))+1,FIND("$",SUBSTITUTE(C4,"-","$",3))-FIND("$",SUBSTITUTE(C4,"-","$",2))-1))=2,MID(C4,FIND("$",SUBSTITUTE(C4,"-","$",2))+1,2)&amp;"列"&amp;MID(C4,FIND("$",SUBSTITUTE(C4,"-","$",3))+1,FIND("$",SUBSTITUTE(C4,"-","$",4))-FIND("$",SUBSTITUTE(C4,"-","$",3))-1),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+1,1))&amp;"列"&amp;MID(C4,FIND("$",SUBSTITUTE(C4,"-","$",3))+1,FIND("$",SUBSTITUTE(C4,"-","$",4))-FIND("$",SUBSTITUTE(C4,"-","$",3))-1)),IF(LEN(C4)-LEN(SUBSTITUTE(C4,"-",""))=6,IF(S4&lt;&gt;"",_xlfn.IFS(LEN(MID(C4,FIND("$",SUBSTITUTE(C4,"-","$",2))+1,FIND("$",SUBSTITUTE(C4,"-","$",3))-FIND("$",SUBSTITUTE(C4,"-","$",2))-1))=4,MID(C4,FIND("$",SUBSTITUTE(C4,"-","$",2))+1,2)&amp;"列"&amp;MID(C4,FIND("$",SUBSTITUTE(C4,"-","$",2))+3,2),LEN(MID(C4,FIND("$",SUBSTITUTE(C4,"-","$",2))+1,FIND("$",SUBSTITUTE(C4,"-","$",3))-FIND("$",SUBSTITUTE(C4,"-","$",2))-1))=3,IF(ISNUMBER(--MID(C4,FIND("$",SUBSTITUTE(C4,"-","$",2))+1,1)),"0"&amp;MID(C4,FIND("$",SUBSTITUTE(C4,"-","$",2))+1,1)&amp;"列"&amp;MID(C4,FIND("$",SUBSTITUTE(C4,"-","$",2))+2,2),MID(C4,FIND("$",SUBSTITUTE(C4,"-","$",2))+1,1)&amp;"列"&amp;MID(C4,FIND("$",SUBSTITUTE(C4,"-","$",2))+2,2)),LEN(MID(C4,FIND("$",SUBSTITUTE(C4,"-","$",2))+1,FIND("$",SUBSTITUTE(C4,"-","$",3))-FIND("$",SUBSTITUTE(C4,"-","$",2))-1))=2,MID(C4,FIND("$",SUBSTITUTE(C4,"-","$",2))+1,2)&amp;"列"&amp;MID(C4,FIND("$",SUBSTITUTE(C4,"-","$",3))+1,FIND("$",SUBSTITUTE(C4,"-","$",4))-FIND("$",SUBSTITUTE(C4,"-","$",3))-1),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+1,1))&amp;"列"&amp;MID(C4,FIND("$",SUBSTITUTE(C4,"-","$",3))+1,FIND("$",SUBSTITUTE(C4,"-","$",4))-FIND("$",SUBSTITUTE(C4,"-","$",3))-1)),IF(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FIND("$",SUBSTITUTE(C4,"-","$",3))-FIND("$",SUBSTITUTE(C4,"-","$",2))-1))&amp;"列"&amp;MID(C4,FIND("$",SUBSTITUTE(C4,"-","$",3))+1,FIND("$",SUBSTITUTE(C4,"-","$",4))-FIND("$",SUBSTITUTE(C4,"-","$",3))-1),MID(C4,FIND("$",SUBSTITUTE(C4,"-","$",2))+1,FIND("$",SUBSTITUTE(C4,"-","$",3))-FIND("$",SUBSTITUTE(C4,"-","$",2))-1)&amp;"列"&amp;MID(C4,FIND("$",SUBSTITUTE(C4,"-","$",3))+1,FIND("$",SUBSTITUTE(C4,"-","$",4))-FIND("$",SUBSTITUTE(C4,"-","$",3))-1))),IF(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FIND("$",SUBSTITUTE(C4,"-","$",3))-FIND("$",SUBSTITUTE(C4,"-","$",2))-1))&amp;"列"&amp;MID(C4,FIND("$",SUBSTITUTE(C4,"-","$",3))+1,FIND("$",SUBSTITUTE(C4,"-","$",4))-FIND("$",SUBSTITUTE(C4,"-","$",3))-1),MID(C4,FIND("$",SUBSTITUTE(C4,"-","$",2))+1,FIND("$",SUBSTITUTE(C4,"-","$",3))-FIND("$",SUBSTITUTE(C4,"-","$",2))-1)&amp;"列"&amp;MID(C4,FIND("$",SUBSTITUTE(C4,"-","$",3))+1,FIND("$",SUBSTITUTE(C4,"-","$",4))-FIND("$",SUBSTITUTE(C4,"-","$",3))-1))))</f>
        <v>04列04</v>
      </c>
      <c r="N4" s="86" t="str">
        <f t="shared" si="2"/>
        <v>20</v>
      </c>
      <c r="O4" s="86" t="str">
        <f t="shared" si="3"/>
        <v>122</v>
      </c>
      <c r="P4" s="86" t="str">
        <f t="shared" si="4"/>
        <v>CFW</v>
      </c>
      <c r="Q4" s="66" t="s">
        <v>320</v>
      </c>
      <c r="R4" s="72"/>
      <c r="S4" s="75" t="str" cm="1">
        <f t="array" ref="S4">IF(COUNTIF(C4,"*A*P*"),_xlfn.IFS(LEN(C4)-LEN(SUBSTITUTE(C4,"-",""))=7,MID(C4,FIND("$",SUBSTITUTE(C4,"-","$",4))+1,FIND("$",SUBSTITUTE(C4,"-","$",5))-FIND("$",SUBSTITUTE(C4,"-","$",4))-1),LEN(C4)-LEN(SUBSTITUTE(C4,"-",""))=6,MID(C4,FIND("$",SUBSTITUTE(C4,"-","$",3))+1,FIND("$",SUBSTITUTE(C4,"-","$",4))-FIND("$",SUBSTITUTE(C4,"-","$",3))-1),LEN(C4)-LEN(SUBSTITUTE(C4,"-",""))=5,MID(C4,FIND("$",SUBSTITUTE(C4,"-","$",2))+1,FIND("$",SUBSTITUTE(C4,"-","$",3))-FIND("$",SUBSTITUTE(C4,"-","$",2))-1)),"")</f>
        <v>A1P1</v>
      </c>
    </row>
    <row r="5" spans="1:19" s="75" customFormat="1" ht="10.8">
      <c r="A5" s="80">
        <v>4</v>
      </c>
      <c r="B5" s="81" t="s">
        <v>321</v>
      </c>
      <c r="C5" s="64" t="s">
        <v>322</v>
      </c>
      <c r="D5" s="64" t="str">
        <f t="shared" si="1"/>
        <v>业务防火墙-M9010</v>
      </c>
      <c r="E5" s="64" t="str" cm="1">
        <f t="array" ref="E5">_xlfn.IFS(Q5="独立","",Q5="堆叠1",MID(C5,1,FIND("$",SUBSTITUTE(C5,IF(S5="",P5,S5),"$",1))-2)&amp;"_"&amp;MID(C6,FIND("%",SUBSTITUTE(C6,"-","%",2))+1,LEN(C6)-LEN(MID(C6,1,FIND("%",SUBSTITUTE(C6,"-","%",2))))-2)&amp;IF(RIGHT(C5,2)=RIGHT(C6,2),RIGHT(C5,2),RIGHT(C5,2)&amp;"_"&amp;RIGHT(C6,2)),Q5="堆叠2",MID(C4,1,FIND("$",SUBSTITUTE(C4,IF(S4="",P4,S4),"$",1))-2)&amp;"_"&amp;MID(C5,FIND("%",SUBSTITUTE(C5,"-","%",2))+1,LEN(C5)-LEN(MID(C5,1,FIND("%",SUBSTITUTE(C5,"-","%",2))))-2)&amp;IF(RIGHT(C4,2)=RIGHT(C5,2),RIGHT(C4,2),RIGHT(C4,2)&amp;"_"&amp;RIGHT(C5,2)),Q5="M1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5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,Q5="M2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5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,Q5="H1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5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,Q5="H2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5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)</f>
        <v>HAZZ-122-4-04_4-05-A1P1-CFW-H2-HM9010-20U06</v>
      </c>
      <c r="F5" s="64" t="s">
        <v>197</v>
      </c>
      <c r="G5" s="83"/>
      <c r="H5" s="84">
        <v>100</v>
      </c>
      <c r="I5" s="85" t="s">
        <v>323</v>
      </c>
      <c r="J5" s="85" t="s">
        <v>311</v>
      </c>
      <c r="K5" s="85" t="s">
        <v>312</v>
      </c>
      <c r="L5" s="86" t="str">
        <f t="shared" si="0"/>
        <v>06</v>
      </c>
      <c r="M5" s="86" t="str" cm="1">
        <f t="array" ref="M5">IF(LEN(C5)-LEN(SUBSTITUTE(C5,"-",""))=5,_xlfn.IFS(LEN(MID(C5,FIND("$",SUBSTITUTE(C5,"-","$",2))+1,FIND("$",SUBSTITUTE(C5,"-","$",3))-FIND("$",SUBSTITUTE(C5,"-","$",2))-1))=4,MID(C5,FIND("$",SUBSTITUTE(C5,"-","$",2))+1,2)&amp;"列"&amp;MID(C5,FIND("$",SUBSTITUTE(C5,"-","$",2))+3,2),LEN(MID(C5,FIND("$",SUBSTITUTE(C5,"-","$",2))+1,FIND("$",SUBSTITUTE(C5,"-","$",3))-FIND("$",SUBSTITUTE(C5,"-","$",2))-1))=3,IF(ISNUMBER(--MID(C5,FIND("$",SUBSTITUTE(C5,"-","$",2))+1,1)),"0"&amp;MID(C5,FIND("$",SUBSTITUTE(C5,"-","$",2))+1,1)&amp;"列"&amp;MID(C5,FIND("$",SUBSTITUTE(C5,"-","$",2))+2,2),MID(C5,FIND("$",SUBSTITUTE(C5,"-","$",2))+1,1)&amp;"列"&amp;MID(C5,FIND("$",SUBSTITUTE(C5,"-","$",2))+2,2)),LEN(MID(C5,FIND("$",SUBSTITUTE(C5,"-","$",2))+1,FIND("$",SUBSTITUTE(C5,"-","$",3))-FIND("$",SUBSTITUTE(C5,"-","$",2))-1))=2,MID(C5,FIND("$",SUBSTITUTE(C5,"-","$",2))+1,2)&amp;"列"&amp;MID(C5,FIND("$",SUBSTITUTE(C5,"-","$",3))+1,FIND("$",SUBSTITUTE(C5,"-","$",4))-FIND("$",SUBSTITUTE(C5,"-","$",3))-1),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+1,1))&amp;"列"&amp;MID(C5,FIND("$",SUBSTITUTE(C5,"-","$",3))+1,FIND("$",SUBSTITUTE(C5,"-","$",4))-FIND("$",SUBSTITUTE(C5,"-","$",3))-1)),IF(LEN(C5)-LEN(SUBSTITUTE(C5,"-",""))=6,IF(S5&lt;&gt;"",_xlfn.IFS(LEN(MID(C5,FIND("$",SUBSTITUTE(C5,"-","$",2))+1,FIND("$",SUBSTITUTE(C5,"-","$",3))-FIND("$",SUBSTITUTE(C5,"-","$",2))-1))=4,MID(C5,FIND("$",SUBSTITUTE(C5,"-","$",2))+1,2)&amp;"列"&amp;MID(C5,FIND("$",SUBSTITUTE(C5,"-","$",2))+3,2),LEN(MID(C5,FIND("$",SUBSTITUTE(C5,"-","$",2))+1,FIND("$",SUBSTITUTE(C5,"-","$",3))-FIND("$",SUBSTITUTE(C5,"-","$",2))-1))=3,IF(ISNUMBER(--MID(C5,FIND("$",SUBSTITUTE(C5,"-","$",2))+1,1)),"0"&amp;MID(C5,FIND("$",SUBSTITUTE(C5,"-","$",2))+1,1)&amp;"列"&amp;MID(C5,FIND("$",SUBSTITUTE(C5,"-","$",2))+2,2),MID(C5,FIND("$",SUBSTITUTE(C5,"-","$",2))+1,1)&amp;"列"&amp;MID(C5,FIND("$",SUBSTITUTE(C5,"-","$",2))+2,2)),LEN(MID(C5,FIND("$",SUBSTITUTE(C5,"-","$",2))+1,FIND("$",SUBSTITUTE(C5,"-","$",3))-FIND("$",SUBSTITUTE(C5,"-","$",2))-1))=2,MID(C5,FIND("$",SUBSTITUTE(C5,"-","$",2))+1,2)&amp;"列"&amp;MID(C5,FIND("$",SUBSTITUTE(C5,"-","$",3))+1,FIND("$",SUBSTITUTE(C5,"-","$",4))-FIND("$",SUBSTITUTE(C5,"-","$",3))-1),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+1,1))&amp;"列"&amp;MID(C5,FIND("$",SUBSTITUTE(C5,"-","$",3))+1,FIND("$",SUBSTITUTE(C5,"-","$",4))-FIND("$",SUBSTITUTE(C5,"-","$",3))-1)),IF(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FIND("$",SUBSTITUTE(C5,"-","$",3))-FIND("$",SUBSTITUTE(C5,"-","$",2))-1))&amp;"列"&amp;MID(C5,FIND("$",SUBSTITUTE(C5,"-","$",3))+1,FIND("$",SUBSTITUTE(C5,"-","$",4))-FIND("$",SUBSTITUTE(C5,"-","$",3))-1),MID(C5,FIND("$",SUBSTITUTE(C5,"-","$",2))+1,FIND("$",SUBSTITUTE(C5,"-","$",3))-FIND("$",SUBSTITUTE(C5,"-","$",2))-1)&amp;"列"&amp;MID(C5,FIND("$",SUBSTITUTE(C5,"-","$",3))+1,FIND("$",SUBSTITUTE(C5,"-","$",4))-FIND("$",SUBSTITUTE(C5,"-","$",3))-1))),IF(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FIND("$",SUBSTITUTE(C5,"-","$",3))-FIND("$",SUBSTITUTE(C5,"-","$",2))-1))&amp;"列"&amp;MID(C5,FIND("$",SUBSTITUTE(C5,"-","$",3))+1,FIND("$",SUBSTITUTE(C5,"-","$",4))-FIND("$",SUBSTITUTE(C5,"-","$",3))-1),MID(C5,FIND("$",SUBSTITUTE(C5,"-","$",2))+1,FIND("$",SUBSTITUTE(C5,"-","$",3))-FIND("$",SUBSTITUTE(C5,"-","$",2))-1)&amp;"列"&amp;MID(C5,FIND("$",SUBSTITUTE(C5,"-","$",3))+1,FIND("$",SUBSTITUTE(C5,"-","$",4))-FIND("$",SUBSTITUTE(C5,"-","$",3))-1))))</f>
        <v>04列05</v>
      </c>
      <c r="N5" s="86" t="str">
        <f t="shared" si="2"/>
        <v>20</v>
      </c>
      <c r="O5" s="86" t="str">
        <f t="shared" si="3"/>
        <v>122</v>
      </c>
      <c r="P5" s="86" t="str">
        <f t="shared" si="4"/>
        <v>CFW</v>
      </c>
      <c r="Q5" s="66" t="s">
        <v>324</v>
      </c>
      <c r="R5" s="72"/>
      <c r="S5" s="75" t="str" cm="1">
        <f t="array" ref="S5">IF(COUNTIF(C5,"*A*P*"),_xlfn.IFS(LEN(C5)-LEN(SUBSTITUTE(C5,"-",""))=7,MID(C5,FIND("$",SUBSTITUTE(C5,"-","$",4))+1,FIND("$",SUBSTITUTE(C5,"-","$",5))-FIND("$",SUBSTITUTE(C5,"-","$",4))-1),LEN(C5)-LEN(SUBSTITUTE(C5,"-",""))=6,MID(C5,FIND("$",SUBSTITUTE(C5,"-","$",3))+1,FIND("$",SUBSTITUTE(C5,"-","$",4))-FIND("$",SUBSTITUTE(C5,"-","$",3))-1),LEN(C5)-LEN(SUBSTITUTE(C5,"-",""))=5,MID(C5,FIND("$",SUBSTITUTE(C5,"-","$",2))+1,FIND("$",SUBSTITUTE(C5,"-","$",3))-FIND("$",SUBSTITUTE(C5,"-","$",2))-1)),"")</f>
        <v>A1P1</v>
      </c>
    </row>
    <row r="6" spans="1:19" s="75" customFormat="1" ht="10.8">
      <c r="A6" s="80">
        <v>5</v>
      </c>
      <c r="B6" s="81" t="s">
        <v>325</v>
      </c>
      <c r="C6" s="64" t="s">
        <v>326</v>
      </c>
      <c r="D6" s="64" t="str">
        <f t="shared" si="1"/>
        <v>IPS-T9008-S</v>
      </c>
      <c r="E6" s="64" t="str" cm="1">
        <f t="array" ref="E6">_xlfn.IFS(Q6="独立","",Q6="堆叠1",MID(C6,1,FIND("$",SUBSTITUTE(C6,IF(S6="",P6,S6),"$",1))-2)&amp;"_"&amp;MID(C7,FIND("%",SUBSTITUTE(C7,"-","%",2))+1,LEN(C7)-LEN(MID(C7,1,FIND("%",SUBSTITUTE(C7,"-","%",2))))-2)&amp;IF(RIGHT(C6,2)=RIGHT(C7,2),RIGHT(C6,2),RIGHT(C6,2)&amp;"_"&amp;RIGHT(C7,2)),Q6="堆叠2",MID(C5,1,FIND("$",SUBSTITUTE(C5,IF(S5="",P5,S5),"$",1))-2)&amp;"_"&amp;MID(C6,FIND("%",SUBSTITUTE(C6,"-","%",2))+1,LEN(C6)-LEN(MID(C6,1,FIND("%",SUBSTITUTE(C6,"-","%",2))))-2)&amp;IF(RIGHT(C5,2)=RIGHT(C6,2),RIGHT(C5,2),RIGHT(C5,2)&amp;"_"&amp;RIGHT(C6,2)),Q6="M1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6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,Q6="M2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6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,Q6="H1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6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,Q6="H2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6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)</f>
        <v>HAZZ-122-4-06_4-07-A1P1-IPS-H1-HT9008-13U06</v>
      </c>
      <c r="F6" s="64" t="s">
        <v>212</v>
      </c>
      <c r="G6" s="83"/>
      <c r="H6" s="84">
        <v>100</v>
      </c>
      <c r="I6" s="85" t="s">
        <v>327</v>
      </c>
      <c r="J6" s="85" t="s">
        <v>311</v>
      </c>
      <c r="K6" s="85" t="s">
        <v>312</v>
      </c>
      <c r="L6" s="86" t="str">
        <f t="shared" si="0"/>
        <v>06</v>
      </c>
      <c r="M6" s="86" t="str" cm="1">
        <f t="array" ref="M6">IF(LEN(C6)-LEN(SUBSTITUTE(C6,"-",""))=5,_xlfn.IFS(LEN(MID(C6,FIND("$",SUBSTITUTE(C6,"-","$",2))+1,FIND("$",SUBSTITUTE(C6,"-","$",3))-FIND("$",SUBSTITUTE(C6,"-","$",2))-1))=4,MID(C6,FIND("$",SUBSTITUTE(C6,"-","$",2))+1,2)&amp;"列"&amp;MID(C6,FIND("$",SUBSTITUTE(C6,"-","$",2))+3,2),LEN(MID(C6,FIND("$",SUBSTITUTE(C6,"-","$",2))+1,FIND("$",SUBSTITUTE(C6,"-","$",3))-FIND("$",SUBSTITUTE(C6,"-","$",2))-1))=3,IF(ISNUMBER(--MID(C6,FIND("$",SUBSTITUTE(C6,"-","$",2))+1,1)),"0"&amp;MID(C6,FIND("$",SUBSTITUTE(C6,"-","$",2))+1,1)&amp;"列"&amp;MID(C6,FIND("$",SUBSTITUTE(C6,"-","$",2))+2,2),MID(C6,FIND("$",SUBSTITUTE(C6,"-","$",2))+1,1)&amp;"列"&amp;MID(C6,FIND("$",SUBSTITUTE(C6,"-","$",2))+2,2)),LEN(MID(C6,FIND("$",SUBSTITUTE(C6,"-","$",2))+1,FIND("$",SUBSTITUTE(C6,"-","$",3))-FIND("$",SUBSTITUTE(C6,"-","$",2))-1))=2,MID(C6,FIND("$",SUBSTITUTE(C6,"-","$",2))+1,2)&amp;"列"&amp;MID(C6,FIND("$",SUBSTITUTE(C6,"-","$",3))+1,FIND("$",SUBSTITUTE(C6,"-","$",4))-FIND("$",SUBSTITUTE(C6,"-","$",3))-1),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+1,1))&amp;"列"&amp;MID(C6,FIND("$",SUBSTITUTE(C6,"-","$",3))+1,FIND("$",SUBSTITUTE(C6,"-","$",4))-FIND("$",SUBSTITUTE(C6,"-","$",3))-1)),IF(LEN(C6)-LEN(SUBSTITUTE(C6,"-",""))=6,IF(S6&lt;&gt;"",_xlfn.IFS(LEN(MID(C6,FIND("$",SUBSTITUTE(C6,"-","$",2))+1,FIND("$",SUBSTITUTE(C6,"-","$",3))-FIND("$",SUBSTITUTE(C6,"-","$",2))-1))=4,MID(C6,FIND("$",SUBSTITUTE(C6,"-","$",2))+1,2)&amp;"列"&amp;MID(C6,FIND("$",SUBSTITUTE(C6,"-","$",2))+3,2),LEN(MID(C6,FIND("$",SUBSTITUTE(C6,"-","$",2))+1,FIND("$",SUBSTITUTE(C6,"-","$",3))-FIND("$",SUBSTITUTE(C6,"-","$",2))-1))=3,IF(ISNUMBER(--MID(C6,FIND("$",SUBSTITUTE(C6,"-","$",2))+1,1)),"0"&amp;MID(C6,FIND("$",SUBSTITUTE(C6,"-","$",2))+1,1)&amp;"列"&amp;MID(C6,FIND("$",SUBSTITUTE(C6,"-","$",2))+2,2),MID(C6,FIND("$",SUBSTITUTE(C6,"-","$",2))+1,1)&amp;"列"&amp;MID(C6,FIND("$",SUBSTITUTE(C6,"-","$",2))+2,2)),LEN(MID(C6,FIND("$",SUBSTITUTE(C6,"-","$",2))+1,FIND("$",SUBSTITUTE(C6,"-","$",3))-FIND("$",SUBSTITUTE(C6,"-","$",2))-1))=2,MID(C6,FIND("$",SUBSTITUTE(C6,"-","$",2))+1,2)&amp;"列"&amp;MID(C6,FIND("$",SUBSTITUTE(C6,"-","$",3))+1,FIND("$",SUBSTITUTE(C6,"-","$",4))-FIND("$",SUBSTITUTE(C6,"-","$",3))-1),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+1,1))&amp;"列"&amp;MID(C6,FIND("$",SUBSTITUTE(C6,"-","$",3))+1,FIND("$",SUBSTITUTE(C6,"-","$",4))-FIND("$",SUBSTITUTE(C6,"-","$",3))-1)),IF(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FIND("$",SUBSTITUTE(C6,"-","$",3))-FIND("$",SUBSTITUTE(C6,"-","$",2))-1))&amp;"列"&amp;MID(C6,FIND("$",SUBSTITUTE(C6,"-","$",3))+1,FIND("$",SUBSTITUTE(C6,"-","$",4))-FIND("$",SUBSTITUTE(C6,"-","$",3))-1),MID(C6,FIND("$",SUBSTITUTE(C6,"-","$",2))+1,FIND("$",SUBSTITUTE(C6,"-","$",3))-FIND("$",SUBSTITUTE(C6,"-","$",2))-1)&amp;"列"&amp;MID(C6,FIND("$",SUBSTITUTE(C6,"-","$",3))+1,FIND("$",SUBSTITUTE(C6,"-","$",4))-FIND("$",SUBSTITUTE(C6,"-","$",3))-1))),IF(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FIND("$",SUBSTITUTE(C6,"-","$",3))-FIND("$",SUBSTITUTE(C6,"-","$",2))-1))&amp;"列"&amp;MID(C6,FIND("$",SUBSTITUTE(C6,"-","$",3))+1,FIND("$",SUBSTITUTE(C6,"-","$",4))-FIND("$",SUBSTITUTE(C6,"-","$",3))-1),MID(C6,FIND("$",SUBSTITUTE(C6,"-","$",2))+1,FIND("$",SUBSTITUTE(C6,"-","$",3))-FIND("$",SUBSTITUTE(C6,"-","$",2))-1)&amp;"列"&amp;MID(C6,FIND("$",SUBSTITUTE(C6,"-","$",3))+1,FIND("$",SUBSTITUTE(C6,"-","$",4))-FIND("$",SUBSTITUTE(C6,"-","$",3))-1))))</f>
        <v>04列06</v>
      </c>
      <c r="N6" s="86" t="str">
        <f t="shared" si="2"/>
        <v>13</v>
      </c>
      <c r="O6" s="86" t="str">
        <f t="shared" si="3"/>
        <v>122</v>
      </c>
      <c r="P6" s="86" t="str">
        <f t="shared" si="4"/>
        <v>IPS</v>
      </c>
      <c r="Q6" s="66" t="s">
        <v>320</v>
      </c>
      <c r="R6" s="72"/>
      <c r="S6" s="75" t="str" cm="1">
        <f t="array" ref="S6">IF(COUNTIF(C6,"*A*P*"),_xlfn.IFS(LEN(C6)-LEN(SUBSTITUTE(C6,"-",""))=7,MID(C6,FIND("$",SUBSTITUTE(C6,"-","$",4))+1,FIND("$",SUBSTITUTE(C6,"-","$",5))-FIND("$",SUBSTITUTE(C6,"-","$",4))-1),LEN(C6)-LEN(SUBSTITUTE(C6,"-",""))=6,MID(C6,FIND("$",SUBSTITUTE(C6,"-","$",3))+1,FIND("$",SUBSTITUTE(C6,"-","$",4))-FIND("$",SUBSTITUTE(C6,"-","$",3))-1),LEN(C6)-LEN(SUBSTITUTE(C6,"-",""))=5,MID(C6,FIND("$",SUBSTITUTE(C6,"-","$",2))+1,FIND("$",SUBSTITUTE(C6,"-","$",3))-FIND("$",SUBSTITUTE(C6,"-","$",2))-1)),"")</f>
        <v>A1P1</v>
      </c>
    </row>
    <row r="7" spans="1:19" s="75" customFormat="1" ht="10.8">
      <c r="A7" s="80">
        <v>6</v>
      </c>
      <c r="B7" s="81" t="s">
        <v>328</v>
      </c>
      <c r="C7" s="64" t="s">
        <v>329</v>
      </c>
      <c r="D7" s="64" t="str">
        <f t="shared" si="1"/>
        <v>IPS-T9008-S</v>
      </c>
      <c r="E7" s="64" t="str" cm="1">
        <f t="array" ref="E7">_xlfn.IFS(Q7="独立","",Q7="堆叠1",MID(C7,1,FIND("$",SUBSTITUTE(C7,IF(S7="",P7,S7),"$",1))-2)&amp;"_"&amp;MID(C8,FIND("%",SUBSTITUTE(C8,"-","%",2))+1,LEN(C8)-LEN(MID(C8,1,FIND("%",SUBSTITUTE(C8,"-","%",2))))-2)&amp;IF(RIGHT(C7,2)=RIGHT(C8,2),RIGHT(C7,2),RIGHT(C7,2)&amp;"_"&amp;RIGHT(C8,2)),Q7="堆叠2",MID(C6,1,FIND("$",SUBSTITUTE(C6,IF(S6="",P6,S6),"$",1))-2)&amp;"_"&amp;MID(C7,FIND("%",SUBSTITUTE(C7,"-","%",2))+1,LEN(C7)-LEN(MID(C7,1,FIND("%",SUBSTITUTE(C7,"-","%",2))))-2)&amp;IF(RIGHT(C6,2)=RIGHT(C7,2),RIGHT(C6,2),RIGHT(C6,2)&amp;"_"&amp;RIGHT(C7,2)),Q7="M1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7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,Q7="M2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7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,Q7="H1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7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,Q7="H2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7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)</f>
        <v>HAZZ-122-4-06_4-07-A1P1-IPS-H2-HT9008-13U06</v>
      </c>
      <c r="F7" s="64" t="s">
        <v>212</v>
      </c>
      <c r="G7" s="83"/>
      <c r="H7" s="84">
        <v>100</v>
      </c>
      <c r="I7" s="85" t="s">
        <v>330</v>
      </c>
      <c r="J7" s="85" t="s">
        <v>311</v>
      </c>
      <c r="K7" s="85" t="s">
        <v>312</v>
      </c>
      <c r="L7" s="86" t="str">
        <f t="shared" si="0"/>
        <v>06</v>
      </c>
      <c r="M7" s="86" t="str" cm="1">
        <f t="array" ref="M7">IF(LEN(C7)-LEN(SUBSTITUTE(C7,"-",""))=5,_xlfn.IFS(LEN(MID(C7,FIND("$",SUBSTITUTE(C7,"-","$",2))+1,FIND("$",SUBSTITUTE(C7,"-","$",3))-FIND("$",SUBSTITUTE(C7,"-","$",2))-1))=4,MID(C7,FIND("$",SUBSTITUTE(C7,"-","$",2))+1,2)&amp;"列"&amp;MID(C7,FIND("$",SUBSTITUTE(C7,"-","$",2))+3,2),LEN(MID(C7,FIND("$",SUBSTITUTE(C7,"-","$",2))+1,FIND("$",SUBSTITUTE(C7,"-","$",3))-FIND("$",SUBSTITUTE(C7,"-","$",2))-1))=3,IF(ISNUMBER(--MID(C7,FIND("$",SUBSTITUTE(C7,"-","$",2))+1,1)),"0"&amp;MID(C7,FIND("$",SUBSTITUTE(C7,"-","$",2))+1,1)&amp;"列"&amp;MID(C7,FIND("$",SUBSTITUTE(C7,"-","$",2))+2,2),MID(C7,FIND("$",SUBSTITUTE(C7,"-","$",2))+1,1)&amp;"列"&amp;MID(C7,FIND("$",SUBSTITUTE(C7,"-","$",2))+2,2)),LEN(MID(C7,FIND("$",SUBSTITUTE(C7,"-","$",2))+1,FIND("$",SUBSTITUTE(C7,"-","$",3))-FIND("$",SUBSTITUTE(C7,"-","$",2))-1))=2,MID(C7,FIND("$",SUBSTITUTE(C7,"-","$",2))+1,2)&amp;"列"&amp;MID(C7,FIND("$",SUBSTITUTE(C7,"-","$",3))+1,FIND("$",SUBSTITUTE(C7,"-","$",4))-FIND("$",SUBSTITUTE(C7,"-","$",3))-1),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+1,1))&amp;"列"&amp;MID(C7,FIND("$",SUBSTITUTE(C7,"-","$",3))+1,FIND("$",SUBSTITUTE(C7,"-","$",4))-FIND("$",SUBSTITUTE(C7,"-","$",3))-1)),IF(LEN(C7)-LEN(SUBSTITUTE(C7,"-",""))=6,IF(S7&lt;&gt;"",_xlfn.IFS(LEN(MID(C7,FIND("$",SUBSTITUTE(C7,"-","$",2))+1,FIND("$",SUBSTITUTE(C7,"-","$",3))-FIND("$",SUBSTITUTE(C7,"-","$",2))-1))=4,MID(C7,FIND("$",SUBSTITUTE(C7,"-","$",2))+1,2)&amp;"列"&amp;MID(C7,FIND("$",SUBSTITUTE(C7,"-","$",2))+3,2),LEN(MID(C7,FIND("$",SUBSTITUTE(C7,"-","$",2))+1,FIND("$",SUBSTITUTE(C7,"-","$",3))-FIND("$",SUBSTITUTE(C7,"-","$",2))-1))=3,IF(ISNUMBER(--MID(C7,FIND("$",SUBSTITUTE(C7,"-","$",2))+1,1)),"0"&amp;MID(C7,FIND("$",SUBSTITUTE(C7,"-","$",2))+1,1)&amp;"列"&amp;MID(C7,FIND("$",SUBSTITUTE(C7,"-","$",2))+2,2),MID(C7,FIND("$",SUBSTITUTE(C7,"-","$",2))+1,1)&amp;"列"&amp;MID(C7,FIND("$",SUBSTITUTE(C7,"-","$",2))+2,2)),LEN(MID(C7,FIND("$",SUBSTITUTE(C7,"-","$",2))+1,FIND("$",SUBSTITUTE(C7,"-","$",3))-FIND("$",SUBSTITUTE(C7,"-","$",2))-1))=2,MID(C7,FIND("$",SUBSTITUTE(C7,"-","$",2))+1,2)&amp;"列"&amp;MID(C7,FIND("$",SUBSTITUTE(C7,"-","$",3))+1,FIND("$",SUBSTITUTE(C7,"-","$",4))-FIND("$",SUBSTITUTE(C7,"-","$",3))-1),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+1,1))&amp;"列"&amp;MID(C7,FIND("$",SUBSTITUTE(C7,"-","$",3))+1,FIND("$",SUBSTITUTE(C7,"-","$",4))-FIND("$",SUBSTITUTE(C7,"-","$",3))-1)),IF(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FIND("$",SUBSTITUTE(C7,"-","$",3))-FIND("$",SUBSTITUTE(C7,"-","$",2))-1))&amp;"列"&amp;MID(C7,FIND("$",SUBSTITUTE(C7,"-","$",3))+1,FIND("$",SUBSTITUTE(C7,"-","$",4))-FIND("$",SUBSTITUTE(C7,"-","$",3))-1),MID(C7,FIND("$",SUBSTITUTE(C7,"-","$",2))+1,FIND("$",SUBSTITUTE(C7,"-","$",3))-FIND("$",SUBSTITUTE(C7,"-","$",2))-1)&amp;"列"&amp;MID(C7,FIND("$",SUBSTITUTE(C7,"-","$",3))+1,FIND("$",SUBSTITUTE(C7,"-","$",4))-FIND("$",SUBSTITUTE(C7,"-","$",3))-1))),IF(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FIND("$",SUBSTITUTE(C7,"-","$",3))-FIND("$",SUBSTITUTE(C7,"-","$",2))-1))&amp;"列"&amp;MID(C7,FIND("$",SUBSTITUTE(C7,"-","$",3))+1,FIND("$",SUBSTITUTE(C7,"-","$",4))-FIND("$",SUBSTITUTE(C7,"-","$",3))-1),MID(C7,FIND("$",SUBSTITUTE(C7,"-","$",2))+1,FIND("$",SUBSTITUTE(C7,"-","$",3))-FIND("$",SUBSTITUTE(C7,"-","$",2))-1)&amp;"列"&amp;MID(C7,FIND("$",SUBSTITUTE(C7,"-","$",3))+1,FIND("$",SUBSTITUTE(C7,"-","$",4))-FIND("$",SUBSTITUTE(C7,"-","$",3))-1))))</f>
        <v>04列07</v>
      </c>
      <c r="N7" s="86" t="str">
        <f t="shared" si="2"/>
        <v>13</v>
      </c>
      <c r="O7" s="86" t="str">
        <f t="shared" si="3"/>
        <v>122</v>
      </c>
      <c r="P7" s="86" t="str">
        <f t="shared" si="4"/>
        <v>IPS</v>
      </c>
      <c r="Q7" s="66" t="s">
        <v>324</v>
      </c>
      <c r="R7" s="72"/>
      <c r="S7" s="75" t="str" cm="1">
        <f t="array" ref="S7">IF(COUNTIF(C7,"*A*P*"),_xlfn.IFS(LEN(C7)-LEN(SUBSTITUTE(C7,"-",""))=7,MID(C7,FIND("$",SUBSTITUTE(C7,"-","$",4))+1,FIND("$",SUBSTITUTE(C7,"-","$",5))-FIND("$",SUBSTITUTE(C7,"-","$",4))-1),LEN(C7)-LEN(SUBSTITUTE(C7,"-",""))=6,MID(C7,FIND("$",SUBSTITUTE(C7,"-","$",3))+1,FIND("$",SUBSTITUTE(C7,"-","$",4))-FIND("$",SUBSTITUTE(C7,"-","$",3))-1),LEN(C7)-LEN(SUBSTITUTE(C7,"-",""))=5,MID(C7,FIND("$",SUBSTITUTE(C7,"-","$",2))+1,FIND("$",SUBSTITUTE(C7,"-","$",3))-FIND("$",SUBSTITUTE(C7,"-","$",2))-1)),"")</f>
        <v>A1P1</v>
      </c>
    </row>
    <row r="8" spans="1:19" s="75" customFormat="1" ht="10.8">
      <c r="A8" s="80">
        <v>7</v>
      </c>
      <c r="B8" s="81" t="s">
        <v>331</v>
      </c>
      <c r="C8" s="64" t="s">
        <v>332</v>
      </c>
      <c r="D8" s="64" t="str">
        <f t="shared" si="1"/>
        <v>边界交换机-S6900-54HQF-F</v>
      </c>
      <c r="E8" s="64" t="str" cm="1">
        <f t="array" ref="E8">_xlfn.IFS(Q8="独立","",Q8="堆叠1",MID(C8,1,FIND("$",SUBSTITUTE(C8,IF(S8="",P8,S8),"$",1))-2)&amp;"_"&amp;MID(C9,FIND("%",SUBSTITUTE(C9,"-","%",2))+1,LEN(C9)-LEN(MID(C9,1,FIND("%",SUBSTITUTE(C9,"-","%",2))))-2)&amp;IF(RIGHT(C8,2)=RIGHT(C9,2),RIGHT(C8,2),RIGHT(C8,2)&amp;"_"&amp;RIGHT(C9,2)),Q8="堆叠2",MID(C7,1,FIND("$",SUBSTITUTE(C7,IF(S7="",P7,S7),"$",1))-2)&amp;"_"&amp;MID(C8,FIND("%",SUBSTITUTE(C8,"-","%",2))+1,LEN(C8)-LEN(MID(C8,1,FIND("%",SUBSTITUTE(C8,"-","%",2))))-2)&amp;IF(RIGHT(C7,2)=RIGHT(C8,2),RIGHT(C7,2),RIGHT(C7,2)&amp;"_"&amp;RIGHT(C8,2)),Q8="M1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8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,Q8="M2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8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,Q8="H1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8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,Q8="H2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8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)</f>
        <v>HAZZ-122-4-01_4-03-A1P1-ASW-M1-H6900-01U40</v>
      </c>
      <c r="F8" s="64" t="s">
        <v>174</v>
      </c>
      <c r="G8" s="83"/>
      <c r="H8" s="84">
        <v>100</v>
      </c>
      <c r="I8" s="85" t="s">
        <v>333</v>
      </c>
      <c r="J8" s="85" t="s">
        <v>311</v>
      </c>
      <c r="K8" s="85" t="s">
        <v>312</v>
      </c>
      <c r="L8" s="86" t="str">
        <f t="shared" si="0"/>
        <v>40</v>
      </c>
      <c r="M8" s="86" t="str" cm="1">
        <f t="array" ref="M8">IF(LEN(C8)-LEN(SUBSTITUTE(C8,"-",""))=5,_xlfn.IFS(LEN(MID(C8,FIND("$",SUBSTITUTE(C8,"-","$",2))+1,FIND("$",SUBSTITUTE(C8,"-","$",3))-FIND("$",SUBSTITUTE(C8,"-","$",2))-1))=4,MID(C8,FIND("$",SUBSTITUTE(C8,"-","$",2))+1,2)&amp;"列"&amp;MID(C8,FIND("$",SUBSTITUTE(C8,"-","$",2))+3,2),LEN(MID(C8,FIND("$",SUBSTITUTE(C8,"-","$",2))+1,FIND("$",SUBSTITUTE(C8,"-","$",3))-FIND("$",SUBSTITUTE(C8,"-","$",2))-1))=3,IF(ISNUMBER(--MID(C8,FIND("$",SUBSTITUTE(C8,"-","$",2))+1,1)),"0"&amp;MID(C8,FIND("$",SUBSTITUTE(C8,"-","$",2))+1,1)&amp;"列"&amp;MID(C8,FIND("$",SUBSTITUTE(C8,"-","$",2))+2,2),MID(C8,FIND("$",SUBSTITUTE(C8,"-","$",2))+1,1)&amp;"列"&amp;MID(C8,FIND("$",SUBSTITUTE(C8,"-","$",2))+2,2)),LEN(MID(C8,FIND("$",SUBSTITUTE(C8,"-","$",2))+1,FIND("$",SUBSTITUTE(C8,"-","$",3))-FIND("$",SUBSTITUTE(C8,"-","$",2))-1))=2,MID(C8,FIND("$",SUBSTITUTE(C8,"-","$",2))+1,2)&amp;"列"&amp;MID(C8,FIND("$",SUBSTITUTE(C8,"-","$",3))+1,FIND("$",SUBSTITUTE(C8,"-","$",4))-FIND("$",SUBSTITUTE(C8,"-","$",3))-1),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+1,1))&amp;"列"&amp;MID(C8,FIND("$",SUBSTITUTE(C8,"-","$",3))+1,FIND("$",SUBSTITUTE(C8,"-","$",4))-FIND("$",SUBSTITUTE(C8,"-","$",3))-1)),IF(LEN(C8)-LEN(SUBSTITUTE(C8,"-",""))=6,IF(S8&lt;&gt;"",_xlfn.IFS(LEN(MID(C8,FIND("$",SUBSTITUTE(C8,"-","$",2))+1,FIND("$",SUBSTITUTE(C8,"-","$",3))-FIND("$",SUBSTITUTE(C8,"-","$",2))-1))=4,MID(C8,FIND("$",SUBSTITUTE(C8,"-","$",2))+1,2)&amp;"列"&amp;MID(C8,FIND("$",SUBSTITUTE(C8,"-","$",2))+3,2),LEN(MID(C8,FIND("$",SUBSTITUTE(C8,"-","$",2))+1,FIND("$",SUBSTITUTE(C8,"-","$",3))-FIND("$",SUBSTITUTE(C8,"-","$",2))-1))=3,IF(ISNUMBER(--MID(C8,FIND("$",SUBSTITUTE(C8,"-","$",2))+1,1)),"0"&amp;MID(C8,FIND("$",SUBSTITUTE(C8,"-","$",2))+1,1)&amp;"列"&amp;MID(C8,FIND("$",SUBSTITUTE(C8,"-","$",2))+2,2),MID(C8,FIND("$",SUBSTITUTE(C8,"-","$",2))+1,1)&amp;"列"&amp;MID(C8,FIND("$",SUBSTITUTE(C8,"-","$",2))+2,2)),LEN(MID(C8,FIND("$",SUBSTITUTE(C8,"-","$",2))+1,FIND("$",SUBSTITUTE(C8,"-","$",3))-FIND("$",SUBSTITUTE(C8,"-","$",2))-1))=2,MID(C8,FIND("$",SUBSTITUTE(C8,"-","$",2))+1,2)&amp;"列"&amp;MID(C8,FIND("$",SUBSTITUTE(C8,"-","$",3))+1,FIND("$",SUBSTITUTE(C8,"-","$",4))-FIND("$",SUBSTITUTE(C8,"-","$",3))-1),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+1,1))&amp;"列"&amp;MID(C8,FIND("$",SUBSTITUTE(C8,"-","$",3))+1,FIND("$",SUBSTITUTE(C8,"-","$",4))-FIND("$",SUBSTITUTE(C8,"-","$",3))-1)),IF(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FIND("$",SUBSTITUTE(C8,"-","$",3))-FIND("$",SUBSTITUTE(C8,"-","$",2))-1))&amp;"列"&amp;MID(C8,FIND("$",SUBSTITUTE(C8,"-","$",3))+1,FIND("$",SUBSTITUTE(C8,"-","$",4))-FIND("$",SUBSTITUTE(C8,"-","$",3))-1),MID(C8,FIND("$",SUBSTITUTE(C8,"-","$",2))+1,FIND("$",SUBSTITUTE(C8,"-","$",3))-FIND("$",SUBSTITUTE(C8,"-","$",2))-1)&amp;"列"&amp;MID(C8,FIND("$",SUBSTITUTE(C8,"-","$",3))+1,FIND("$",SUBSTITUTE(C8,"-","$",4))-FIND("$",SUBSTITUTE(C8,"-","$",3))-1))),IF(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FIND("$",SUBSTITUTE(C8,"-","$",3))-FIND("$",SUBSTITUTE(C8,"-","$",2))-1))&amp;"列"&amp;MID(C8,FIND("$",SUBSTITUTE(C8,"-","$",3))+1,FIND("$",SUBSTITUTE(C8,"-","$",4))-FIND("$",SUBSTITUTE(C8,"-","$",3))-1),MID(C8,FIND("$",SUBSTITUTE(C8,"-","$",2))+1,FIND("$",SUBSTITUTE(C8,"-","$",3))-FIND("$",SUBSTITUTE(C8,"-","$",2))-1)&amp;"列"&amp;MID(C8,FIND("$",SUBSTITUTE(C8,"-","$",3))+1,FIND("$",SUBSTITUTE(C8,"-","$",4))-FIND("$",SUBSTITUTE(C8,"-","$",3))-1))))</f>
        <v>04列01</v>
      </c>
      <c r="N8" s="86" t="str">
        <f t="shared" si="2"/>
        <v>01</v>
      </c>
      <c r="O8" s="86" t="str">
        <f t="shared" si="3"/>
        <v>122</v>
      </c>
      <c r="P8" s="86" t="str">
        <f t="shared" si="4"/>
        <v>ASW</v>
      </c>
      <c r="Q8" s="66" t="s">
        <v>334</v>
      </c>
      <c r="R8" s="72"/>
      <c r="S8" s="75" t="str" cm="1">
        <f t="array" ref="S8">IF(COUNTIF(C8,"*A*P*"),_xlfn.IFS(LEN(C8)-LEN(SUBSTITUTE(C8,"-",""))=7,MID(C8,FIND("$",SUBSTITUTE(C8,"-","$",4))+1,FIND("$",SUBSTITUTE(C8,"-","$",5))-FIND("$",SUBSTITUTE(C8,"-","$",4))-1),LEN(C8)-LEN(SUBSTITUTE(C8,"-",""))=6,MID(C8,FIND("$",SUBSTITUTE(C8,"-","$",3))+1,FIND("$",SUBSTITUTE(C8,"-","$",4))-FIND("$",SUBSTITUTE(C8,"-","$",3))-1),LEN(C8)-LEN(SUBSTITUTE(C8,"-",""))=5,MID(C8,FIND("$",SUBSTITUTE(C8,"-","$",2))+1,FIND("$",SUBSTITUTE(C8,"-","$",3))-FIND("$",SUBSTITUTE(C8,"-","$",2))-1)),"")</f>
        <v>A1P1</v>
      </c>
    </row>
    <row r="9" spans="1:19" s="75" customFormat="1" ht="10.8">
      <c r="A9" s="80">
        <v>8</v>
      </c>
      <c r="B9" s="81" t="s">
        <v>335</v>
      </c>
      <c r="C9" s="64" t="s">
        <v>336</v>
      </c>
      <c r="D9" s="64" t="str">
        <f t="shared" si="1"/>
        <v>边界交换机-S6900-54HQF-F</v>
      </c>
      <c r="E9" s="64" t="str" cm="1">
        <f t="array" ref="E9">_xlfn.IFS(Q9="独立","",Q9="堆叠1",MID(C9,1,FIND("$",SUBSTITUTE(C9,IF(S9="",P9,S9),"$",1))-2)&amp;"_"&amp;MID(C10,FIND("%",SUBSTITUTE(C10,"-","%",2))+1,LEN(C10)-LEN(MID(C10,1,FIND("%",SUBSTITUTE(C10,"-","%",2))))-2)&amp;IF(RIGHT(C9,2)=RIGHT(C10,2),RIGHT(C9,2),RIGHT(C9,2)&amp;"_"&amp;RIGHT(C10,2)),Q9="堆叠2",MID(C8,1,FIND("$",SUBSTITUTE(C8,IF(S8="",P8,S8),"$",1))-2)&amp;"_"&amp;MID(C9,FIND("%",SUBSTITUTE(C9,"-","%",2))+1,LEN(C9)-LEN(MID(C9,1,FIND("%",SUBSTITUTE(C9,"-","%",2))))-2)&amp;IF(RIGHT(C8,2)=RIGHT(C9,2),RIGHT(C8,2),RIGHT(C8,2)&amp;"_"&amp;RIGHT(C9,2)),Q9="M1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9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,Q9="M2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9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,Q9="H1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9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,Q9="H2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9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)</f>
        <v>HAZZ-122-4-01_4-03-A1P1-ASW-M2-H6900-01U40</v>
      </c>
      <c r="F9" s="64" t="s">
        <v>174</v>
      </c>
      <c r="G9" s="83"/>
      <c r="H9" s="84">
        <v>100</v>
      </c>
      <c r="I9" s="85" t="s">
        <v>337</v>
      </c>
      <c r="J9" s="85" t="s">
        <v>311</v>
      </c>
      <c r="K9" s="85" t="s">
        <v>312</v>
      </c>
      <c r="L9" s="86" t="str">
        <f t="shared" si="0"/>
        <v>40</v>
      </c>
      <c r="M9" s="86" t="str" cm="1">
        <f t="array" ref="M9">IF(LEN(C9)-LEN(SUBSTITUTE(C9,"-",""))=5,_xlfn.IFS(LEN(MID(C9,FIND("$",SUBSTITUTE(C9,"-","$",2))+1,FIND("$",SUBSTITUTE(C9,"-","$",3))-FIND("$",SUBSTITUTE(C9,"-","$",2))-1))=4,MID(C9,FIND("$",SUBSTITUTE(C9,"-","$",2))+1,2)&amp;"列"&amp;MID(C9,FIND("$",SUBSTITUTE(C9,"-","$",2))+3,2),LEN(MID(C9,FIND("$",SUBSTITUTE(C9,"-","$",2))+1,FIND("$",SUBSTITUTE(C9,"-","$",3))-FIND("$",SUBSTITUTE(C9,"-","$",2))-1))=3,IF(ISNUMBER(--MID(C9,FIND("$",SUBSTITUTE(C9,"-","$",2))+1,1)),"0"&amp;MID(C9,FIND("$",SUBSTITUTE(C9,"-","$",2))+1,1)&amp;"列"&amp;MID(C9,FIND("$",SUBSTITUTE(C9,"-","$",2))+2,2),MID(C9,FIND("$",SUBSTITUTE(C9,"-","$",2))+1,1)&amp;"列"&amp;MID(C9,FIND("$",SUBSTITUTE(C9,"-","$",2))+2,2)),LEN(MID(C9,FIND("$",SUBSTITUTE(C9,"-","$",2))+1,FIND("$",SUBSTITUTE(C9,"-","$",3))-FIND("$",SUBSTITUTE(C9,"-","$",2))-1))=2,MID(C9,FIND("$",SUBSTITUTE(C9,"-","$",2))+1,2)&amp;"列"&amp;MID(C9,FIND("$",SUBSTITUTE(C9,"-","$",3))+1,FIND("$",SUBSTITUTE(C9,"-","$",4))-FIND("$",SUBSTITUTE(C9,"-","$",3))-1),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+1,1))&amp;"列"&amp;MID(C9,FIND("$",SUBSTITUTE(C9,"-","$",3))+1,FIND("$",SUBSTITUTE(C9,"-","$",4))-FIND("$",SUBSTITUTE(C9,"-","$",3))-1)),IF(LEN(C9)-LEN(SUBSTITUTE(C9,"-",""))=6,IF(S9&lt;&gt;"",_xlfn.IFS(LEN(MID(C9,FIND("$",SUBSTITUTE(C9,"-","$",2))+1,FIND("$",SUBSTITUTE(C9,"-","$",3))-FIND("$",SUBSTITUTE(C9,"-","$",2))-1))=4,MID(C9,FIND("$",SUBSTITUTE(C9,"-","$",2))+1,2)&amp;"列"&amp;MID(C9,FIND("$",SUBSTITUTE(C9,"-","$",2))+3,2),LEN(MID(C9,FIND("$",SUBSTITUTE(C9,"-","$",2))+1,FIND("$",SUBSTITUTE(C9,"-","$",3))-FIND("$",SUBSTITUTE(C9,"-","$",2))-1))=3,IF(ISNUMBER(--MID(C9,FIND("$",SUBSTITUTE(C9,"-","$",2))+1,1)),"0"&amp;MID(C9,FIND("$",SUBSTITUTE(C9,"-","$",2))+1,1)&amp;"列"&amp;MID(C9,FIND("$",SUBSTITUTE(C9,"-","$",2))+2,2),MID(C9,FIND("$",SUBSTITUTE(C9,"-","$",2))+1,1)&amp;"列"&amp;MID(C9,FIND("$",SUBSTITUTE(C9,"-","$",2))+2,2)),LEN(MID(C9,FIND("$",SUBSTITUTE(C9,"-","$",2))+1,FIND("$",SUBSTITUTE(C9,"-","$",3))-FIND("$",SUBSTITUTE(C9,"-","$",2))-1))=2,MID(C9,FIND("$",SUBSTITUTE(C9,"-","$",2))+1,2)&amp;"列"&amp;MID(C9,FIND("$",SUBSTITUTE(C9,"-","$",3))+1,FIND("$",SUBSTITUTE(C9,"-","$",4))-FIND("$",SUBSTITUTE(C9,"-","$",3))-1),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+1,1))&amp;"列"&amp;MID(C9,FIND("$",SUBSTITUTE(C9,"-","$",3))+1,FIND("$",SUBSTITUTE(C9,"-","$",4))-FIND("$",SUBSTITUTE(C9,"-","$",3))-1)),IF(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FIND("$",SUBSTITUTE(C9,"-","$",3))-FIND("$",SUBSTITUTE(C9,"-","$",2))-1))&amp;"列"&amp;MID(C9,FIND("$",SUBSTITUTE(C9,"-","$",3))+1,FIND("$",SUBSTITUTE(C9,"-","$",4))-FIND("$",SUBSTITUTE(C9,"-","$",3))-1),MID(C9,FIND("$",SUBSTITUTE(C9,"-","$",2))+1,FIND("$",SUBSTITUTE(C9,"-","$",3))-FIND("$",SUBSTITUTE(C9,"-","$",2))-1)&amp;"列"&amp;MID(C9,FIND("$",SUBSTITUTE(C9,"-","$",3))+1,FIND("$",SUBSTITUTE(C9,"-","$",4))-FIND("$",SUBSTITUTE(C9,"-","$",3))-1))),IF(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FIND("$",SUBSTITUTE(C9,"-","$",3))-FIND("$",SUBSTITUTE(C9,"-","$",2))-1))&amp;"列"&amp;MID(C9,FIND("$",SUBSTITUTE(C9,"-","$",3))+1,FIND("$",SUBSTITUTE(C9,"-","$",4))-FIND("$",SUBSTITUTE(C9,"-","$",3))-1),MID(C9,FIND("$",SUBSTITUTE(C9,"-","$",2))+1,FIND("$",SUBSTITUTE(C9,"-","$",3))-FIND("$",SUBSTITUTE(C9,"-","$",2))-1)&amp;"列"&amp;MID(C9,FIND("$",SUBSTITUTE(C9,"-","$",3))+1,FIND("$",SUBSTITUTE(C9,"-","$",4))-FIND("$",SUBSTITUTE(C9,"-","$",3))-1))))</f>
        <v>04列03</v>
      </c>
      <c r="N9" s="86" t="str">
        <f t="shared" si="2"/>
        <v>01</v>
      </c>
      <c r="O9" s="86" t="str">
        <f t="shared" si="3"/>
        <v>122</v>
      </c>
      <c r="P9" s="86" t="str">
        <f t="shared" si="4"/>
        <v>ASW</v>
      </c>
      <c r="Q9" s="66" t="s">
        <v>338</v>
      </c>
      <c r="R9" s="72"/>
      <c r="S9" s="75" t="str" cm="1">
        <f t="array" ref="S9">IF(COUNTIF(C9,"*A*P*"),_xlfn.IFS(LEN(C9)-LEN(SUBSTITUTE(C9,"-",""))=7,MID(C9,FIND("$",SUBSTITUTE(C9,"-","$",4))+1,FIND("$",SUBSTITUTE(C9,"-","$",5))-FIND("$",SUBSTITUTE(C9,"-","$",4))-1),LEN(C9)-LEN(SUBSTITUTE(C9,"-",""))=6,MID(C9,FIND("$",SUBSTITUTE(C9,"-","$",3))+1,FIND("$",SUBSTITUTE(C9,"-","$",4))-FIND("$",SUBSTITUTE(C9,"-","$",3))-1),LEN(C9)-LEN(SUBSTITUTE(C9,"-",""))=5,MID(C9,FIND("$",SUBSTITUTE(C9,"-","$",2))+1,FIND("$",SUBSTITUTE(C9,"-","$",3))-FIND("$",SUBSTITUTE(C9,"-","$",2))-1)),"")</f>
        <v>A1P1</v>
      </c>
    </row>
    <row r="10" spans="1:19" s="75" customFormat="1" ht="10.8">
      <c r="A10" s="80">
        <v>9</v>
      </c>
      <c r="B10" s="81" t="s">
        <v>339</v>
      </c>
      <c r="C10" s="64" t="s">
        <v>340</v>
      </c>
      <c r="D10" s="64" t="str">
        <f t="shared" si="1"/>
        <v>边界交换机-S6900-54HQF-F</v>
      </c>
      <c r="E10" s="64" t="str" cm="1">
        <f t="array" ref="E10">_xlfn.IFS(Q10="独立","",Q10="堆叠1",MID(C10,1,FIND("$",SUBSTITUTE(C10,IF(S10="",P10,S10),"$",1))-2)&amp;"_"&amp;MID(C11,FIND("%",SUBSTITUTE(C11,"-","%",2))+1,LEN(C11)-LEN(MID(C11,1,FIND("%",SUBSTITUTE(C11,"-","%",2))))-2)&amp;IF(RIGHT(C10,2)=RIGHT(C11,2),RIGHT(C10,2),RIGHT(C10,2)&amp;"_"&amp;RIGHT(C11,2)),Q10="堆叠2",MID(C9,1,FIND("$",SUBSTITUTE(C9,IF(S9="",P9,S9),"$",1))-2)&amp;"_"&amp;MID(C10,FIND("%",SUBSTITUTE(C10,"-","%",2))+1,LEN(C10)-LEN(MID(C10,1,FIND("%",SUBSTITUTE(C10,"-","%",2))))-2)&amp;IF(RIGHT(C9,2)=RIGHT(C10,2),RIGHT(C9,2),RIGHT(C9,2)&amp;"_"&amp;RIGHT(C10,2)),Q10="M1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10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,Q10="M2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10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,Q10="H1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10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,Q10="H2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10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)</f>
        <v>HEXA-M112-A03_A04-CSW-M1-H12808-16U03</v>
      </c>
      <c r="F10" s="64" t="s">
        <v>174</v>
      </c>
      <c r="G10" s="83"/>
      <c r="H10" s="84">
        <v>100</v>
      </c>
      <c r="I10" s="85" t="s">
        <v>341</v>
      </c>
      <c r="J10" s="85" t="s">
        <v>311</v>
      </c>
      <c r="K10" s="85" t="s">
        <v>312</v>
      </c>
      <c r="L10" s="86" t="str">
        <f t="shared" si="0"/>
        <v>03</v>
      </c>
      <c r="M10" s="86" t="str" cm="1">
        <f t="array" ref="M10">IF(LEN(C10)-LEN(SUBSTITUTE(C10,"-",""))=5,_xlfn.IFS(LEN(MID(C10,FIND("$",SUBSTITUTE(C10,"-","$",2))+1,FIND("$",SUBSTITUTE(C10,"-","$",3))-FIND("$",SUBSTITUTE(C10,"-","$",2))-1))=4,MID(C10,FIND("$",SUBSTITUTE(C10,"-","$",2))+1,2)&amp;"列"&amp;MID(C10,FIND("$",SUBSTITUTE(C10,"-","$",2))+3,2),LEN(MID(C10,FIND("$",SUBSTITUTE(C10,"-","$",2))+1,FIND("$",SUBSTITUTE(C10,"-","$",3))-FIND("$",SUBSTITUTE(C10,"-","$",2))-1))=3,IF(ISNUMBER(--MID(C10,FIND("$",SUBSTITUTE(C10,"-","$",2))+1,1)),"0"&amp;MID(C10,FIND("$",SUBSTITUTE(C10,"-","$",2))+1,1)&amp;"列"&amp;MID(C10,FIND("$",SUBSTITUTE(C10,"-","$",2))+2,2),MID(C10,FIND("$",SUBSTITUTE(C10,"-","$",2))+1,1)&amp;"列"&amp;MID(C10,FIND("$",SUBSTITUTE(C10,"-","$",2))+2,2)),LEN(MID(C10,FIND("$",SUBSTITUTE(C10,"-","$",2))+1,FIND("$",SUBSTITUTE(C10,"-","$",3))-FIND("$",SUBSTITUTE(C10,"-","$",2))-1))=2,MID(C10,FIND("$",SUBSTITUTE(C10,"-","$",2))+1,2)&amp;"列"&amp;MID(C10,FIND("$",SUBSTITUTE(C10,"-","$",3))+1,FIND("$",SUBSTITUTE(C10,"-","$",4))-FIND("$",SUBSTITUTE(C10,"-","$",3))-1),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+1,1))&amp;"列"&amp;MID(C10,FIND("$",SUBSTITUTE(C10,"-","$",3))+1,FIND("$",SUBSTITUTE(C10,"-","$",4))-FIND("$",SUBSTITUTE(C10,"-","$",3))-1)),IF(LEN(C10)-LEN(SUBSTITUTE(C10,"-",""))=6,IF(S10&lt;&gt;"",_xlfn.IFS(LEN(MID(C10,FIND("$",SUBSTITUTE(C10,"-","$",2))+1,FIND("$",SUBSTITUTE(C10,"-","$",3))-FIND("$",SUBSTITUTE(C10,"-","$",2))-1))=4,MID(C10,FIND("$",SUBSTITUTE(C10,"-","$",2))+1,2)&amp;"列"&amp;MID(C10,FIND("$",SUBSTITUTE(C10,"-","$",2))+3,2),LEN(MID(C10,FIND("$",SUBSTITUTE(C10,"-","$",2))+1,FIND("$",SUBSTITUTE(C10,"-","$",3))-FIND("$",SUBSTITUTE(C10,"-","$",2))-1))=3,IF(ISNUMBER(--MID(C10,FIND("$",SUBSTITUTE(C10,"-","$",2))+1,1)),"0"&amp;MID(C10,FIND("$",SUBSTITUTE(C10,"-","$",2))+1,1)&amp;"列"&amp;MID(C10,FIND("$",SUBSTITUTE(C10,"-","$",2))+2,2),MID(C10,FIND("$",SUBSTITUTE(C10,"-","$",2))+1,1)&amp;"列"&amp;MID(C10,FIND("$",SUBSTITUTE(C10,"-","$",2))+2,2)),LEN(MID(C10,FIND("$",SUBSTITUTE(C10,"-","$",2))+1,FIND("$",SUBSTITUTE(C10,"-","$",3))-FIND("$",SUBSTITUTE(C10,"-","$",2))-1))=2,MID(C10,FIND("$",SUBSTITUTE(C10,"-","$",2))+1,2)&amp;"列"&amp;MID(C10,FIND("$",SUBSTITUTE(C10,"-","$",3))+1,FIND("$",SUBSTITUTE(C10,"-","$",4))-FIND("$",SUBSTITUTE(C10,"-","$",3))-1),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+1,1))&amp;"列"&amp;MID(C10,FIND("$",SUBSTITUTE(C10,"-","$",3))+1,FIND("$",SUBSTITUTE(C10,"-","$",4))-FIND("$",SUBSTITUTE(C10,"-","$",3))-1)),IF(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FIND("$",SUBSTITUTE(C10,"-","$",3))-FIND("$",SUBSTITUTE(C10,"-","$",2))-1))&amp;"列"&amp;MID(C10,FIND("$",SUBSTITUTE(C10,"-","$",3))+1,FIND("$",SUBSTITUTE(C10,"-","$",4))-FIND("$",SUBSTITUTE(C10,"-","$",3))-1),MID(C10,FIND("$",SUBSTITUTE(C10,"-","$",2))+1,FIND("$",SUBSTITUTE(C10,"-","$",3))-FIND("$",SUBSTITUTE(C10,"-","$",2))-1)&amp;"列"&amp;MID(C10,FIND("$",SUBSTITUTE(C10,"-","$",3))+1,FIND("$",SUBSTITUTE(C10,"-","$",4))-FIND("$",SUBSTITUTE(C10,"-","$",3))-1))),IF(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FIND("$",SUBSTITUTE(C10,"-","$",3))-FIND("$",SUBSTITUTE(C10,"-","$",2))-1))&amp;"列"&amp;MID(C10,FIND("$",SUBSTITUTE(C10,"-","$",3))+1,FIND("$",SUBSTITUTE(C10,"-","$",4))-FIND("$",SUBSTITUTE(C10,"-","$",3))-1),MID(C10,FIND("$",SUBSTITUTE(C10,"-","$",2))+1,FIND("$",SUBSTITUTE(C10,"-","$",3))-FIND("$",SUBSTITUTE(C10,"-","$",2))-1)&amp;"列"&amp;MID(C10,FIND("$",SUBSTITUTE(C10,"-","$",3))+1,FIND("$",SUBSTITUTE(C10,"-","$",4))-FIND("$",SUBSTITUTE(C10,"-","$",3))-1))))</f>
        <v>A列03</v>
      </c>
      <c r="N10" s="86" t="str">
        <f t="shared" si="2"/>
        <v>16</v>
      </c>
      <c r="O10" s="86" t="str">
        <f t="shared" si="3"/>
        <v>M112</v>
      </c>
      <c r="P10" s="86" t="str">
        <f t="shared" si="4"/>
        <v>CSW</v>
      </c>
      <c r="Q10" s="66" t="s">
        <v>334</v>
      </c>
      <c r="R10" s="72"/>
      <c r="S10" s="75" t="str" cm="1">
        <f t="array" ref="S10">IF(COUNTIF(C10,"*A*P*"),_xlfn.IFS(LEN(C10)-LEN(SUBSTITUTE(C10,"-",""))=7,MID(C10,FIND("$",SUBSTITUTE(C10,"-","$",4))+1,FIND("$",SUBSTITUTE(C10,"-","$",5))-FIND("$",SUBSTITUTE(C10,"-","$",4))-1),LEN(C10)-LEN(SUBSTITUTE(C10,"-",""))=6,MID(C10,FIND("$",SUBSTITUTE(C10,"-","$",3))+1,FIND("$",SUBSTITUTE(C10,"-","$",4))-FIND("$",SUBSTITUTE(C10,"-","$",3))-1),LEN(C10)-LEN(SUBSTITUTE(C10,"-",""))=5,MID(C10,FIND("$",SUBSTITUTE(C10,"-","$",2))+1,FIND("$",SUBSTITUTE(C10,"-","$",3))-FIND("$",SUBSTITUTE(C10,"-","$",2))-1)),"")</f>
        <v/>
      </c>
    </row>
    <row r="11" spans="1:19" s="75" customFormat="1" ht="10.8">
      <c r="A11" s="80">
        <v>10</v>
      </c>
      <c r="B11" s="81" t="s">
        <v>342</v>
      </c>
      <c r="C11" s="64" t="s">
        <v>343</v>
      </c>
      <c r="D11" s="64" t="str">
        <f t="shared" si="1"/>
        <v>边界交换机-S6900-54HQF-F</v>
      </c>
      <c r="E11" s="64" t="str" cm="1">
        <f t="array" ref="E11">_xlfn.IFS(Q11="独立","",Q11="堆叠1",MID(C11,1,FIND("$",SUBSTITUTE(C11,IF(S11="",P11,S11),"$",1))-2)&amp;"_"&amp;MID(C12,FIND("%",SUBSTITUTE(C12,"-","%",2))+1,LEN(C12)-LEN(MID(C12,1,FIND("%",SUBSTITUTE(C12,"-","%",2))))-2)&amp;IF(RIGHT(C11,2)=RIGHT(C12,2),RIGHT(C11,2),RIGHT(C11,2)&amp;"_"&amp;RIGHT(C12,2)),Q11="堆叠2",MID(C10,1,FIND("$",SUBSTITUTE(C10,IF(S10="",P10,S10),"$",1))-2)&amp;"_"&amp;MID(C11,FIND("%",SUBSTITUTE(C11,"-","%",2))+1,LEN(C11)-LEN(MID(C11,1,FIND("%",SUBSTITUTE(C11,"-","%",2))))-2)&amp;IF(RIGHT(C10,2)=RIGHT(C11,2),RIGHT(C10,2),RIGHT(C10,2)&amp;"_"&amp;RIGHT(C11,2)),Q11="M1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11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,Q11="M2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11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,Q11="H1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11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,Q11="H2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11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)</f>
        <v>HEXA-M112-A03_A04-CSW-M2-H12808-16U03</v>
      </c>
      <c r="F11" s="64" t="s">
        <v>174</v>
      </c>
      <c r="G11" s="83"/>
      <c r="H11" s="84">
        <v>100</v>
      </c>
      <c r="I11" s="85" t="s">
        <v>344</v>
      </c>
      <c r="J11" s="85" t="s">
        <v>311</v>
      </c>
      <c r="K11" s="85" t="s">
        <v>312</v>
      </c>
      <c r="L11" s="86" t="str">
        <f t="shared" si="0"/>
        <v>03</v>
      </c>
      <c r="M11" s="86" t="str" cm="1">
        <f t="array" ref="M11">IF(LEN(C11)-LEN(SUBSTITUTE(C11,"-",""))=5,_xlfn.IFS(LEN(MID(C11,FIND("$",SUBSTITUTE(C11,"-","$",2))+1,FIND("$",SUBSTITUTE(C11,"-","$",3))-FIND("$",SUBSTITUTE(C11,"-","$",2))-1))=4,MID(C11,FIND("$",SUBSTITUTE(C11,"-","$",2))+1,2)&amp;"列"&amp;MID(C11,FIND("$",SUBSTITUTE(C11,"-","$",2))+3,2),LEN(MID(C11,FIND("$",SUBSTITUTE(C11,"-","$",2))+1,FIND("$",SUBSTITUTE(C11,"-","$",3))-FIND("$",SUBSTITUTE(C11,"-","$",2))-1))=3,IF(ISNUMBER(--MID(C11,FIND("$",SUBSTITUTE(C11,"-","$",2))+1,1)),"0"&amp;MID(C11,FIND("$",SUBSTITUTE(C11,"-","$",2))+1,1)&amp;"列"&amp;MID(C11,FIND("$",SUBSTITUTE(C11,"-","$",2))+2,2),MID(C11,FIND("$",SUBSTITUTE(C11,"-","$",2))+1,1)&amp;"列"&amp;MID(C11,FIND("$",SUBSTITUTE(C11,"-","$",2))+2,2)),LEN(MID(C11,FIND("$",SUBSTITUTE(C11,"-","$",2))+1,FIND("$",SUBSTITUTE(C11,"-","$",3))-FIND("$",SUBSTITUTE(C11,"-","$",2))-1))=2,MID(C11,FIND("$",SUBSTITUTE(C11,"-","$",2))+1,2)&amp;"列"&amp;MID(C11,FIND("$",SUBSTITUTE(C11,"-","$",3))+1,FIND("$",SUBSTITUTE(C11,"-","$",4))-FIND("$",SUBSTITUTE(C11,"-","$",3))-1),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+1,1))&amp;"列"&amp;MID(C11,FIND("$",SUBSTITUTE(C11,"-","$",3))+1,FIND("$",SUBSTITUTE(C11,"-","$",4))-FIND("$",SUBSTITUTE(C11,"-","$",3))-1)),IF(LEN(C11)-LEN(SUBSTITUTE(C11,"-",""))=6,IF(S11&lt;&gt;"",_xlfn.IFS(LEN(MID(C11,FIND("$",SUBSTITUTE(C11,"-","$",2))+1,FIND("$",SUBSTITUTE(C11,"-","$",3))-FIND("$",SUBSTITUTE(C11,"-","$",2))-1))=4,MID(C11,FIND("$",SUBSTITUTE(C11,"-","$",2))+1,2)&amp;"列"&amp;MID(C11,FIND("$",SUBSTITUTE(C11,"-","$",2))+3,2),LEN(MID(C11,FIND("$",SUBSTITUTE(C11,"-","$",2))+1,FIND("$",SUBSTITUTE(C11,"-","$",3))-FIND("$",SUBSTITUTE(C11,"-","$",2))-1))=3,IF(ISNUMBER(--MID(C11,FIND("$",SUBSTITUTE(C11,"-","$",2))+1,1)),"0"&amp;MID(C11,FIND("$",SUBSTITUTE(C11,"-","$",2))+1,1)&amp;"列"&amp;MID(C11,FIND("$",SUBSTITUTE(C11,"-","$",2))+2,2),MID(C11,FIND("$",SUBSTITUTE(C11,"-","$",2))+1,1)&amp;"列"&amp;MID(C11,FIND("$",SUBSTITUTE(C11,"-","$",2))+2,2)),LEN(MID(C11,FIND("$",SUBSTITUTE(C11,"-","$",2))+1,FIND("$",SUBSTITUTE(C11,"-","$",3))-FIND("$",SUBSTITUTE(C11,"-","$",2))-1))=2,MID(C11,FIND("$",SUBSTITUTE(C11,"-","$",2))+1,2)&amp;"列"&amp;MID(C11,FIND("$",SUBSTITUTE(C11,"-","$",3))+1,FIND("$",SUBSTITUTE(C11,"-","$",4))-FIND("$",SUBSTITUTE(C11,"-","$",3))-1),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+1,1))&amp;"列"&amp;MID(C11,FIND("$",SUBSTITUTE(C11,"-","$",3))+1,FIND("$",SUBSTITUTE(C11,"-","$",4))-FIND("$",SUBSTITUTE(C11,"-","$",3))-1)),IF(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FIND("$",SUBSTITUTE(C11,"-","$",3))-FIND("$",SUBSTITUTE(C11,"-","$",2))-1))&amp;"列"&amp;MID(C11,FIND("$",SUBSTITUTE(C11,"-","$",3))+1,FIND("$",SUBSTITUTE(C11,"-","$",4))-FIND("$",SUBSTITUTE(C11,"-","$",3))-1),MID(C11,FIND("$",SUBSTITUTE(C11,"-","$",2))+1,FIND("$",SUBSTITUTE(C11,"-","$",3))-FIND("$",SUBSTITUTE(C11,"-","$",2))-1)&amp;"列"&amp;MID(C11,FIND("$",SUBSTITUTE(C11,"-","$",3))+1,FIND("$",SUBSTITUTE(C11,"-","$",4))-FIND("$",SUBSTITUTE(C11,"-","$",3))-1))),IF(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FIND("$",SUBSTITUTE(C11,"-","$",3))-FIND("$",SUBSTITUTE(C11,"-","$",2))-1))&amp;"列"&amp;MID(C11,FIND("$",SUBSTITUTE(C11,"-","$",3))+1,FIND("$",SUBSTITUTE(C11,"-","$",4))-FIND("$",SUBSTITUTE(C11,"-","$",3))-1),MID(C11,FIND("$",SUBSTITUTE(C11,"-","$",2))+1,FIND("$",SUBSTITUTE(C11,"-","$",3))-FIND("$",SUBSTITUTE(C11,"-","$",2))-1)&amp;"列"&amp;MID(C11,FIND("$",SUBSTITUTE(C11,"-","$",3))+1,FIND("$",SUBSTITUTE(C11,"-","$",4))-FIND("$",SUBSTITUTE(C11,"-","$",3))-1))))</f>
        <v>A列04</v>
      </c>
      <c r="N11" s="86" t="str">
        <f t="shared" si="2"/>
        <v>16</v>
      </c>
      <c r="O11" s="86" t="str">
        <f t="shared" si="3"/>
        <v>M112</v>
      </c>
      <c r="P11" s="86" t="str">
        <f t="shared" si="4"/>
        <v>CSW</v>
      </c>
      <c r="Q11" s="66" t="s">
        <v>338</v>
      </c>
      <c r="R11" s="72"/>
      <c r="S11" s="75" t="str" cm="1">
        <f t="array" ref="S11">IF(COUNTIF(C11,"*A*P*"),_xlfn.IFS(LEN(C11)-LEN(SUBSTITUTE(C11,"-",""))=7,MID(C11,FIND("$",SUBSTITUTE(C11,"-","$",4))+1,FIND("$",SUBSTITUTE(C11,"-","$",5))-FIND("$",SUBSTITUTE(C11,"-","$",4))-1),LEN(C11)-LEN(SUBSTITUTE(C11,"-",""))=6,MID(C11,FIND("$",SUBSTITUTE(C11,"-","$",3))+1,FIND("$",SUBSTITUTE(C11,"-","$",4))-FIND("$",SUBSTITUTE(C11,"-","$",3))-1),LEN(C11)-LEN(SUBSTITUTE(C11,"-",""))=5,MID(C11,FIND("$",SUBSTITUTE(C11,"-","$",2))+1,FIND("$",SUBSTITUTE(C11,"-","$",3))-FIND("$",SUBSTITUTE(C11,"-","$",2))-1)),"")</f>
        <v/>
      </c>
    </row>
    <row r="12" spans="1:19" s="75" customFormat="1" ht="10.8">
      <c r="A12" s="80">
        <v>11</v>
      </c>
      <c r="B12" s="81" t="s">
        <v>345</v>
      </c>
      <c r="C12" s="64" t="s">
        <v>346</v>
      </c>
      <c r="D12" s="64" t="str">
        <f t="shared" si="1"/>
        <v>大客户专线接入交换机-S6900-54HQF-F</v>
      </c>
      <c r="E12" s="64" t="str" cm="1">
        <f t="array" ref="E12">_xlfn.IFS(Q12="独立","",Q12="堆叠1",MID(C12,1,FIND("$",SUBSTITUTE(C12,IF(S12="",P12,S12),"$",1))-2)&amp;"_"&amp;MID(C13,FIND("%",SUBSTITUTE(C13,"-","%",2))+1,LEN(C13)-LEN(MID(C13,1,FIND("%",SUBSTITUTE(C13,"-","%",2))))-2)&amp;IF(RIGHT(C12,2)=RIGHT(C13,2),RIGHT(C12,2),RIGHT(C12,2)&amp;"_"&amp;RIGHT(C13,2)),Q12="堆叠2",MID(C11,1,FIND("$",SUBSTITUTE(C11,IF(S11="",P11,S11),"$",1))-2)&amp;"_"&amp;MID(C12,FIND("%",SUBSTITUTE(C12,"-","%",2))+1,LEN(C12)-LEN(MID(C12,1,FIND("%",SUBSTITUTE(C12,"-","%",2))))-2)&amp;IF(RIGHT(C11,2)=RIGHT(C12,2),RIGHT(C11,2),RIGHT(C11,2)&amp;"_"&amp;RIGHT(C12,2)),Q12="M1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12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,Q12="M2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12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,Q12="H1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12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,Q12="H2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12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)</f>
        <v>HAZZ-122-4-06_4-07-A1P1-PSW-H6900-01U37</v>
      </c>
      <c r="F12" s="64" t="s">
        <v>174</v>
      </c>
      <c r="G12" s="83"/>
      <c r="H12" s="84">
        <v>100</v>
      </c>
      <c r="I12" s="85" t="s">
        <v>347</v>
      </c>
      <c r="J12" s="85" t="s">
        <v>311</v>
      </c>
      <c r="K12" s="85" t="s">
        <v>312</v>
      </c>
      <c r="L12" s="86" t="str">
        <f t="shared" si="0"/>
        <v>37</v>
      </c>
      <c r="M12" s="86" t="str" cm="1">
        <f t="array" ref="M12">IF(LEN(C12)-LEN(SUBSTITUTE(C12,"-",""))=5,_xlfn.IFS(LEN(MID(C12,FIND("$",SUBSTITUTE(C12,"-","$",2))+1,FIND("$",SUBSTITUTE(C12,"-","$",3))-FIND("$",SUBSTITUTE(C12,"-","$",2))-1))=4,MID(C12,FIND("$",SUBSTITUTE(C12,"-","$",2))+1,2)&amp;"列"&amp;MID(C12,FIND("$",SUBSTITUTE(C12,"-","$",2))+3,2),LEN(MID(C12,FIND("$",SUBSTITUTE(C12,"-","$",2))+1,FIND("$",SUBSTITUTE(C12,"-","$",3))-FIND("$",SUBSTITUTE(C12,"-","$",2))-1))=3,IF(ISNUMBER(--MID(C12,FIND("$",SUBSTITUTE(C12,"-","$",2))+1,1)),"0"&amp;MID(C12,FIND("$",SUBSTITUTE(C12,"-","$",2))+1,1)&amp;"列"&amp;MID(C12,FIND("$",SUBSTITUTE(C12,"-","$",2))+2,2),MID(C12,FIND("$",SUBSTITUTE(C12,"-","$",2))+1,1)&amp;"列"&amp;MID(C12,FIND("$",SUBSTITUTE(C12,"-","$",2))+2,2)),LEN(MID(C12,FIND("$",SUBSTITUTE(C12,"-","$",2))+1,FIND("$",SUBSTITUTE(C12,"-","$",3))-FIND("$",SUBSTITUTE(C12,"-","$",2))-1))=2,MID(C12,FIND("$",SUBSTITUTE(C12,"-","$",2))+1,2)&amp;"列"&amp;MID(C12,FIND("$",SUBSTITUTE(C12,"-","$",3))+1,FIND("$",SUBSTITUTE(C12,"-","$",4))-FIND("$",SUBSTITUTE(C12,"-","$",3))-1),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+1,1))&amp;"列"&amp;MID(C12,FIND("$",SUBSTITUTE(C12,"-","$",3))+1,FIND("$",SUBSTITUTE(C12,"-","$",4))-FIND("$",SUBSTITUTE(C12,"-","$",3))-1)),IF(LEN(C12)-LEN(SUBSTITUTE(C12,"-",""))=6,IF(S12&lt;&gt;"",_xlfn.IFS(LEN(MID(C12,FIND("$",SUBSTITUTE(C12,"-","$",2))+1,FIND("$",SUBSTITUTE(C12,"-","$",3))-FIND("$",SUBSTITUTE(C12,"-","$",2))-1))=4,MID(C12,FIND("$",SUBSTITUTE(C12,"-","$",2))+1,2)&amp;"列"&amp;MID(C12,FIND("$",SUBSTITUTE(C12,"-","$",2))+3,2),LEN(MID(C12,FIND("$",SUBSTITUTE(C12,"-","$",2))+1,FIND("$",SUBSTITUTE(C12,"-","$",3))-FIND("$",SUBSTITUTE(C12,"-","$",2))-1))=3,IF(ISNUMBER(--MID(C12,FIND("$",SUBSTITUTE(C12,"-","$",2))+1,1)),"0"&amp;MID(C12,FIND("$",SUBSTITUTE(C12,"-","$",2))+1,1)&amp;"列"&amp;MID(C12,FIND("$",SUBSTITUTE(C12,"-","$",2))+2,2),MID(C12,FIND("$",SUBSTITUTE(C12,"-","$",2))+1,1)&amp;"列"&amp;MID(C12,FIND("$",SUBSTITUTE(C12,"-","$",2))+2,2)),LEN(MID(C12,FIND("$",SUBSTITUTE(C12,"-","$",2))+1,FIND("$",SUBSTITUTE(C12,"-","$",3))-FIND("$",SUBSTITUTE(C12,"-","$",2))-1))=2,MID(C12,FIND("$",SUBSTITUTE(C12,"-","$",2))+1,2)&amp;"列"&amp;MID(C12,FIND("$",SUBSTITUTE(C12,"-","$",3))+1,FIND("$",SUBSTITUTE(C12,"-","$",4))-FIND("$",SUBSTITUTE(C12,"-","$",3))-1),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+1,1))&amp;"列"&amp;MID(C12,FIND("$",SUBSTITUTE(C12,"-","$",3))+1,FIND("$",SUBSTITUTE(C12,"-","$",4))-FIND("$",SUBSTITUTE(C12,"-","$",3))-1)),IF(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FIND("$",SUBSTITUTE(C12,"-","$",3))-FIND("$",SUBSTITUTE(C12,"-","$",2))-1))&amp;"列"&amp;MID(C12,FIND("$",SUBSTITUTE(C12,"-","$",3))+1,FIND("$",SUBSTITUTE(C12,"-","$",4))-FIND("$",SUBSTITUTE(C12,"-","$",3))-1),MID(C12,FIND("$",SUBSTITUTE(C12,"-","$",2))+1,FIND("$",SUBSTITUTE(C12,"-","$",3))-FIND("$",SUBSTITUTE(C12,"-","$",2))-1)&amp;"列"&amp;MID(C12,FIND("$",SUBSTITUTE(C12,"-","$",3))+1,FIND("$",SUBSTITUTE(C12,"-","$",4))-FIND("$",SUBSTITUTE(C12,"-","$",3))-1))),IF(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FIND("$",SUBSTITUTE(C12,"-","$",3))-FIND("$",SUBSTITUTE(C12,"-","$",2))-1))&amp;"列"&amp;MID(C12,FIND("$",SUBSTITUTE(C12,"-","$",3))+1,FIND("$",SUBSTITUTE(C12,"-","$",4))-FIND("$",SUBSTITUTE(C12,"-","$",3))-1),MID(C12,FIND("$",SUBSTITUTE(C12,"-","$",2))+1,FIND("$",SUBSTITUTE(C12,"-","$",3))-FIND("$",SUBSTITUTE(C12,"-","$",2))-1)&amp;"列"&amp;MID(C12,FIND("$",SUBSTITUTE(C12,"-","$",3))+1,FIND("$",SUBSTITUTE(C12,"-","$",4))-FIND("$",SUBSTITUTE(C12,"-","$",3))-1))))</f>
        <v>04列06</v>
      </c>
      <c r="N12" s="86" t="str">
        <f t="shared" si="2"/>
        <v>01</v>
      </c>
      <c r="O12" s="86" t="str">
        <f t="shared" si="3"/>
        <v>122</v>
      </c>
      <c r="P12" s="86" t="str">
        <f t="shared" si="4"/>
        <v>PSW</v>
      </c>
      <c r="Q12" s="66" t="s">
        <v>348</v>
      </c>
      <c r="R12" s="72"/>
      <c r="S12" s="75" t="str" cm="1">
        <f t="array" ref="S12">IF(COUNTIF(C12,"*A*P*"),_xlfn.IFS(LEN(C12)-LEN(SUBSTITUTE(C12,"-",""))=7,MID(C12,FIND("$",SUBSTITUTE(C12,"-","$",4))+1,FIND("$",SUBSTITUTE(C12,"-","$",5))-FIND("$",SUBSTITUTE(C12,"-","$",4))-1),LEN(C12)-LEN(SUBSTITUTE(C12,"-",""))=6,MID(C12,FIND("$",SUBSTITUTE(C12,"-","$",3))+1,FIND("$",SUBSTITUTE(C12,"-","$",4))-FIND("$",SUBSTITUTE(C12,"-","$",3))-1),LEN(C12)-LEN(SUBSTITUTE(C12,"-",""))=5,MID(C12,FIND("$",SUBSTITUTE(C12,"-","$",2))+1,FIND("$",SUBSTITUTE(C12,"-","$",3))-FIND("$",SUBSTITUTE(C12,"-","$",2))-1)),"")</f>
        <v>A1P1</v>
      </c>
    </row>
    <row r="13" spans="1:19" s="75" customFormat="1" ht="10.8">
      <c r="A13" s="80">
        <v>12</v>
      </c>
      <c r="B13" s="81" t="s">
        <v>349</v>
      </c>
      <c r="C13" s="64" t="s">
        <v>350</v>
      </c>
      <c r="D13" s="64" t="str">
        <f t="shared" si="1"/>
        <v>大客户专线接入交换机-S6900-54HQF-F</v>
      </c>
      <c r="E13" s="64" t="str" cm="1">
        <f t="array" ref="E13">_xlfn.IFS(Q13="独立","",Q13="堆叠1",MID(C13,1,FIND("$",SUBSTITUTE(C13,IF(S13="",P13,S13),"$",1))-2)&amp;"_"&amp;MID(C14,FIND("%",SUBSTITUTE(C14,"-","%",2))+1,LEN(C14)-LEN(MID(C14,1,FIND("%",SUBSTITUTE(C14,"-","%",2))))-2)&amp;IF(RIGHT(C13,2)=RIGHT(C14,2),RIGHT(C13,2),RIGHT(C13,2)&amp;"_"&amp;RIGHT(C14,2)),Q13="堆叠2",MID(C12,1,FIND("$",SUBSTITUTE(C12,IF(S12="",P12,S12),"$",1))-2)&amp;"_"&amp;MID(C13,FIND("%",SUBSTITUTE(C13,"-","%",2))+1,LEN(C13)-LEN(MID(C13,1,FIND("%",SUBSTITUTE(C13,"-","%",2))))-2)&amp;IF(RIGHT(C12,2)=RIGHT(C13,2),RIGHT(C12,2),RIGHT(C12,2)&amp;"_"&amp;RIGHT(C13,2)),Q13="M1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13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,Q13="M2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13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,Q13="H1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13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,Q13="H2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13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)</f>
        <v>HAZZ-122-4-06_4-07-A1P1-PSW-H6900-01U37</v>
      </c>
      <c r="F13" s="64" t="s">
        <v>174</v>
      </c>
      <c r="G13" s="83"/>
      <c r="H13" s="84">
        <v>100</v>
      </c>
      <c r="I13" s="85" t="s">
        <v>351</v>
      </c>
      <c r="J13" s="85" t="s">
        <v>311</v>
      </c>
      <c r="K13" s="85" t="s">
        <v>312</v>
      </c>
      <c r="L13" s="86" t="str">
        <f t="shared" si="0"/>
        <v>37</v>
      </c>
      <c r="M13" s="86" t="str" cm="1">
        <f t="array" ref="M13">IF(LEN(C13)-LEN(SUBSTITUTE(C13,"-",""))=5,_xlfn.IFS(LEN(MID(C13,FIND("$",SUBSTITUTE(C13,"-","$",2))+1,FIND("$",SUBSTITUTE(C13,"-","$",3))-FIND("$",SUBSTITUTE(C13,"-","$",2))-1))=4,MID(C13,FIND("$",SUBSTITUTE(C13,"-","$",2))+1,2)&amp;"列"&amp;MID(C13,FIND("$",SUBSTITUTE(C13,"-","$",2))+3,2),LEN(MID(C13,FIND("$",SUBSTITUTE(C13,"-","$",2))+1,FIND("$",SUBSTITUTE(C13,"-","$",3))-FIND("$",SUBSTITUTE(C13,"-","$",2))-1))=3,IF(ISNUMBER(--MID(C13,FIND("$",SUBSTITUTE(C13,"-","$",2))+1,1)),"0"&amp;MID(C13,FIND("$",SUBSTITUTE(C13,"-","$",2))+1,1)&amp;"列"&amp;MID(C13,FIND("$",SUBSTITUTE(C13,"-","$",2))+2,2),MID(C13,FIND("$",SUBSTITUTE(C13,"-","$",2))+1,1)&amp;"列"&amp;MID(C13,FIND("$",SUBSTITUTE(C13,"-","$",2))+2,2)),LEN(MID(C13,FIND("$",SUBSTITUTE(C13,"-","$",2))+1,FIND("$",SUBSTITUTE(C13,"-","$",3))-FIND("$",SUBSTITUTE(C13,"-","$",2))-1))=2,MID(C13,FIND("$",SUBSTITUTE(C13,"-","$",2))+1,2)&amp;"列"&amp;MID(C13,FIND("$",SUBSTITUTE(C13,"-","$",3))+1,FIND("$",SUBSTITUTE(C13,"-","$",4))-FIND("$",SUBSTITUTE(C13,"-","$",3))-1),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+1,1))&amp;"列"&amp;MID(C13,FIND("$",SUBSTITUTE(C13,"-","$",3))+1,FIND("$",SUBSTITUTE(C13,"-","$",4))-FIND("$",SUBSTITUTE(C13,"-","$",3))-1)),IF(LEN(C13)-LEN(SUBSTITUTE(C13,"-",""))=6,IF(S13&lt;&gt;"",_xlfn.IFS(LEN(MID(C13,FIND("$",SUBSTITUTE(C13,"-","$",2))+1,FIND("$",SUBSTITUTE(C13,"-","$",3))-FIND("$",SUBSTITUTE(C13,"-","$",2))-1))=4,MID(C13,FIND("$",SUBSTITUTE(C13,"-","$",2))+1,2)&amp;"列"&amp;MID(C13,FIND("$",SUBSTITUTE(C13,"-","$",2))+3,2),LEN(MID(C13,FIND("$",SUBSTITUTE(C13,"-","$",2))+1,FIND("$",SUBSTITUTE(C13,"-","$",3))-FIND("$",SUBSTITUTE(C13,"-","$",2))-1))=3,IF(ISNUMBER(--MID(C13,FIND("$",SUBSTITUTE(C13,"-","$",2))+1,1)),"0"&amp;MID(C13,FIND("$",SUBSTITUTE(C13,"-","$",2))+1,1)&amp;"列"&amp;MID(C13,FIND("$",SUBSTITUTE(C13,"-","$",2))+2,2),MID(C13,FIND("$",SUBSTITUTE(C13,"-","$",2))+1,1)&amp;"列"&amp;MID(C13,FIND("$",SUBSTITUTE(C13,"-","$",2))+2,2)),LEN(MID(C13,FIND("$",SUBSTITUTE(C13,"-","$",2))+1,FIND("$",SUBSTITUTE(C13,"-","$",3))-FIND("$",SUBSTITUTE(C13,"-","$",2))-1))=2,MID(C13,FIND("$",SUBSTITUTE(C13,"-","$",2))+1,2)&amp;"列"&amp;MID(C13,FIND("$",SUBSTITUTE(C13,"-","$",3))+1,FIND("$",SUBSTITUTE(C13,"-","$",4))-FIND("$",SUBSTITUTE(C13,"-","$",3))-1),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+1,1))&amp;"列"&amp;MID(C13,FIND("$",SUBSTITUTE(C13,"-","$",3))+1,FIND("$",SUBSTITUTE(C13,"-","$",4))-FIND("$",SUBSTITUTE(C13,"-","$",3))-1)),IF(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FIND("$",SUBSTITUTE(C13,"-","$",3))-FIND("$",SUBSTITUTE(C13,"-","$",2))-1))&amp;"列"&amp;MID(C13,FIND("$",SUBSTITUTE(C13,"-","$",3))+1,FIND("$",SUBSTITUTE(C13,"-","$",4))-FIND("$",SUBSTITUTE(C13,"-","$",3))-1),MID(C13,FIND("$",SUBSTITUTE(C13,"-","$",2))+1,FIND("$",SUBSTITUTE(C13,"-","$",3))-FIND("$",SUBSTITUTE(C13,"-","$",2))-1)&amp;"列"&amp;MID(C13,FIND("$",SUBSTITUTE(C13,"-","$",3))+1,FIND("$",SUBSTITUTE(C13,"-","$",4))-FIND("$",SUBSTITUTE(C13,"-","$",3))-1))),IF(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FIND("$",SUBSTITUTE(C13,"-","$",3))-FIND("$",SUBSTITUTE(C13,"-","$",2))-1))&amp;"列"&amp;MID(C13,FIND("$",SUBSTITUTE(C13,"-","$",3))+1,FIND("$",SUBSTITUTE(C13,"-","$",4))-FIND("$",SUBSTITUTE(C13,"-","$",3))-1),MID(C13,FIND("$",SUBSTITUTE(C13,"-","$",2))+1,FIND("$",SUBSTITUTE(C13,"-","$",3))-FIND("$",SUBSTITUTE(C13,"-","$",2))-1)&amp;"列"&amp;MID(C13,FIND("$",SUBSTITUTE(C13,"-","$",3))+1,FIND("$",SUBSTITUTE(C13,"-","$",4))-FIND("$",SUBSTITUTE(C13,"-","$",3))-1))))</f>
        <v>04列07</v>
      </c>
      <c r="N13" s="86" t="str">
        <f t="shared" si="2"/>
        <v>01</v>
      </c>
      <c r="O13" s="86" t="str">
        <f t="shared" si="3"/>
        <v>122</v>
      </c>
      <c r="P13" s="86" t="str">
        <f t="shared" si="4"/>
        <v>PSW</v>
      </c>
      <c r="Q13" s="66" t="s">
        <v>352</v>
      </c>
      <c r="R13" s="72"/>
      <c r="S13" s="75" t="str" cm="1">
        <f t="array" ref="S13">IF(COUNTIF(C13,"*A*P*"),_xlfn.IFS(LEN(C13)-LEN(SUBSTITUTE(C13,"-",""))=7,MID(C13,FIND("$",SUBSTITUTE(C13,"-","$",4))+1,FIND("$",SUBSTITUTE(C13,"-","$",5))-FIND("$",SUBSTITUTE(C13,"-","$",4))-1),LEN(C13)-LEN(SUBSTITUTE(C13,"-",""))=6,MID(C13,FIND("$",SUBSTITUTE(C13,"-","$",3))+1,FIND("$",SUBSTITUTE(C13,"-","$",4))-FIND("$",SUBSTITUTE(C13,"-","$",3))-1),LEN(C13)-LEN(SUBSTITUTE(C13,"-",""))=5,MID(C13,FIND("$",SUBSTITUTE(C13,"-","$",2))+1,FIND("$",SUBSTITUTE(C13,"-","$",3))-FIND("$",SUBSTITUTE(C13,"-","$",2))-1)),"")</f>
        <v>A1P1</v>
      </c>
    </row>
    <row r="14" spans="1:19" s="75" customFormat="1" ht="10.8">
      <c r="A14" s="80">
        <v>13</v>
      </c>
      <c r="B14" s="81" t="s">
        <v>353</v>
      </c>
      <c r="C14" s="64" t="s">
        <v>354</v>
      </c>
      <c r="D14" s="64" t="str">
        <f t="shared" si="1"/>
        <v>25Gleaf交换机（宿主机+存储）-S6825-54HF</v>
      </c>
      <c r="E14" s="64" t="str" cm="1">
        <f t="array" ref="E14">_xlfn.IFS(Q14="独立","",Q14="堆叠1",MID(C14,1,FIND("$",SUBSTITUTE(C14,IF(S14="",P14,S14),"$",1))-2)&amp;"_"&amp;MID(C15,FIND("%",SUBSTITUTE(C15,"-","%",2))+1,LEN(C15)-LEN(MID(C15,1,FIND("%",SUBSTITUTE(C15,"-","%",2))))-2)&amp;IF(RIGHT(C14,2)=RIGHT(C15,2),RIGHT(C14,2),RIGHT(C14,2)&amp;"_"&amp;RIGHT(C15,2)),Q14="堆叠2",MID(C13,1,FIND("$",SUBSTITUTE(C13,IF(S13="",P13,S13),"$",1))-2)&amp;"_"&amp;MID(C14,FIND("%",SUBSTITUTE(C14,"-","%",2))+1,LEN(C14)-LEN(MID(C14,1,FIND("%",SUBSTITUTE(C14,"-","%",2))))-2)&amp;IF(RIGHT(C13,2)=RIGHT(C14,2),RIGHT(C13,2),RIGHT(C13,2)&amp;"_"&amp;RIGHT(C14,2)),Q14="M1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14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,Q14="M2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14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,Q14="H1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14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,Q14="H2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14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)</f>
        <v>HAZZ-122-3-01_3-02-A1P1-ASW-M1-H6825-01U40</v>
      </c>
      <c r="F14" s="64" t="s">
        <v>167</v>
      </c>
      <c r="G14" s="83"/>
      <c r="H14" s="84">
        <v>100</v>
      </c>
      <c r="I14" s="85" t="s">
        <v>355</v>
      </c>
      <c r="J14" s="85" t="s">
        <v>311</v>
      </c>
      <c r="K14" s="85" t="s">
        <v>312</v>
      </c>
      <c r="L14" s="86" t="str">
        <f t="shared" si="0"/>
        <v>40</v>
      </c>
      <c r="M14" s="86" t="str" cm="1">
        <f t="array" ref="M14">IF(LEN(C14)-LEN(SUBSTITUTE(C14,"-",""))=5,_xlfn.IFS(LEN(MID(C14,FIND("$",SUBSTITUTE(C14,"-","$",2))+1,FIND("$",SUBSTITUTE(C14,"-","$",3))-FIND("$",SUBSTITUTE(C14,"-","$",2))-1))=4,MID(C14,FIND("$",SUBSTITUTE(C14,"-","$",2))+1,2)&amp;"列"&amp;MID(C14,FIND("$",SUBSTITUTE(C14,"-","$",2))+3,2),LEN(MID(C14,FIND("$",SUBSTITUTE(C14,"-","$",2))+1,FIND("$",SUBSTITUTE(C14,"-","$",3))-FIND("$",SUBSTITUTE(C14,"-","$",2))-1))=3,IF(ISNUMBER(--MID(C14,FIND("$",SUBSTITUTE(C14,"-","$",2))+1,1)),"0"&amp;MID(C14,FIND("$",SUBSTITUTE(C14,"-","$",2))+1,1)&amp;"列"&amp;MID(C14,FIND("$",SUBSTITUTE(C14,"-","$",2))+2,2),MID(C14,FIND("$",SUBSTITUTE(C14,"-","$",2))+1,1)&amp;"列"&amp;MID(C14,FIND("$",SUBSTITUTE(C14,"-","$",2))+2,2)),LEN(MID(C14,FIND("$",SUBSTITUTE(C14,"-","$",2))+1,FIND("$",SUBSTITUTE(C14,"-","$",3))-FIND("$",SUBSTITUTE(C14,"-","$",2))-1))=2,MID(C14,FIND("$",SUBSTITUTE(C14,"-","$",2))+1,2)&amp;"列"&amp;MID(C14,FIND("$",SUBSTITUTE(C14,"-","$",3))+1,FIND("$",SUBSTITUTE(C14,"-","$",4))-FIND("$",SUBSTITUTE(C14,"-","$",3))-1),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+1,1))&amp;"列"&amp;MID(C14,FIND("$",SUBSTITUTE(C14,"-","$",3))+1,FIND("$",SUBSTITUTE(C14,"-","$",4))-FIND("$",SUBSTITUTE(C14,"-","$",3))-1)),IF(LEN(C14)-LEN(SUBSTITUTE(C14,"-",""))=6,IF(S14&lt;&gt;"",_xlfn.IFS(LEN(MID(C14,FIND("$",SUBSTITUTE(C14,"-","$",2))+1,FIND("$",SUBSTITUTE(C14,"-","$",3))-FIND("$",SUBSTITUTE(C14,"-","$",2))-1))=4,MID(C14,FIND("$",SUBSTITUTE(C14,"-","$",2))+1,2)&amp;"列"&amp;MID(C14,FIND("$",SUBSTITUTE(C14,"-","$",2))+3,2),LEN(MID(C14,FIND("$",SUBSTITUTE(C14,"-","$",2))+1,FIND("$",SUBSTITUTE(C14,"-","$",3))-FIND("$",SUBSTITUTE(C14,"-","$",2))-1))=3,IF(ISNUMBER(--MID(C14,FIND("$",SUBSTITUTE(C14,"-","$",2))+1,1)),"0"&amp;MID(C14,FIND("$",SUBSTITUTE(C14,"-","$",2))+1,1)&amp;"列"&amp;MID(C14,FIND("$",SUBSTITUTE(C14,"-","$",2))+2,2),MID(C14,FIND("$",SUBSTITUTE(C14,"-","$",2))+1,1)&amp;"列"&amp;MID(C14,FIND("$",SUBSTITUTE(C14,"-","$",2))+2,2)),LEN(MID(C14,FIND("$",SUBSTITUTE(C14,"-","$",2))+1,FIND("$",SUBSTITUTE(C14,"-","$",3))-FIND("$",SUBSTITUTE(C14,"-","$",2))-1))=2,MID(C14,FIND("$",SUBSTITUTE(C14,"-","$",2))+1,2)&amp;"列"&amp;MID(C14,FIND("$",SUBSTITUTE(C14,"-","$",3))+1,FIND("$",SUBSTITUTE(C14,"-","$",4))-FIND("$",SUBSTITUTE(C14,"-","$",3))-1),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+1,1))&amp;"列"&amp;MID(C14,FIND("$",SUBSTITUTE(C14,"-","$",3))+1,FIND("$",SUBSTITUTE(C14,"-","$",4))-FIND("$",SUBSTITUTE(C14,"-","$",3))-1)),IF(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FIND("$",SUBSTITUTE(C14,"-","$",3))-FIND("$",SUBSTITUTE(C14,"-","$",2))-1))&amp;"列"&amp;MID(C14,FIND("$",SUBSTITUTE(C14,"-","$",3))+1,FIND("$",SUBSTITUTE(C14,"-","$",4))-FIND("$",SUBSTITUTE(C14,"-","$",3))-1),MID(C14,FIND("$",SUBSTITUTE(C14,"-","$",2))+1,FIND("$",SUBSTITUTE(C14,"-","$",3))-FIND("$",SUBSTITUTE(C14,"-","$",2))-1)&amp;"列"&amp;MID(C14,FIND("$",SUBSTITUTE(C14,"-","$",3))+1,FIND("$",SUBSTITUTE(C14,"-","$",4))-FIND("$",SUBSTITUTE(C14,"-","$",3))-1))),IF(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FIND("$",SUBSTITUTE(C14,"-","$",3))-FIND("$",SUBSTITUTE(C14,"-","$",2))-1))&amp;"列"&amp;MID(C14,FIND("$",SUBSTITUTE(C14,"-","$",3))+1,FIND("$",SUBSTITUTE(C14,"-","$",4))-FIND("$",SUBSTITUTE(C14,"-","$",3))-1),MID(C14,FIND("$",SUBSTITUTE(C14,"-","$",2))+1,FIND("$",SUBSTITUTE(C14,"-","$",3))-FIND("$",SUBSTITUTE(C14,"-","$",2))-1)&amp;"列"&amp;MID(C14,FIND("$",SUBSTITUTE(C14,"-","$",3))+1,FIND("$",SUBSTITUTE(C14,"-","$",4))-FIND("$",SUBSTITUTE(C14,"-","$",3))-1))))</f>
        <v>03列01</v>
      </c>
      <c r="N14" s="86" t="str">
        <f t="shared" si="2"/>
        <v>01</v>
      </c>
      <c r="O14" s="86" t="str">
        <f t="shared" si="3"/>
        <v>122</v>
      </c>
      <c r="P14" s="86" t="str">
        <f t="shared" si="4"/>
        <v>ASW</v>
      </c>
      <c r="Q14" s="66" t="s">
        <v>334</v>
      </c>
      <c r="R14" s="72"/>
      <c r="S14" s="75" t="str" cm="1">
        <f t="array" ref="S14">IF(COUNTIF(C14,"*A*P*"),_xlfn.IFS(LEN(C14)-LEN(SUBSTITUTE(C14,"-",""))=7,MID(C14,FIND("$",SUBSTITUTE(C14,"-","$",4))+1,FIND("$",SUBSTITUTE(C14,"-","$",5))-FIND("$",SUBSTITUTE(C14,"-","$",4))-1),LEN(C14)-LEN(SUBSTITUTE(C14,"-",""))=6,MID(C14,FIND("$",SUBSTITUTE(C14,"-","$",3))+1,FIND("$",SUBSTITUTE(C14,"-","$",4))-FIND("$",SUBSTITUTE(C14,"-","$",3))-1),LEN(C14)-LEN(SUBSTITUTE(C14,"-",""))=5,MID(C14,FIND("$",SUBSTITUTE(C14,"-","$",2))+1,FIND("$",SUBSTITUTE(C14,"-","$",3))-FIND("$",SUBSTITUTE(C14,"-","$",2))-1)),"")</f>
        <v>A1P1</v>
      </c>
    </row>
    <row r="15" spans="1:19" s="75" customFormat="1" ht="10.8">
      <c r="A15" s="80">
        <v>14</v>
      </c>
      <c r="B15" s="81" t="s">
        <v>356</v>
      </c>
      <c r="C15" s="64" t="s">
        <v>357</v>
      </c>
      <c r="D15" s="64" t="str">
        <f t="shared" si="1"/>
        <v>25Gleaf交换机（宿主机+存储）-S6825-54HF</v>
      </c>
      <c r="E15" s="64" t="str" cm="1">
        <f t="array" ref="E15">_xlfn.IFS(Q15="独立","",Q15="堆叠1",MID(C15,1,FIND("$",SUBSTITUTE(C15,IF(S15="",P15,S15),"$",1))-2)&amp;"_"&amp;MID(C16,FIND("%",SUBSTITUTE(C16,"-","%",2))+1,LEN(C16)-LEN(MID(C16,1,FIND("%",SUBSTITUTE(C16,"-","%",2))))-2)&amp;IF(RIGHT(C15,2)=RIGHT(C16,2),RIGHT(C15,2),RIGHT(C15,2)&amp;"_"&amp;RIGHT(C16,2)),Q15="堆叠2",MID(C14,1,FIND("$",SUBSTITUTE(C14,IF(S14="",P14,S14),"$",1))-2)&amp;"_"&amp;MID(C15,FIND("%",SUBSTITUTE(C15,"-","%",2))+1,LEN(C15)-LEN(MID(C15,1,FIND("%",SUBSTITUTE(C15,"-","%",2))))-2)&amp;IF(RIGHT(C14,2)=RIGHT(C15,2),RIGHT(C14,2),RIGHT(C14,2)&amp;"_"&amp;RIGHT(C15,2)),Q15="M1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15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,Q15="M2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15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,Q15="H1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15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,Q15="H2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15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)</f>
        <v>HAZZ-122-3-01_3-02-A1P1-ASW-M2-H6825-01U40</v>
      </c>
      <c r="F15" s="64" t="s">
        <v>167</v>
      </c>
      <c r="G15" s="83"/>
      <c r="H15" s="84">
        <v>100</v>
      </c>
      <c r="I15" s="85" t="s">
        <v>358</v>
      </c>
      <c r="J15" s="85" t="s">
        <v>311</v>
      </c>
      <c r="K15" s="85" t="s">
        <v>312</v>
      </c>
      <c r="L15" s="86" t="str">
        <f t="shared" si="0"/>
        <v>40</v>
      </c>
      <c r="M15" s="86" t="str" cm="1">
        <f t="array" ref="M15">IF(LEN(C15)-LEN(SUBSTITUTE(C15,"-",""))=5,_xlfn.IFS(LEN(MID(C15,FIND("$",SUBSTITUTE(C15,"-","$",2))+1,FIND("$",SUBSTITUTE(C15,"-","$",3))-FIND("$",SUBSTITUTE(C15,"-","$",2))-1))=4,MID(C15,FIND("$",SUBSTITUTE(C15,"-","$",2))+1,2)&amp;"列"&amp;MID(C15,FIND("$",SUBSTITUTE(C15,"-","$",2))+3,2),LEN(MID(C15,FIND("$",SUBSTITUTE(C15,"-","$",2))+1,FIND("$",SUBSTITUTE(C15,"-","$",3))-FIND("$",SUBSTITUTE(C15,"-","$",2))-1))=3,IF(ISNUMBER(--MID(C15,FIND("$",SUBSTITUTE(C15,"-","$",2))+1,1)),"0"&amp;MID(C15,FIND("$",SUBSTITUTE(C15,"-","$",2))+1,1)&amp;"列"&amp;MID(C15,FIND("$",SUBSTITUTE(C15,"-","$",2))+2,2),MID(C15,FIND("$",SUBSTITUTE(C15,"-","$",2))+1,1)&amp;"列"&amp;MID(C15,FIND("$",SUBSTITUTE(C15,"-","$",2))+2,2)),LEN(MID(C15,FIND("$",SUBSTITUTE(C15,"-","$",2))+1,FIND("$",SUBSTITUTE(C15,"-","$",3))-FIND("$",SUBSTITUTE(C15,"-","$",2))-1))=2,MID(C15,FIND("$",SUBSTITUTE(C15,"-","$",2))+1,2)&amp;"列"&amp;MID(C15,FIND("$",SUBSTITUTE(C15,"-","$",3))+1,FIND("$",SUBSTITUTE(C15,"-","$",4))-FIND("$",SUBSTITUTE(C15,"-","$",3))-1),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+1,1))&amp;"列"&amp;MID(C15,FIND("$",SUBSTITUTE(C15,"-","$",3))+1,FIND("$",SUBSTITUTE(C15,"-","$",4))-FIND("$",SUBSTITUTE(C15,"-","$",3))-1)),IF(LEN(C15)-LEN(SUBSTITUTE(C15,"-",""))=6,IF(S15&lt;&gt;"",_xlfn.IFS(LEN(MID(C15,FIND("$",SUBSTITUTE(C15,"-","$",2))+1,FIND("$",SUBSTITUTE(C15,"-","$",3))-FIND("$",SUBSTITUTE(C15,"-","$",2))-1))=4,MID(C15,FIND("$",SUBSTITUTE(C15,"-","$",2))+1,2)&amp;"列"&amp;MID(C15,FIND("$",SUBSTITUTE(C15,"-","$",2))+3,2),LEN(MID(C15,FIND("$",SUBSTITUTE(C15,"-","$",2))+1,FIND("$",SUBSTITUTE(C15,"-","$",3))-FIND("$",SUBSTITUTE(C15,"-","$",2))-1))=3,IF(ISNUMBER(--MID(C15,FIND("$",SUBSTITUTE(C15,"-","$",2))+1,1)),"0"&amp;MID(C15,FIND("$",SUBSTITUTE(C15,"-","$",2))+1,1)&amp;"列"&amp;MID(C15,FIND("$",SUBSTITUTE(C15,"-","$",2))+2,2),MID(C15,FIND("$",SUBSTITUTE(C15,"-","$",2))+1,1)&amp;"列"&amp;MID(C15,FIND("$",SUBSTITUTE(C15,"-","$",2))+2,2)),LEN(MID(C15,FIND("$",SUBSTITUTE(C15,"-","$",2))+1,FIND("$",SUBSTITUTE(C15,"-","$",3))-FIND("$",SUBSTITUTE(C15,"-","$",2))-1))=2,MID(C15,FIND("$",SUBSTITUTE(C15,"-","$",2))+1,2)&amp;"列"&amp;MID(C15,FIND("$",SUBSTITUTE(C15,"-","$",3))+1,FIND("$",SUBSTITUTE(C15,"-","$",4))-FIND("$",SUBSTITUTE(C15,"-","$",3))-1),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+1,1))&amp;"列"&amp;MID(C15,FIND("$",SUBSTITUTE(C15,"-","$",3))+1,FIND("$",SUBSTITUTE(C15,"-","$",4))-FIND("$",SUBSTITUTE(C15,"-","$",3))-1)),IF(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FIND("$",SUBSTITUTE(C15,"-","$",3))-FIND("$",SUBSTITUTE(C15,"-","$",2))-1))&amp;"列"&amp;MID(C15,FIND("$",SUBSTITUTE(C15,"-","$",3))+1,FIND("$",SUBSTITUTE(C15,"-","$",4))-FIND("$",SUBSTITUTE(C15,"-","$",3))-1),MID(C15,FIND("$",SUBSTITUTE(C15,"-","$",2))+1,FIND("$",SUBSTITUTE(C15,"-","$",3))-FIND("$",SUBSTITUTE(C15,"-","$",2))-1)&amp;"列"&amp;MID(C15,FIND("$",SUBSTITUTE(C15,"-","$",3))+1,FIND("$",SUBSTITUTE(C15,"-","$",4))-FIND("$",SUBSTITUTE(C15,"-","$",3))-1))),IF(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FIND("$",SUBSTITUTE(C15,"-","$",3))-FIND("$",SUBSTITUTE(C15,"-","$",2))-1))&amp;"列"&amp;MID(C15,FIND("$",SUBSTITUTE(C15,"-","$",3))+1,FIND("$",SUBSTITUTE(C15,"-","$",4))-FIND("$",SUBSTITUTE(C15,"-","$",3))-1),MID(C15,FIND("$",SUBSTITUTE(C15,"-","$",2))+1,FIND("$",SUBSTITUTE(C15,"-","$",3))-FIND("$",SUBSTITUTE(C15,"-","$",2))-1)&amp;"列"&amp;MID(C15,FIND("$",SUBSTITUTE(C15,"-","$",3))+1,FIND("$",SUBSTITUTE(C15,"-","$",4))-FIND("$",SUBSTITUTE(C15,"-","$",3))-1))))</f>
        <v>03列02</v>
      </c>
      <c r="N15" s="86" t="str">
        <f t="shared" si="2"/>
        <v>01</v>
      </c>
      <c r="O15" s="86" t="str">
        <f t="shared" si="3"/>
        <v>122</v>
      </c>
      <c r="P15" s="86" t="str">
        <f t="shared" si="4"/>
        <v>ASW</v>
      </c>
      <c r="Q15" s="66" t="s">
        <v>338</v>
      </c>
      <c r="R15" s="72"/>
      <c r="S15" s="75" t="str" cm="1">
        <f t="array" ref="S15">IF(COUNTIF(C15,"*A*P*"),_xlfn.IFS(LEN(C15)-LEN(SUBSTITUTE(C15,"-",""))=7,MID(C15,FIND("$",SUBSTITUTE(C15,"-","$",4))+1,FIND("$",SUBSTITUTE(C15,"-","$",5))-FIND("$",SUBSTITUTE(C15,"-","$",4))-1),LEN(C15)-LEN(SUBSTITUTE(C15,"-",""))=6,MID(C15,FIND("$",SUBSTITUTE(C15,"-","$",3))+1,FIND("$",SUBSTITUTE(C15,"-","$",4))-FIND("$",SUBSTITUTE(C15,"-","$",3))-1),LEN(C15)-LEN(SUBSTITUTE(C15,"-",""))=5,MID(C15,FIND("$",SUBSTITUTE(C15,"-","$",2))+1,FIND("$",SUBSTITUTE(C15,"-","$",3))-FIND("$",SUBSTITUTE(C15,"-","$",2))-1)),"")</f>
        <v>A1P1</v>
      </c>
    </row>
    <row r="16" spans="1:19" s="75" customFormat="1" ht="10.8">
      <c r="A16" s="80">
        <v>15</v>
      </c>
      <c r="B16" s="81" t="s">
        <v>359</v>
      </c>
      <c r="C16" s="64" t="s">
        <v>360</v>
      </c>
      <c r="D16" s="64" t="str">
        <f t="shared" si="1"/>
        <v>25Gleaf交换机（宿主机+存储）-S6825-54HF</v>
      </c>
      <c r="E16" s="64" t="str" cm="1">
        <f t="array" ref="E16">_xlfn.IFS(Q16="独立","",Q16="堆叠1",MID(C16,1,FIND("$",SUBSTITUTE(C16,IF(S16="",P16,S16),"$",1))-2)&amp;"_"&amp;MID(C17,FIND("%",SUBSTITUTE(C17,"-","%",2))+1,LEN(C17)-LEN(MID(C17,1,FIND("%",SUBSTITUTE(C17,"-","%",2))))-2)&amp;IF(RIGHT(C16,2)=RIGHT(C17,2),RIGHT(C16,2),RIGHT(C16,2)&amp;"_"&amp;RIGHT(C17,2)),Q16="堆叠2",MID(C15,1,FIND("$",SUBSTITUTE(C15,IF(S15="",P15,S15),"$",1))-2)&amp;"_"&amp;MID(C16,FIND("%",SUBSTITUTE(C16,"-","%",2))+1,LEN(C16)-LEN(MID(C16,1,FIND("%",SUBSTITUTE(C16,"-","%",2))))-2)&amp;IF(RIGHT(C15,2)=RIGHT(C16,2),RIGHT(C15,2),RIGHT(C15,2)&amp;"_"&amp;RIGHT(C16,2)),Q16="M1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16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,Q16="M2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16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,Q16="H1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16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,Q16="H2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16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)</f>
        <v>HAZZ-122-3-04_3-05-A1P1-ASW-M1-H6825-01U40</v>
      </c>
      <c r="F16" s="64" t="s">
        <v>167</v>
      </c>
      <c r="G16" s="83"/>
      <c r="H16" s="84">
        <v>100</v>
      </c>
      <c r="I16" s="85" t="s">
        <v>361</v>
      </c>
      <c r="J16" s="85" t="s">
        <v>311</v>
      </c>
      <c r="K16" s="85" t="s">
        <v>312</v>
      </c>
      <c r="L16" s="86" t="str">
        <f t="shared" si="0"/>
        <v>40</v>
      </c>
      <c r="M16" s="86" t="str" cm="1">
        <f t="array" ref="M16">IF(LEN(C16)-LEN(SUBSTITUTE(C16,"-",""))=5,_xlfn.IFS(LEN(MID(C16,FIND("$",SUBSTITUTE(C16,"-","$",2))+1,FIND("$",SUBSTITUTE(C16,"-","$",3))-FIND("$",SUBSTITUTE(C16,"-","$",2))-1))=4,MID(C16,FIND("$",SUBSTITUTE(C16,"-","$",2))+1,2)&amp;"列"&amp;MID(C16,FIND("$",SUBSTITUTE(C16,"-","$",2))+3,2),LEN(MID(C16,FIND("$",SUBSTITUTE(C16,"-","$",2))+1,FIND("$",SUBSTITUTE(C16,"-","$",3))-FIND("$",SUBSTITUTE(C16,"-","$",2))-1))=3,IF(ISNUMBER(--MID(C16,FIND("$",SUBSTITUTE(C16,"-","$",2))+1,1)),"0"&amp;MID(C16,FIND("$",SUBSTITUTE(C16,"-","$",2))+1,1)&amp;"列"&amp;MID(C16,FIND("$",SUBSTITUTE(C16,"-","$",2))+2,2),MID(C16,FIND("$",SUBSTITUTE(C16,"-","$",2))+1,1)&amp;"列"&amp;MID(C16,FIND("$",SUBSTITUTE(C16,"-","$",2))+2,2)),LEN(MID(C16,FIND("$",SUBSTITUTE(C16,"-","$",2))+1,FIND("$",SUBSTITUTE(C16,"-","$",3))-FIND("$",SUBSTITUTE(C16,"-","$",2))-1))=2,MID(C16,FIND("$",SUBSTITUTE(C16,"-","$",2))+1,2)&amp;"列"&amp;MID(C16,FIND("$",SUBSTITUTE(C16,"-","$",3))+1,FIND("$",SUBSTITUTE(C16,"-","$",4))-FIND("$",SUBSTITUTE(C16,"-","$",3))-1),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+1,1))&amp;"列"&amp;MID(C16,FIND("$",SUBSTITUTE(C16,"-","$",3))+1,FIND("$",SUBSTITUTE(C16,"-","$",4))-FIND("$",SUBSTITUTE(C16,"-","$",3))-1)),IF(LEN(C16)-LEN(SUBSTITUTE(C16,"-",""))=6,IF(S16&lt;&gt;"",_xlfn.IFS(LEN(MID(C16,FIND("$",SUBSTITUTE(C16,"-","$",2))+1,FIND("$",SUBSTITUTE(C16,"-","$",3))-FIND("$",SUBSTITUTE(C16,"-","$",2))-1))=4,MID(C16,FIND("$",SUBSTITUTE(C16,"-","$",2))+1,2)&amp;"列"&amp;MID(C16,FIND("$",SUBSTITUTE(C16,"-","$",2))+3,2),LEN(MID(C16,FIND("$",SUBSTITUTE(C16,"-","$",2))+1,FIND("$",SUBSTITUTE(C16,"-","$",3))-FIND("$",SUBSTITUTE(C16,"-","$",2))-1))=3,IF(ISNUMBER(--MID(C16,FIND("$",SUBSTITUTE(C16,"-","$",2))+1,1)),"0"&amp;MID(C16,FIND("$",SUBSTITUTE(C16,"-","$",2))+1,1)&amp;"列"&amp;MID(C16,FIND("$",SUBSTITUTE(C16,"-","$",2))+2,2),MID(C16,FIND("$",SUBSTITUTE(C16,"-","$",2))+1,1)&amp;"列"&amp;MID(C16,FIND("$",SUBSTITUTE(C16,"-","$",2))+2,2)),LEN(MID(C16,FIND("$",SUBSTITUTE(C16,"-","$",2))+1,FIND("$",SUBSTITUTE(C16,"-","$",3))-FIND("$",SUBSTITUTE(C16,"-","$",2))-1))=2,MID(C16,FIND("$",SUBSTITUTE(C16,"-","$",2))+1,2)&amp;"列"&amp;MID(C16,FIND("$",SUBSTITUTE(C16,"-","$",3))+1,FIND("$",SUBSTITUTE(C16,"-","$",4))-FIND("$",SUBSTITUTE(C16,"-","$",3))-1),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+1,1))&amp;"列"&amp;MID(C16,FIND("$",SUBSTITUTE(C16,"-","$",3))+1,FIND("$",SUBSTITUTE(C16,"-","$",4))-FIND("$",SUBSTITUTE(C16,"-","$",3))-1)),IF(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FIND("$",SUBSTITUTE(C16,"-","$",3))-FIND("$",SUBSTITUTE(C16,"-","$",2))-1))&amp;"列"&amp;MID(C16,FIND("$",SUBSTITUTE(C16,"-","$",3))+1,FIND("$",SUBSTITUTE(C16,"-","$",4))-FIND("$",SUBSTITUTE(C16,"-","$",3))-1),MID(C16,FIND("$",SUBSTITUTE(C16,"-","$",2))+1,FIND("$",SUBSTITUTE(C16,"-","$",3))-FIND("$",SUBSTITUTE(C16,"-","$",2))-1)&amp;"列"&amp;MID(C16,FIND("$",SUBSTITUTE(C16,"-","$",3))+1,FIND("$",SUBSTITUTE(C16,"-","$",4))-FIND("$",SUBSTITUTE(C16,"-","$",3))-1))),IF(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FIND("$",SUBSTITUTE(C16,"-","$",3))-FIND("$",SUBSTITUTE(C16,"-","$",2))-1))&amp;"列"&amp;MID(C16,FIND("$",SUBSTITUTE(C16,"-","$",3))+1,FIND("$",SUBSTITUTE(C16,"-","$",4))-FIND("$",SUBSTITUTE(C16,"-","$",3))-1),MID(C16,FIND("$",SUBSTITUTE(C16,"-","$",2))+1,FIND("$",SUBSTITUTE(C16,"-","$",3))-FIND("$",SUBSTITUTE(C16,"-","$",2))-1)&amp;"列"&amp;MID(C16,FIND("$",SUBSTITUTE(C16,"-","$",3))+1,FIND("$",SUBSTITUTE(C16,"-","$",4))-FIND("$",SUBSTITUTE(C16,"-","$",3))-1))))</f>
        <v>03列04</v>
      </c>
      <c r="N16" s="86" t="str">
        <f t="shared" si="2"/>
        <v>01</v>
      </c>
      <c r="O16" s="86" t="str">
        <f t="shared" si="3"/>
        <v>122</v>
      </c>
      <c r="P16" s="86" t="str">
        <f t="shared" si="4"/>
        <v>ASW</v>
      </c>
      <c r="Q16" s="66" t="s">
        <v>334</v>
      </c>
      <c r="R16" s="72"/>
      <c r="S16" s="75" t="str" cm="1">
        <f t="array" ref="S16">IF(COUNTIF(C16,"*A*P*"),_xlfn.IFS(LEN(C16)-LEN(SUBSTITUTE(C16,"-",""))=7,MID(C16,FIND("$",SUBSTITUTE(C16,"-","$",4))+1,FIND("$",SUBSTITUTE(C16,"-","$",5))-FIND("$",SUBSTITUTE(C16,"-","$",4))-1),LEN(C16)-LEN(SUBSTITUTE(C16,"-",""))=6,MID(C16,FIND("$",SUBSTITUTE(C16,"-","$",3))+1,FIND("$",SUBSTITUTE(C16,"-","$",4))-FIND("$",SUBSTITUTE(C16,"-","$",3))-1),LEN(C16)-LEN(SUBSTITUTE(C16,"-",""))=5,MID(C16,FIND("$",SUBSTITUTE(C16,"-","$",2))+1,FIND("$",SUBSTITUTE(C16,"-","$",3))-FIND("$",SUBSTITUTE(C16,"-","$",2))-1)),"")</f>
        <v>A1P1</v>
      </c>
    </row>
    <row r="17" spans="1:19" s="75" customFormat="1" ht="10.8">
      <c r="A17" s="80">
        <v>16</v>
      </c>
      <c r="B17" s="81" t="s">
        <v>362</v>
      </c>
      <c r="C17" s="64" t="s">
        <v>363</v>
      </c>
      <c r="D17" s="64" t="str">
        <f t="shared" si="1"/>
        <v>25Gleaf交换机（宿主机+存储）-S6825-54HF</v>
      </c>
      <c r="E17" s="64" t="str" cm="1">
        <f t="array" ref="E17">_xlfn.IFS(Q17="独立","",Q17="堆叠1",MID(C17,1,FIND("$",SUBSTITUTE(C17,IF(S17="",P17,S17),"$",1))-2)&amp;"_"&amp;MID(C18,FIND("%",SUBSTITUTE(C18,"-","%",2))+1,LEN(C18)-LEN(MID(C18,1,FIND("%",SUBSTITUTE(C18,"-","%",2))))-2)&amp;IF(RIGHT(C17,2)=RIGHT(C18,2),RIGHT(C17,2),RIGHT(C17,2)&amp;"_"&amp;RIGHT(C18,2)),Q17="堆叠2",MID(C16,1,FIND("$",SUBSTITUTE(C16,IF(S16="",P16,S16),"$",1))-2)&amp;"_"&amp;MID(C17,FIND("%",SUBSTITUTE(C17,"-","%",2))+1,LEN(C17)-LEN(MID(C17,1,FIND("%",SUBSTITUTE(C17,"-","%",2))))-2)&amp;IF(RIGHT(C16,2)=RIGHT(C17,2),RIGHT(C16,2),RIGHT(C16,2)&amp;"_"&amp;RIGHT(C17,2)),Q17="M1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17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,Q17="M2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17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,Q17="H1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17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,Q17="H2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17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)</f>
        <v>HAZZ-122-3-04_3-05-A1P1-ASW-M2-H6825-01U40</v>
      </c>
      <c r="F17" s="64" t="s">
        <v>167</v>
      </c>
      <c r="G17" s="83"/>
      <c r="H17" s="84">
        <v>100</v>
      </c>
      <c r="I17" s="85" t="s">
        <v>364</v>
      </c>
      <c r="J17" s="85" t="s">
        <v>311</v>
      </c>
      <c r="K17" s="85" t="s">
        <v>312</v>
      </c>
      <c r="L17" s="86" t="str">
        <f t="shared" si="0"/>
        <v>40</v>
      </c>
      <c r="M17" s="86" t="str" cm="1">
        <f t="array" ref="M17">IF(LEN(C17)-LEN(SUBSTITUTE(C17,"-",""))=5,_xlfn.IFS(LEN(MID(C17,FIND("$",SUBSTITUTE(C17,"-","$",2))+1,FIND("$",SUBSTITUTE(C17,"-","$",3))-FIND("$",SUBSTITUTE(C17,"-","$",2))-1))=4,MID(C17,FIND("$",SUBSTITUTE(C17,"-","$",2))+1,2)&amp;"列"&amp;MID(C17,FIND("$",SUBSTITUTE(C17,"-","$",2))+3,2),LEN(MID(C17,FIND("$",SUBSTITUTE(C17,"-","$",2))+1,FIND("$",SUBSTITUTE(C17,"-","$",3))-FIND("$",SUBSTITUTE(C17,"-","$",2))-1))=3,IF(ISNUMBER(--MID(C17,FIND("$",SUBSTITUTE(C17,"-","$",2))+1,1)),"0"&amp;MID(C17,FIND("$",SUBSTITUTE(C17,"-","$",2))+1,1)&amp;"列"&amp;MID(C17,FIND("$",SUBSTITUTE(C17,"-","$",2))+2,2),MID(C17,FIND("$",SUBSTITUTE(C17,"-","$",2))+1,1)&amp;"列"&amp;MID(C17,FIND("$",SUBSTITUTE(C17,"-","$",2))+2,2)),LEN(MID(C17,FIND("$",SUBSTITUTE(C17,"-","$",2))+1,FIND("$",SUBSTITUTE(C17,"-","$",3))-FIND("$",SUBSTITUTE(C17,"-","$",2))-1))=2,MID(C17,FIND("$",SUBSTITUTE(C17,"-","$",2))+1,2)&amp;"列"&amp;MID(C17,FIND("$",SUBSTITUTE(C17,"-","$",3))+1,FIND("$",SUBSTITUTE(C17,"-","$",4))-FIND("$",SUBSTITUTE(C17,"-","$",3))-1),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+1,1))&amp;"列"&amp;MID(C17,FIND("$",SUBSTITUTE(C17,"-","$",3))+1,FIND("$",SUBSTITUTE(C17,"-","$",4))-FIND("$",SUBSTITUTE(C17,"-","$",3))-1)),IF(LEN(C17)-LEN(SUBSTITUTE(C17,"-",""))=6,IF(S17&lt;&gt;"",_xlfn.IFS(LEN(MID(C17,FIND("$",SUBSTITUTE(C17,"-","$",2))+1,FIND("$",SUBSTITUTE(C17,"-","$",3))-FIND("$",SUBSTITUTE(C17,"-","$",2))-1))=4,MID(C17,FIND("$",SUBSTITUTE(C17,"-","$",2))+1,2)&amp;"列"&amp;MID(C17,FIND("$",SUBSTITUTE(C17,"-","$",2))+3,2),LEN(MID(C17,FIND("$",SUBSTITUTE(C17,"-","$",2))+1,FIND("$",SUBSTITUTE(C17,"-","$",3))-FIND("$",SUBSTITUTE(C17,"-","$",2))-1))=3,IF(ISNUMBER(--MID(C17,FIND("$",SUBSTITUTE(C17,"-","$",2))+1,1)),"0"&amp;MID(C17,FIND("$",SUBSTITUTE(C17,"-","$",2))+1,1)&amp;"列"&amp;MID(C17,FIND("$",SUBSTITUTE(C17,"-","$",2))+2,2),MID(C17,FIND("$",SUBSTITUTE(C17,"-","$",2))+1,1)&amp;"列"&amp;MID(C17,FIND("$",SUBSTITUTE(C17,"-","$",2))+2,2)),LEN(MID(C17,FIND("$",SUBSTITUTE(C17,"-","$",2))+1,FIND("$",SUBSTITUTE(C17,"-","$",3))-FIND("$",SUBSTITUTE(C17,"-","$",2))-1))=2,MID(C17,FIND("$",SUBSTITUTE(C17,"-","$",2))+1,2)&amp;"列"&amp;MID(C17,FIND("$",SUBSTITUTE(C17,"-","$",3))+1,FIND("$",SUBSTITUTE(C17,"-","$",4))-FIND("$",SUBSTITUTE(C17,"-","$",3))-1),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+1,1))&amp;"列"&amp;MID(C17,FIND("$",SUBSTITUTE(C17,"-","$",3))+1,FIND("$",SUBSTITUTE(C17,"-","$",4))-FIND("$",SUBSTITUTE(C17,"-","$",3))-1)),IF(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FIND("$",SUBSTITUTE(C17,"-","$",3))-FIND("$",SUBSTITUTE(C17,"-","$",2))-1))&amp;"列"&amp;MID(C17,FIND("$",SUBSTITUTE(C17,"-","$",3))+1,FIND("$",SUBSTITUTE(C17,"-","$",4))-FIND("$",SUBSTITUTE(C17,"-","$",3))-1),MID(C17,FIND("$",SUBSTITUTE(C17,"-","$",2))+1,FIND("$",SUBSTITUTE(C17,"-","$",3))-FIND("$",SUBSTITUTE(C17,"-","$",2))-1)&amp;"列"&amp;MID(C17,FIND("$",SUBSTITUTE(C17,"-","$",3))+1,FIND("$",SUBSTITUTE(C17,"-","$",4))-FIND("$",SUBSTITUTE(C17,"-","$",3))-1))),IF(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FIND("$",SUBSTITUTE(C17,"-","$",3))-FIND("$",SUBSTITUTE(C17,"-","$",2))-1))&amp;"列"&amp;MID(C17,FIND("$",SUBSTITUTE(C17,"-","$",3))+1,FIND("$",SUBSTITUTE(C17,"-","$",4))-FIND("$",SUBSTITUTE(C17,"-","$",3))-1),MID(C17,FIND("$",SUBSTITUTE(C17,"-","$",2))+1,FIND("$",SUBSTITUTE(C17,"-","$",3))-FIND("$",SUBSTITUTE(C17,"-","$",2))-1)&amp;"列"&amp;MID(C17,FIND("$",SUBSTITUTE(C17,"-","$",3))+1,FIND("$",SUBSTITUTE(C17,"-","$",4))-FIND("$",SUBSTITUTE(C17,"-","$",3))-1))))</f>
        <v>03列05</v>
      </c>
      <c r="N17" s="86" t="str">
        <f t="shared" si="2"/>
        <v>01</v>
      </c>
      <c r="O17" s="86" t="str">
        <f t="shared" si="3"/>
        <v>122</v>
      </c>
      <c r="P17" s="86" t="str">
        <f t="shared" si="4"/>
        <v>ASW</v>
      </c>
      <c r="Q17" s="66" t="s">
        <v>338</v>
      </c>
      <c r="R17" s="72"/>
      <c r="S17" s="75" t="str" cm="1">
        <f t="array" ref="S17">IF(COUNTIF(C17,"*A*P*"),_xlfn.IFS(LEN(C17)-LEN(SUBSTITUTE(C17,"-",""))=7,MID(C17,FIND("$",SUBSTITUTE(C17,"-","$",4))+1,FIND("$",SUBSTITUTE(C17,"-","$",5))-FIND("$",SUBSTITUTE(C17,"-","$",4))-1),LEN(C17)-LEN(SUBSTITUTE(C17,"-",""))=6,MID(C17,FIND("$",SUBSTITUTE(C17,"-","$",3))+1,FIND("$",SUBSTITUTE(C17,"-","$",4))-FIND("$",SUBSTITUTE(C17,"-","$",3))-1),LEN(C17)-LEN(SUBSTITUTE(C17,"-",""))=5,MID(C17,FIND("$",SUBSTITUTE(C17,"-","$",2))+1,FIND("$",SUBSTITUTE(C17,"-","$",3))-FIND("$",SUBSTITUTE(C17,"-","$",2))-1)),"")</f>
        <v>A1P1</v>
      </c>
    </row>
    <row r="18" spans="1:19" s="75" customFormat="1" ht="10.8">
      <c r="A18" s="80">
        <v>17</v>
      </c>
      <c r="B18" s="81" t="s">
        <v>365</v>
      </c>
      <c r="C18" s="64" t="s">
        <v>366</v>
      </c>
      <c r="D18" s="64" t="str">
        <f t="shared" si="1"/>
        <v>25Gleaf交换机（功能区）-S6825-54HF</v>
      </c>
      <c r="E18" s="64" t="str" cm="1">
        <f t="array" ref="E18">_xlfn.IFS(Q18="独立","",Q18="堆叠1",MID(C18,1,FIND("$",SUBSTITUTE(C18,IF(S18="",P18,S18),"$",1))-2)&amp;"_"&amp;MID(C19,FIND("%",SUBSTITUTE(C19,"-","%",2))+1,LEN(C19)-LEN(MID(C19,1,FIND("%",SUBSTITUTE(C19,"-","%",2))))-2)&amp;IF(RIGHT(C18,2)=RIGHT(C19,2),RIGHT(C18,2),RIGHT(C18,2)&amp;"_"&amp;RIGHT(C19,2)),Q18="堆叠2",MID(C17,1,FIND("$",SUBSTITUTE(C17,IF(S17="",P17,S17),"$",1))-2)&amp;"_"&amp;MID(C18,FIND("%",SUBSTITUTE(C18,"-","%",2))+1,LEN(C18)-LEN(MID(C18,1,FIND("%",SUBSTITUTE(C18,"-","%",2))))-2)&amp;IF(RIGHT(C17,2)=RIGHT(C18,2),RIGHT(C17,2),RIGHT(C17,2)&amp;"_"&amp;RIGHT(C18,2)),Q18="M1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18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,Q18="M2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18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,Q18="H1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18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,Q18="H2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18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)</f>
        <v>HAZZ-122-3-07_3-08-A1P1-ASW-M1-H6825-01U40</v>
      </c>
      <c r="F18" s="64" t="s">
        <v>167</v>
      </c>
      <c r="G18" s="83"/>
      <c r="H18" s="84">
        <v>100</v>
      </c>
      <c r="I18" s="85" t="s">
        <v>367</v>
      </c>
      <c r="J18" s="85" t="s">
        <v>311</v>
      </c>
      <c r="K18" s="85" t="s">
        <v>312</v>
      </c>
      <c r="L18" s="86" t="str">
        <f t="shared" si="0"/>
        <v>40</v>
      </c>
      <c r="M18" s="86" t="str" cm="1">
        <f t="array" ref="M18">IF(LEN(C18)-LEN(SUBSTITUTE(C18,"-",""))=5,_xlfn.IFS(LEN(MID(C18,FIND("$",SUBSTITUTE(C18,"-","$",2))+1,FIND("$",SUBSTITUTE(C18,"-","$",3))-FIND("$",SUBSTITUTE(C18,"-","$",2))-1))=4,MID(C18,FIND("$",SUBSTITUTE(C18,"-","$",2))+1,2)&amp;"列"&amp;MID(C18,FIND("$",SUBSTITUTE(C18,"-","$",2))+3,2),LEN(MID(C18,FIND("$",SUBSTITUTE(C18,"-","$",2))+1,FIND("$",SUBSTITUTE(C18,"-","$",3))-FIND("$",SUBSTITUTE(C18,"-","$",2))-1))=3,IF(ISNUMBER(--MID(C18,FIND("$",SUBSTITUTE(C18,"-","$",2))+1,1)),"0"&amp;MID(C18,FIND("$",SUBSTITUTE(C18,"-","$",2))+1,1)&amp;"列"&amp;MID(C18,FIND("$",SUBSTITUTE(C18,"-","$",2))+2,2),MID(C18,FIND("$",SUBSTITUTE(C18,"-","$",2))+1,1)&amp;"列"&amp;MID(C18,FIND("$",SUBSTITUTE(C18,"-","$",2))+2,2)),LEN(MID(C18,FIND("$",SUBSTITUTE(C18,"-","$",2))+1,FIND("$",SUBSTITUTE(C18,"-","$",3))-FIND("$",SUBSTITUTE(C18,"-","$",2))-1))=2,MID(C18,FIND("$",SUBSTITUTE(C18,"-","$",2))+1,2)&amp;"列"&amp;MID(C18,FIND("$",SUBSTITUTE(C18,"-","$",3))+1,FIND("$",SUBSTITUTE(C18,"-","$",4))-FIND("$",SUBSTITUTE(C18,"-","$",3))-1),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+1,1))&amp;"列"&amp;MID(C18,FIND("$",SUBSTITUTE(C18,"-","$",3))+1,FIND("$",SUBSTITUTE(C18,"-","$",4))-FIND("$",SUBSTITUTE(C18,"-","$",3))-1)),IF(LEN(C18)-LEN(SUBSTITUTE(C18,"-",""))=6,IF(S18&lt;&gt;"",_xlfn.IFS(LEN(MID(C18,FIND("$",SUBSTITUTE(C18,"-","$",2))+1,FIND("$",SUBSTITUTE(C18,"-","$",3))-FIND("$",SUBSTITUTE(C18,"-","$",2))-1))=4,MID(C18,FIND("$",SUBSTITUTE(C18,"-","$",2))+1,2)&amp;"列"&amp;MID(C18,FIND("$",SUBSTITUTE(C18,"-","$",2))+3,2),LEN(MID(C18,FIND("$",SUBSTITUTE(C18,"-","$",2))+1,FIND("$",SUBSTITUTE(C18,"-","$",3))-FIND("$",SUBSTITUTE(C18,"-","$",2))-1))=3,IF(ISNUMBER(--MID(C18,FIND("$",SUBSTITUTE(C18,"-","$",2))+1,1)),"0"&amp;MID(C18,FIND("$",SUBSTITUTE(C18,"-","$",2))+1,1)&amp;"列"&amp;MID(C18,FIND("$",SUBSTITUTE(C18,"-","$",2))+2,2),MID(C18,FIND("$",SUBSTITUTE(C18,"-","$",2))+1,1)&amp;"列"&amp;MID(C18,FIND("$",SUBSTITUTE(C18,"-","$",2))+2,2)),LEN(MID(C18,FIND("$",SUBSTITUTE(C18,"-","$",2))+1,FIND("$",SUBSTITUTE(C18,"-","$",3))-FIND("$",SUBSTITUTE(C18,"-","$",2))-1))=2,MID(C18,FIND("$",SUBSTITUTE(C18,"-","$",2))+1,2)&amp;"列"&amp;MID(C18,FIND("$",SUBSTITUTE(C18,"-","$",3))+1,FIND("$",SUBSTITUTE(C18,"-","$",4))-FIND("$",SUBSTITUTE(C18,"-","$",3))-1),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+1,1))&amp;"列"&amp;MID(C18,FIND("$",SUBSTITUTE(C18,"-","$",3))+1,FIND("$",SUBSTITUTE(C18,"-","$",4))-FIND("$",SUBSTITUTE(C18,"-","$",3))-1)),IF(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FIND("$",SUBSTITUTE(C18,"-","$",3))-FIND("$",SUBSTITUTE(C18,"-","$",2))-1))&amp;"列"&amp;MID(C18,FIND("$",SUBSTITUTE(C18,"-","$",3))+1,FIND("$",SUBSTITUTE(C18,"-","$",4))-FIND("$",SUBSTITUTE(C18,"-","$",3))-1),MID(C18,FIND("$",SUBSTITUTE(C18,"-","$",2))+1,FIND("$",SUBSTITUTE(C18,"-","$",3))-FIND("$",SUBSTITUTE(C18,"-","$",2))-1)&amp;"列"&amp;MID(C18,FIND("$",SUBSTITUTE(C18,"-","$",3))+1,FIND("$",SUBSTITUTE(C18,"-","$",4))-FIND("$",SUBSTITUTE(C18,"-","$",3))-1))),IF(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FIND("$",SUBSTITUTE(C18,"-","$",3))-FIND("$",SUBSTITUTE(C18,"-","$",2))-1))&amp;"列"&amp;MID(C18,FIND("$",SUBSTITUTE(C18,"-","$",3))+1,FIND("$",SUBSTITUTE(C18,"-","$",4))-FIND("$",SUBSTITUTE(C18,"-","$",3))-1),MID(C18,FIND("$",SUBSTITUTE(C18,"-","$",2))+1,FIND("$",SUBSTITUTE(C18,"-","$",3))-FIND("$",SUBSTITUTE(C18,"-","$",2))-1)&amp;"列"&amp;MID(C18,FIND("$",SUBSTITUTE(C18,"-","$",3))+1,FIND("$",SUBSTITUTE(C18,"-","$",4))-FIND("$",SUBSTITUTE(C18,"-","$",3))-1))))</f>
        <v>03列07</v>
      </c>
      <c r="N18" s="86" t="str">
        <f t="shared" si="2"/>
        <v>01</v>
      </c>
      <c r="O18" s="86" t="str">
        <f t="shared" si="3"/>
        <v>122</v>
      </c>
      <c r="P18" s="86" t="str">
        <f t="shared" si="4"/>
        <v>ASW</v>
      </c>
      <c r="Q18" s="66" t="s">
        <v>334</v>
      </c>
      <c r="R18" s="72"/>
      <c r="S18" s="75" t="str" cm="1">
        <f t="array" ref="S18">IF(COUNTIF(C18,"*A*P*"),_xlfn.IFS(LEN(C18)-LEN(SUBSTITUTE(C18,"-",""))=7,MID(C18,FIND("$",SUBSTITUTE(C18,"-","$",4))+1,FIND("$",SUBSTITUTE(C18,"-","$",5))-FIND("$",SUBSTITUTE(C18,"-","$",4))-1),LEN(C18)-LEN(SUBSTITUTE(C18,"-",""))=6,MID(C18,FIND("$",SUBSTITUTE(C18,"-","$",3))+1,FIND("$",SUBSTITUTE(C18,"-","$",4))-FIND("$",SUBSTITUTE(C18,"-","$",3))-1),LEN(C18)-LEN(SUBSTITUTE(C18,"-",""))=5,MID(C18,FIND("$",SUBSTITUTE(C18,"-","$",2))+1,FIND("$",SUBSTITUTE(C18,"-","$",3))-FIND("$",SUBSTITUTE(C18,"-","$",2))-1)),"")</f>
        <v>A1P1</v>
      </c>
    </row>
    <row r="19" spans="1:19" s="75" customFormat="1" ht="10.8">
      <c r="A19" s="80">
        <v>18</v>
      </c>
      <c r="B19" s="81" t="s">
        <v>368</v>
      </c>
      <c r="C19" s="64" t="s">
        <v>369</v>
      </c>
      <c r="D19" s="64" t="str">
        <f t="shared" si="1"/>
        <v>25Gleaf交换机（功能区）-S6825-54HF</v>
      </c>
      <c r="E19" s="64" t="str" cm="1">
        <f t="array" ref="E19">_xlfn.IFS(Q19="独立","",Q19="堆叠1",MID(C19,1,FIND("$",SUBSTITUTE(C19,IF(S19="",P19,S19),"$",1))-2)&amp;"_"&amp;MID(C20,FIND("%",SUBSTITUTE(C20,"-","%",2))+1,LEN(C20)-LEN(MID(C20,1,FIND("%",SUBSTITUTE(C20,"-","%",2))))-2)&amp;IF(RIGHT(C19,2)=RIGHT(C20,2),RIGHT(C19,2),RIGHT(C19,2)&amp;"_"&amp;RIGHT(C20,2)),Q19="堆叠2",MID(C18,1,FIND("$",SUBSTITUTE(C18,IF(S18="",P18,S18),"$",1))-2)&amp;"_"&amp;MID(C19,FIND("%",SUBSTITUTE(C19,"-","%",2))+1,LEN(C19)-LEN(MID(C19,1,FIND("%",SUBSTITUTE(C19,"-","%",2))))-2)&amp;IF(RIGHT(C18,2)=RIGHT(C19,2),RIGHT(C18,2),RIGHT(C18,2)&amp;"_"&amp;RIGHT(C19,2)),Q19="M1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19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,Q19="M2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19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,Q19="H1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19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,Q19="H2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19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)</f>
        <v>HAZZ-122-3-07_3-08-A1P1-ASW-M2-H6825-01U40</v>
      </c>
      <c r="F19" s="64" t="s">
        <v>167</v>
      </c>
      <c r="G19" s="83"/>
      <c r="H19" s="84">
        <v>100</v>
      </c>
      <c r="I19" s="85" t="s">
        <v>370</v>
      </c>
      <c r="J19" s="85" t="s">
        <v>311</v>
      </c>
      <c r="K19" s="85" t="s">
        <v>312</v>
      </c>
      <c r="L19" s="86" t="str">
        <f t="shared" si="0"/>
        <v>40</v>
      </c>
      <c r="M19" s="86" t="str" cm="1">
        <f t="array" ref="M19">IF(LEN(C19)-LEN(SUBSTITUTE(C19,"-",""))=5,_xlfn.IFS(LEN(MID(C19,FIND("$",SUBSTITUTE(C19,"-","$",2))+1,FIND("$",SUBSTITUTE(C19,"-","$",3))-FIND("$",SUBSTITUTE(C19,"-","$",2))-1))=4,MID(C19,FIND("$",SUBSTITUTE(C19,"-","$",2))+1,2)&amp;"列"&amp;MID(C19,FIND("$",SUBSTITUTE(C19,"-","$",2))+3,2),LEN(MID(C19,FIND("$",SUBSTITUTE(C19,"-","$",2))+1,FIND("$",SUBSTITUTE(C19,"-","$",3))-FIND("$",SUBSTITUTE(C19,"-","$",2))-1))=3,IF(ISNUMBER(--MID(C19,FIND("$",SUBSTITUTE(C19,"-","$",2))+1,1)),"0"&amp;MID(C19,FIND("$",SUBSTITUTE(C19,"-","$",2))+1,1)&amp;"列"&amp;MID(C19,FIND("$",SUBSTITUTE(C19,"-","$",2))+2,2),MID(C19,FIND("$",SUBSTITUTE(C19,"-","$",2))+1,1)&amp;"列"&amp;MID(C19,FIND("$",SUBSTITUTE(C19,"-","$",2))+2,2)),LEN(MID(C19,FIND("$",SUBSTITUTE(C19,"-","$",2))+1,FIND("$",SUBSTITUTE(C19,"-","$",3))-FIND("$",SUBSTITUTE(C19,"-","$",2))-1))=2,MID(C19,FIND("$",SUBSTITUTE(C19,"-","$",2))+1,2)&amp;"列"&amp;MID(C19,FIND("$",SUBSTITUTE(C19,"-","$",3))+1,FIND("$",SUBSTITUTE(C19,"-","$",4))-FIND("$",SUBSTITUTE(C19,"-","$",3))-1),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+1,1))&amp;"列"&amp;MID(C19,FIND("$",SUBSTITUTE(C19,"-","$",3))+1,FIND("$",SUBSTITUTE(C19,"-","$",4))-FIND("$",SUBSTITUTE(C19,"-","$",3))-1)),IF(LEN(C19)-LEN(SUBSTITUTE(C19,"-",""))=6,IF(S19&lt;&gt;"",_xlfn.IFS(LEN(MID(C19,FIND("$",SUBSTITUTE(C19,"-","$",2))+1,FIND("$",SUBSTITUTE(C19,"-","$",3))-FIND("$",SUBSTITUTE(C19,"-","$",2))-1))=4,MID(C19,FIND("$",SUBSTITUTE(C19,"-","$",2))+1,2)&amp;"列"&amp;MID(C19,FIND("$",SUBSTITUTE(C19,"-","$",2))+3,2),LEN(MID(C19,FIND("$",SUBSTITUTE(C19,"-","$",2))+1,FIND("$",SUBSTITUTE(C19,"-","$",3))-FIND("$",SUBSTITUTE(C19,"-","$",2))-1))=3,IF(ISNUMBER(--MID(C19,FIND("$",SUBSTITUTE(C19,"-","$",2))+1,1)),"0"&amp;MID(C19,FIND("$",SUBSTITUTE(C19,"-","$",2))+1,1)&amp;"列"&amp;MID(C19,FIND("$",SUBSTITUTE(C19,"-","$",2))+2,2),MID(C19,FIND("$",SUBSTITUTE(C19,"-","$",2))+1,1)&amp;"列"&amp;MID(C19,FIND("$",SUBSTITUTE(C19,"-","$",2))+2,2)),LEN(MID(C19,FIND("$",SUBSTITUTE(C19,"-","$",2))+1,FIND("$",SUBSTITUTE(C19,"-","$",3))-FIND("$",SUBSTITUTE(C19,"-","$",2))-1))=2,MID(C19,FIND("$",SUBSTITUTE(C19,"-","$",2))+1,2)&amp;"列"&amp;MID(C19,FIND("$",SUBSTITUTE(C19,"-","$",3))+1,FIND("$",SUBSTITUTE(C19,"-","$",4))-FIND("$",SUBSTITUTE(C19,"-","$",3))-1),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+1,1))&amp;"列"&amp;MID(C19,FIND("$",SUBSTITUTE(C19,"-","$",3))+1,FIND("$",SUBSTITUTE(C19,"-","$",4))-FIND("$",SUBSTITUTE(C19,"-","$",3))-1)),IF(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FIND("$",SUBSTITUTE(C19,"-","$",3))-FIND("$",SUBSTITUTE(C19,"-","$",2))-1))&amp;"列"&amp;MID(C19,FIND("$",SUBSTITUTE(C19,"-","$",3))+1,FIND("$",SUBSTITUTE(C19,"-","$",4))-FIND("$",SUBSTITUTE(C19,"-","$",3))-1),MID(C19,FIND("$",SUBSTITUTE(C19,"-","$",2))+1,FIND("$",SUBSTITUTE(C19,"-","$",3))-FIND("$",SUBSTITUTE(C19,"-","$",2))-1)&amp;"列"&amp;MID(C19,FIND("$",SUBSTITUTE(C19,"-","$",3))+1,FIND("$",SUBSTITUTE(C19,"-","$",4))-FIND("$",SUBSTITUTE(C19,"-","$",3))-1))),IF(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FIND("$",SUBSTITUTE(C19,"-","$",3))-FIND("$",SUBSTITUTE(C19,"-","$",2))-1))&amp;"列"&amp;MID(C19,FIND("$",SUBSTITUTE(C19,"-","$",3))+1,FIND("$",SUBSTITUTE(C19,"-","$",4))-FIND("$",SUBSTITUTE(C19,"-","$",3))-1),MID(C19,FIND("$",SUBSTITUTE(C19,"-","$",2))+1,FIND("$",SUBSTITUTE(C19,"-","$",3))-FIND("$",SUBSTITUTE(C19,"-","$",2))-1)&amp;"列"&amp;MID(C19,FIND("$",SUBSTITUTE(C19,"-","$",3))+1,FIND("$",SUBSTITUTE(C19,"-","$",4))-FIND("$",SUBSTITUTE(C19,"-","$",3))-1))))</f>
        <v>03列08</v>
      </c>
      <c r="N19" s="86" t="str">
        <f t="shared" si="2"/>
        <v>01</v>
      </c>
      <c r="O19" s="86" t="str">
        <f t="shared" si="3"/>
        <v>122</v>
      </c>
      <c r="P19" s="86" t="str">
        <f t="shared" si="4"/>
        <v>ASW</v>
      </c>
      <c r="Q19" s="66" t="s">
        <v>338</v>
      </c>
      <c r="R19" s="72"/>
      <c r="S19" s="75" t="str" cm="1">
        <f t="array" ref="S19">IF(COUNTIF(C19,"*A*P*"),_xlfn.IFS(LEN(C19)-LEN(SUBSTITUTE(C19,"-",""))=7,MID(C19,FIND("$",SUBSTITUTE(C19,"-","$",4))+1,FIND("$",SUBSTITUTE(C19,"-","$",5))-FIND("$",SUBSTITUTE(C19,"-","$",4))-1),LEN(C19)-LEN(SUBSTITUTE(C19,"-",""))=6,MID(C19,FIND("$",SUBSTITUTE(C19,"-","$",3))+1,FIND("$",SUBSTITUTE(C19,"-","$",4))-FIND("$",SUBSTITUTE(C19,"-","$",3))-1),LEN(C19)-LEN(SUBSTITUTE(C19,"-",""))=5,MID(C19,FIND("$",SUBSTITUTE(C19,"-","$",2))+1,FIND("$",SUBSTITUTE(C19,"-","$",3))-FIND("$",SUBSTITUTE(C19,"-","$",2))-1)),"")</f>
        <v>A1P1</v>
      </c>
    </row>
    <row r="20" spans="1:19" s="75" customFormat="1" ht="10.8">
      <c r="A20" s="80">
        <v>19</v>
      </c>
      <c r="B20" s="81" t="s">
        <v>371</v>
      </c>
      <c r="C20" s="64" t="s">
        <v>372</v>
      </c>
      <c r="D20" s="64" t="str">
        <f t="shared" si="1"/>
        <v>25Gleaf交换机（功能区）-S6825-54HF</v>
      </c>
      <c r="E20" s="64" t="str" cm="1">
        <f t="array" ref="E20">_xlfn.IFS(Q20="独立","",Q20="堆叠1",MID(C20,1,FIND("$",SUBSTITUTE(C20,IF(S20="",P20,S20),"$",1))-2)&amp;"_"&amp;MID(C21,FIND("%",SUBSTITUTE(C21,"-","%",2))+1,LEN(C21)-LEN(MID(C21,1,FIND("%",SUBSTITUTE(C21,"-","%",2))))-2)&amp;IF(RIGHT(C20,2)=RIGHT(C21,2),RIGHT(C20,2),RIGHT(C20,2)&amp;"_"&amp;RIGHT(C21,2)),Q20="堆叠2",MID(C19,1,FIND("$",SUBSTITUTE(C19,IF(S19="",P19,S19),"$",1))-2)&amp;"_"&amp;MID(C20,FIND("%",SUBSTITUTE(C20,"-","%",2))+1,LEN(C20)-LEN(MID(C20,1,FIND("%",SUBSTITUTE(C20,"-","%",2))))-2)&amp;IF(RIGHT(C19,2)=RIGHT(C20,2),RIGHT(C19,2),RIGHT(C19,2)&amp;"_"&amp;RIGHT(C20,2)),Q20="M1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20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,Q20="M2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20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,Q20="H1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20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,Q20="H2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20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)</f>
        <v>HAZZ-122-3-07_3-08-A1P1-ASW-M1-H6825-01U37</v>
      </c>
      <c r="F20" s="64" t="s">
        <v>167</v>
      </c>
      <c r="G20" s="83"/>
      <c r="H20" s="84">
        <v>100</v>
      </c>
      <c r="I20" s="85" t="s">
        <v>373</v>
      </c>
      <c r="J20" s="85" t="s">
        <v>311</v>
      </c>
      <c r="K20" s="85" t="s">
        <v>312</v>
      </c>
      <c r="L20" s="86" t="str">
        <f t="shared" si="0"/>
        <v>37</v>
      </c>
      <c r="M20" s="86" t="str" cm="1">
        <f t="array" ref="M20">IF(LEN(C20)-LEN(SUBSTITUTE(C20,"-",""))=5,_xlfn.IFS(LEN(MID(C20,FIND("$",SUBSTITUTE(C20,"-","$",2))+1,FIND("$",SUBSTITUTE(C20,"-","$",3))-FIND("$",SUBSTITUTE(C20,"-","$",2))-1))=4,MID(C20,FIND("$",SUBSTITUTE(C20,"-","$",2))+1,2)&amp;"列"&amp;MID(C20,FIND("$",SUBSTITUTE(C20,"-","$",2))+3,2),LEN(MID(C20,FIND("$",SUBSTITUTE(C20,"-","$",2))+1,FIND("$",SUBSTITUTE(C20,"-","$",3))-FIND("$",SUBSTITUTE(C20,"-","$",2))-1))=3,IF(ISNUMBER(--MID(C20,FIND("$",SUBSTITUTE(C20,"-","$",2))+1,1)),"0"&amp;MID(C20,FIND("$",SUBSTITUTE(C20,"-","$",2))+1,1)&amp;"列"&amp;MID(C20,FIND("$",SUBSTITUTE(C20,"-","$",2))+2,2),MID(C20,FIND("$",SUBSTITUTE(C20,"-","$",2))+1,1)&amp;"列"&amp;MID(C20,FIND("$",SUBSTITUTE(C20,"-","$",2))+2,2)),LEN(MID(C20,FIND("$",SUBSTITUTE(C20,"-","$",2))+1,FIND("$",SUBSTITUTE(C20,"-","$",3))-FIND("$",SUBSTITUTE(C20,"-","$",2))-1))=2,MID(C20,FIND("$",SUBSTITUTE(C20,"-","$",2))+1,2)&amp;"列"&amp;MID(C20,FIND("$",SUBSTITUTE(C20,"-","$",3))+1,FIND("$",SUBSTITUTE(C20,"-","$",4))-FIND("$",SUBSTITUTE(C20,"-","$",3))-1),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+1,1))&amp;"列"&amp;MID(C20,FIND("$",SUBSTITUTE(C20,"-","$",3))+1,FIND("$",SUBSTITUTE(C20,"-","$",4))-FIND("$",SUBSTITUTE(C20,"-","$",3))-1)),IF(LEN(C20)-LEN(SUBSTITUTE(C20,"-",""))=6,IF(S20&lt;&gt;"",_xlfn.IFS(LEN(MID(C20,FIND("$",SUBSTITUTE(C20,"-","$",2))+1,FIND("$",SUBSTITUTE(C20,"-","$",3))-FIND("$",SUBSTITUTE(C20,"-","$",2))-1))=4,MID(C20,FIND("$",SUBSTITUTE(C20,"-","$",2))+1,2)&amp;"列"&amp;MID(C20,FIND("$",SUBSTITUTE(C20,"-","$",2))+3,2),LEN(MID(C20,FIND("$",SUBSTITUTE(C20,"-","$",2))+1,FIND("$",SUBSTITUTE(C20,"-","$",3))-FIND("$",SUBSTITUTE(C20,"-","$",2))-1))=3,IF(ISNUMBER(--MID(C20,FIND("$",SUBSTITUTE(C20,"-","$",2))+1,1)),"0"&amp;MID(C20,FIND("$",SUBSTITUTE(C20,"-","$",2))+1,1)&amp;"列"&amp;MID(C20,FIND("$",SUBSTITUTE(C20,"-","$",2))+2,2),MID(C20,FIND("$",SUBSTITUTE(C20,"-","$",2))+1,1)&amp;"列"&amp;MID(C20,FIND("$",SUBSTITUTE(C20,"-","$",2))+2,2)),LEN(MID(C20,FIND("$",SUBSTITUTE(C20,"-","$",2))+1,FIND("$",SUBSTITUTE(C20,"-","$",3))-FIND("$",SUBSTITUTE(C20,"-","$",2))-1))=2,MID(C20,FIND("$",SUBSTITUTE(C20,"-","$",2))+1,2)&amp;"列"&amp;MID(C20,FIND("$",SUBSTITUTE(C20,"-","$",3))+1,FIND("$",SUBSTITUTE(C20,"-","$",4))-FIND("$",SUBSTITUTE(C20,"-","$",3))-1),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+1,1))&amp;"列"&amp;MID(C20,FIND("$",SUBSTITUTE(C20,"-","$",3))+1,FIND("$",SUBSTITUTE(C20,"-","$",4))-FIND("$",SUBSTITUTE(C20,"-","$",3))-1)),IF(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FIND("$",SUBSTITUTE(C20,"-","$",3))-FIND("$",SUBSTITUTE(C20,"-","$",2))-1))&amp;"列"&amp;MID(C20,FIND("$",SUBSTITUTE(C20,"-","$",3))+1,FIND("$",SUBSTITUTE(C20,"-","$",4))-FIND("$",SUBSTITUTE(C20,"-","$",3))-1),MID(C20,FIND("$",SUBSTITUTE(C20,"-","$",2))+1,FIND("$",SUBSTITUTE(C20,"-","$",3))-FIND("$",SUBSTITUTE(C20,"-","$",2))-1)&amp;"列"&amp;MID(C20,FIND("$",SUBSTITUTE(C20,"-","$",3))+1,FIND("$",SUBSTITUTE(C20,"-","$",4))-FIND("$",SUBSTITUTE(C20,"-","$",3))-1))),IF(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FIND("$",SUBSTITUTE(C20,"-","$",3))-FIND("$",SUBSTITUTE(C20,"-","$",2))-1))&amp;"列"&amp;MID(C20,FIND("$",SUBSTITUTE(C20,"-","$",3))+1,FIND("$",SUBSTITUTE(C20,"-","$",4))-FIND("$",SUBSTITUTE(C20,"-","$",3))-1),MID(C20,FIND("$",SUBSTITUTE(C20,"-","$",2))+1,FIND("$",SUBSTITUTE(C20,"-","$",3))-FIND("$",SUBSTITUTE(C20,"-","$",2))-1)&amp;"列"&amp;MID(C20,FIND("$",SUBSTITUTE(C20,"-","$",3))+1,FIND("$",SUBSTITUTE(C20,"-","$",4))-FIND("$",SUBSTITUTE(C20,"-","$",3))-1))))</f>
        <v>03列07</v>
      </c>
      <c r="N20" s="86" t="str">
        <f t="shared" si="2"/>
        <v>01</v>
      </c>
      <c r="O20" s="86" t="str">
        <f t="shared" si="3"/>
        <v>122</v>
      </c>
      <c r="P20" s="86" t="str">
        <f t="shared" si="4"/>
        <v>ASW</v>
      </c>
      <c r="Q20" s="66" t="s">
        <v>334</v>
      </c>
      <c r="R20" s="72"/>
      <c r="S20" s="75" t="str" cm="1">
        <f t="array" ref="S20">IF(COUNTIF(C20,"*A*P*"),_xlfn.IFS(LEN(C20)-LEN(SUBSTITUTE(C20,"-",""))=7,MID(C20,FIND("$",SUBSTITUTE(C20,"-","$",4))+1,FIND("$",SUBSTITUTE(C20,"-","$",5))-FIND("$",SUBSTITUTE(C20,"-","$",4))-1),LEN(C20)-LEN(SUBSTITUTE(C20,"-",""))=6,MID(C20,FIND("$",SUBSTITUTE(C20,"-","$",3))+1,FIND("$",SUBSTITUTE(C20,"-","$",4))-FIND("$",SUBSTITUTE(C20,"-","$",3))-1),LEN(C20)-LEN(SUBSTITUTE(C20,"-",""))=5,MID(C20,FIND("$",SUBSTITUTE(C20,"-","$",2))+1,FIND("$",SUBSTITUTE(C20,"-","$",3))-FIND("$",SUBSTITUTE(C20,"-","$",2))-1)),"")</f>
        <v>A1P1</v>
      </c>
    </row>
    <row r="21" spans="1:19" s="75" customFormat="1" ht="10.8">
      <c r="A21" s="80">
        <v>20</v>
      </c>
      <c r="B21" s="81" t="s">
        <v>374</v>
      </c>
      <c r="C21" s="64" t="s">
        <v>375</v>
      </c>
      <c r="D21" s="64" t="str">
        <f t="shared" si="1"/>
        <v>25Gleaf交换机（功能区）-S6825-54HF</v>
      </c>
      <c r="E21" s="64" t="str" cm="1">
        <f t="array" ref="E21">_xlfn.IFS(Q21="独立","",Q21="堆叠1",MID(C21,1,FIND("$",SUBSTITUTE(C21,IF(S21="",P21,S21),"$",1))-2)&amp;"_"&amp;MID(C22,FIND("%",SUBSTITUTE(C22,"-","%",2))+1,LEN(C22)-LEN(MID(C22,1,FIND("%",SUBSTITUTE(C22,"-","%",2))))-2)&amp;IF(RIGHT(C21,2)=RIGHT(C22,2),RIGHT(C21,2),RIGHT(C21,2)&amp;"_"&amp;RIGHT(C22,2)),Q21="堆叠2",MID(C20,1,FIND("$",SUBSTITUTE(C20,IF(S20="",P20,S20),"$",1))-2)&amp;"_"&amp;MID(C21,FIND("%",SUBSTITUTE(C21,"-","%",2))+1,LEN(C21)-LEN(MID(C21,1,FIND("%",SUBSTITUTE(C21,"-","%",2))))-2)&amp;IF(RIGHT(C20,2)=RIGHT(C21,2),RIGHT(C20,2),RIGHT(C20,2)&amp;"_"&amp;RIGHT(C21,2)),Q21="M1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21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,Q21="M2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21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,Q21="H1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21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,Q21="H2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21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)</f>
        <v>HAZZ-122-3-07_3-08-A1P1-ASW-M2-H6825-01U37</v>
      </c>
      <c r="F21" s="64" t="s">
        <v>167</v>
      </c>
      <c r="G21" s="83"/>
      <c r="H21" s="84">
        <v>100</v>
      </c>
      <c r="I21" s="85" t="s">
        <v>376</v>
      </c>
      <c r="J21" s="85" t="s">
        <v>311</v>
      </c>
      <c r="K21" s="85" t="s">
        <v>312</v>
      </c>
      <c r="L21" s="86" t="str">
        <f t="shared" si="0"/>
        <v>37</v>
      </c>
      <c r="M21" s="86" t="str" cm="1">
        <f t="array" ref="M21">IF(LEN(C21)-LEN(SUBSTITUTE(C21,"-",""))=5,_xlfn.IFS(LEN(MID(C21,FIND("$",SUBSTITUTE(C21,"-","$",2))+1,FIND("$",SUBSTITUTE(C21,"-","$",3))-FIND("$",SUBSTITUTE(C21,"-","$",2))-1))=4,MID(C21,FIND("$",SUBSTITUTE(C21,"-","$",2))+1,2)&amp;"列"&amp;MID(C21,FIND("$",SUBSTITUTE(C21,"-","$",2))+3,2),LEN(MID(C21,FIND("$",SUBSTITUTE(C21,"-","$",2))+1,FIND("$",SUBSTITUTE(C21,"-","$",3))-FIND("$",SUBSTITUTE(C21,"-","$",2))-1))=3,IF(ISNUMBER(--MID(C21,FIND("$",SUBSTITUTE(C21,"-","$",2))+1,1)),"0"&amp;MID(C21,FIND("$",SUBSTITUTE(C21,"-","$",2))+1,1)&amp;"列"&amp;MID(C21,FIND("$",SUBSTITUTE(C21,"-","$",2))+2,2),MID(C21,FIND("$",SUBSTITUTE(C21,"-","$",2))+1,1)&amp;"列"&amp;MID(C21,FIND("$",SUBSTITUTE(C21,"-","$",2))+2,2)),LEN(MID(C21,FIND("$",SUBSTITUTE(C21,"-","$",2))+1,FIND("$",SUBSTITUTE(C21,"-","$",3))-FIND("$",SUBSTITUTE(C21,"-","$",2))-1))=2,MID(C21,FIND("$",SUBSTITUTE(C21,"-","$",2))+1,2)&amp;"列"&amp;MID(C21,FIND("$",SUBSTITUTE(C21,"-","$",3))+1,FIND("$",SUBSTITUTE(C21,"-","$",4))-FIND("$",SUBSTITUTE(C21,"-","$",3))-1),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+1,1))&amp;"列"&amp;MID(C21,FIND("$",SUBSTITUTE(C21,"-","$",3))+1,FIND("$",SUBSTITUTE(C21,"-","$",4))-FIND("$",SUBSTITUTE(C21,"-","$",3))-1)),IF(LEN(C21)-LEN(SUBSTITUTE(C21,"-",""))=6,IF(S21&lt;&gt;"",_xlfn.IFS(LEN(MID(C21,FIND("$",SUBSTITUTE(C21,"-","$",2))+1,FIND("$",SUBSTITUTE(C21,"-","$",3))-FIND("$",SUBSTITUTE(C21,"-","$",2))-1))=4,MID(C21,FIND("$",SUBSTITUTE(C21,"-","$",2))+1,2)&amp;"列"&amp;MID(C21,FIND("$",SUBSTITUTE(C21,"-","$",2))+3,2),LEN(MID(C21,FIND("$",SUBSTITUTE(C21,"-","$",2))+1,FIND("$",SUBSTITUTE(C21,"-","$",3))-FIND("$",SUBSTITUTE(C21,"-","$",2))-1))=3,IF(ISNUMBER(--MID(C21,FIND("$",SUBSTITUTE(C21,"-","$",2))+1,1)),"0"&amp;MID(C21,FIND("$",SUBSTITUTE(C21,"-","$",2))+1,1)&amp;"列"&amp;MID(C21,FIND("$",SUBSTITUTE(C21,"-","$",2))+2,2),MID(C21,FIND("$",SUBSTITUTE(C21,"-","$",2))+1,1)&amp;"列"&amp;MID(C21,FIND("$",SUBSTITUTE(C21,"-","$",2))+2,2)),LEN(MID(C21,FIND("$",SUBSTITUTE(C21,"-","$",2))+1,FIND("$",SUBSTITUTE(C21,"-","$",3))-FIND("$",SUBSTITUTE(C21,"-","$",2))-1))=2,MID(C21,FIND("$",SUBSTITUTE(C21,"-","$",2))+1,2)&amp;"列"&amp;MID(C21,FIND("$",SUBSTITUTE(C21,"-","$",3))+1,FIND("$",SUBSTITUTE(C21,"-","$",4))-FIND("$",SUBSTITUTE(C21,"-","$",3))-1),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+1,1))&amp;"列"&amp;MID(C21,FIND("$",SUBSTITUTE(C21,"-","$",3))+1,FIND("$",SUBSTITUTE(C21,"-","$",4))-FIND("$",SUBSTITUTE(C21,"-","$",3))-1)),IF(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FIND("$",SUBSTITUTE(C21,"-","$",3))-FIND("$",SUBSTITUTE(C21,"-","$",2))-1))&amp;"列"&amp;MID(C21,FIND("$",SUBSTITUTE(C21,"-","$",3))+1,FIND("$",SUBSTITUTE(C21,"-","$",4))-FIND("$",SUBSTITUTE(C21,"-","$",3))-1),MID(C21,FIND("$",SUBSTITUTE(C21,"-","$",2))+1,FIND("$",SUBSTITUTE(C21,"-","$",3))-FIND("$",SUBSTITUTE(C21,"-","$",2))-1)&amp;"列"&amp;MID(C21,FIND("$",SUBSTITUTE(C21,"-","$",3))+1,FIND("$",SUBSTITUTE(C21,"-","$",4))-FIND("$",SUBSTITUTE(C21,"-","$",3))-1))),IF(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FIND("$",SUBSTITUTE(C21,"-","$",3))-FIND("$",SUBSTITUTE(C21,"-","$",2))-1))&amp;"列"&amp;MID(C21,FIND("$",SUBSTITUTE(C21,"-","$",3))+1,FIND("$",SUBSTITUTE(C21,"-","$",4))-FIND("$",SUBSTITUTE(C21,"-","$",3))-1),MID(C21,FIND("$",SUBSTITUTE(C21,"-","$",2))+1,FIND("$",SUBSTITUTE(C21,"-","$",3))-FIND("$",SUBSTITUTE(C21,"-","$",2))-1)&amp;"列"&amp;MID(C21,FIND("$",SUBSTITUTE(C21,"-","$",3))+1,FIND("$",SUBSTITUTE(C21,"-","$",4))-FIND("$",SUBSTITUTE(C21,"-","$",3))-1))))</f>
        <v>03列08</v>
      </c>
      <c r="N21" s="86" t="str">
        <f t="shared" si="2"/>
        <v>01</v>
      </c>
      <c r="O21" s="86" t="str">
        <f t="shared" si="3"/>
        <v>122</v>
      </c>
      <c r="P21" s="86" t="str">
        <f t="shared" si="4"/>
        <v>ASW</v>
      </c>
      <c r="Q21" s="66" t="s">
        <v>338</v>
      </c>
      <c r="R21" s="72"/>
      <c r="S21" s="75" t="str" cm="1">
        <f t="array" ref="S21">IF(COUNTIF(C21,"*A*P*"),_xlfn.IFS(LEN(C21)-LEN(SUBSTITUTE(C21,"-",""))=7,MID(C21,FIND("$",SUBSTITUTE(C21,"-","$",4))+1,FIND("$",SUBSTITUTE(C21,"-","$",5))-FIND("$",SUBSTITUTE(C21,"-","$",4))-1),LEN(C21)-LEN(SUBSTITUTE(C21,"-",""))=6,MID(C21,FIND("$",SUBSTITUTE(C21,"-","$",3))+1,FIND("$",SUBSTITUTE(C21,"-","$",4))-FIND("$",SUBSTITUTE(C21,"-","$",3))-1),LEN(C21)-LEN(SUBSTITUTE(C21,"-",""))=5,MID(C21,FIND("$",SUBSTITUTE(C21,"-","$",2))+1,FIND("$",SUBSTITUTE(C21,"-","$",3))-FIND("$",SUBSTITUTE(C21,"-","$",2))-1)),"")</f>
        <v>A1P1</v>
      </c>
    </row>
    <row r="22" spans="1:19" s="75" customFormat="1" ht="10.8">
      <c r="A22" s="80">
        <v>21</v>
      </c>
      <c r="B22" s="81" t="s">
        <v>377</v>
      </c>
      <c r="C22" s="64" t="s">
        <v>378</v>
      </c>
      <c r="D22" s="64" t="str">
        <f t="shared" si="1"/>
        <v>25Gleaf交换机（裸金属）-RG-S6510-48VS8CQ</v>
      </c>
      <c r="E22" s="64" t="str" cm="1">
        <f t="array" ref="E22">_xlfn.IFS(Q22="独立","",Q22="堆叠1",MID(C22,1,FIND("$",SUBSTITUTE(C22,IF(S22="",P22,S22),"$",1))-2)&amp;"_"&amp;MID(C23,FIND("%",SUBSTITUTE(C23,"-","%",2))+1,LEN(C23)-LEN(MID(C23,1,FIND("%",SUBSTITUTE(C23,"-","%",2))))-2)&amp;IF(RIGHT(C22,2)=RIGHT(C23,2),RIGHT(C22,2),RIGHT(C22,2)&amp;"_"&amp;RIGHT(C23,2)),Q22="堆叠2",MID(C21,1,FIND("$",SUBSTITUTE(C21,IF(S21="",P21,S21),"$",1))-2)&amp;"_"&amp;MID(C22,FIND("%",SUBSTITUTE(C22,"-","%",2))+1,LEN(C22)-LEN(MID(C22,1,FIND("%",SUBSTITUTE(C22,"-","%",2))))-2)&amp;IF(RIGHT(C21,2)=RIGHT(C22,2),RIGHT(C21,2),RIGHT(C21,2)&amp;"_"&amp;RIGHT(C22,2)),Q22="M1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22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,Q22="M2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22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,Q22="H1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22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,Q22="H2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22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)</f>
        <v>HAZZ-122-4-08_4-09-A1P1-ASW-M1-RJ6510-01U40</v>
      </c>
      <c r="F22" s="64" t="s">
        <v>163</v>
      </c>
      <c r="G22" s="83"/>
      <c r="H22" s="84">
        <v>100</v>
      </c>
      <c r="I22" s="85" t="s">
        <v>379</v>
      </c>
      <c r="J22" s="85" t="s">
        <v>311</v>
      </c>
      <c r="K22" s="85" t="s">
        <v>312</v>
      </c>
      <c r="L22" s="86" t="str">
        <f t="shared" si="0"/>
        <v>40</v>
      </c>
      <c r="M22" s="86" t="str" cm="1">
        <f t="array" ref="M22">IF(LEN(C22)-LEN(SUBSTITUTE(C22,"-",""))=5,_xlfn.IFS(LEN(MID(C22,FIND("$",SUBSTITUTE(C22,"-","$",2))+1,FIND("$",SUBSTITUTE(C22,"-","$",3))-FIND("$",SUBSTITUTE(C22,"-","$",2))-1))=4,MID(C22,FIND("$",SUBSTITUTE(C22,"-","$",2))+1,2)&amp;"列"&amp;MID(C22,FIND("$",SUBSTITUTE(C22,"-","$",2))+3,2),LEN(MID(C22,FIND("$",SUBSTITUTE(C22,"-","$",2))+1,FIND("$",SUBSTITUTE(C22,"-","$",3))-FIND("$",SUBSTITUTE(C22,"-","$",2))-1))=3,IF(ISNUMBER(--MID(C22,FIND("$",SUBSTITUTE(C22,"-","$",2))+1,1)),"0"&amp;MID(C22,FIND("$",SUBSTITUTE(C22,"-","$",2))+1,1)&amp;"列"&amp;MID(C22,FIND("$",SUBSTITUTE(C22,"-","$",2))+2,2),MID(C22,FIND("$",SUBSTITUTE(C22,"-","$",2))+1,1)&amp;"列"&amp;MID(C22,FIND("$",SUBSTITUTE(C22,"-","$",2))+2,2)),LEN(MID(C22,FIND("$",SUBSTITUTE(C22,"-","$",2))+1,FIND("$",SUBSTITUTE(C22,"-","$",3))-FIND("$",SUBSTITUTE(C22,"-","$",2))-1))=2,MID(C22,FIND("$",SUBSTITUTE(C22,"-","$",2))+1,2)&amp;"列"&amp;MID(C22,FIND("$",SUBSTITUTE(C22,"-","$",3))+1,FIND("$",SUBSTITUTE(C22,"-","$",4))-FIND("$",SUBSTITUTE(C22,"-","$",3))-1),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+1,1))&amp;"列"&amp;MID(C22,FIND("$",SUBSTITUTE(C22,"-","$",3))+1,FIND("$",SUBSTITUTE(C22,"-","$",4))-FIND("$",SUBSTITUTE(C22,"-","$",3))-1)),IF(LEN(C22)-LEN(SUBSTITUTE(C22,"-",""))=6,IF(S22&lt;&gt;"",_xlfn.IFS(LEN(MID(C22,FIND("$",SUBSTITUTE(C22,"-","$",2))+1,FIND("$",SUBSTITUTE(C22,"-","$",3))-FIND("$",SUBSTITUTE(C22,"-","$",2))-1))=4,MID(C22,FIND("$",SUBSTITUTE(C22,"-","$",2))+1,2)&amp;"列"&amp;MID(C22,FIND("$",SUBSTITUTE(C22,"-","$",2))+3,2),LEN(MID(C22,FIND("$",SUBSTITUTE(C22,"-","$",2))+1,FIND("$",SUBSTITUTE(C22,"-","$",3))-FIND("$",SUBSTITUTE(C22,"-","$",2))-1))=3,IF(ISNUMBER(--MID(C22,FIND("$",SUBSTITUTE(C22,"-","$",2))+1,1)),"0"&amp;MID(C22,FIND("$",SUBSTITUTE(C22,"-","$",2))+1,1)&amp;"列"&amp;MID(C22,FIND("$",SUBSTITUTE(C22,"-","$",2))+2,2),MID(C22,FIND("$",SUBSTITUTE(C22,"-","$",2))+1,1)&amp;"列"&amp;MID(C22,FIND("$",SUBSTITUTE(C22,"-","$",2))+2,2)),LEN(MID(C22,FIND("$",SUBSTITUTE(C22,"-","$",2))+1,FIND("$",SUBSTITUTE(C22,"-","$",3))-FIND("$",SUBSTITUTE(C22,"-","$",2))-1))=2,MID(C22,FIND("$",SUBSTITUTE(C22,"-","$",2))+1,2)&amp;"列"&amp;MID(C22,FIND("$",SUBSTITUTE(C22,"-","$",3))+1,FIND("$",SUBSTITUTE(C22,"-","$",4))-FIND("$",SUBSTITUTE(C22,"-","$",3))-1),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+1,1))&amp;"列"&amp;MID(C22,FIND("$",SUBSTITUTE(C22,"-","$",3))+1,FIND("$",SUBSTITUTE(C22,"-","$",4))-FIND("$",SUBSTITUTE(C22,"-","$",3))-1)),IF(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FIND("$",SUBSTITUTE(C22,"-","$",3))-FIND("$",SUBSTITUTE(C22,"-","$",2))-1))&amp;"列"&amp;MID(C22,FIND("$",SUBSTITUTE(C22,"-","$",3))+1,FIND("$",SUBSTITUTE(C22,"-","$",4))-FIND("$",SUBSTITUTE(C22,"-","$",3))-1),MID(C22,FIND("$",SUBSTITUTE(C22,"-","$",2))+1,FIND("$",SUBSTITUTE(C22,"-","$",3))-FIND("$",SUBSTITUTE(C22,"-","$",2))-1)&amp;"列"&amp;MID(C22,FIND("$",SUBSTITUTE(C22,"-","$",3))+1,FIND("$",SUBSTITUTE(C22,"-","$",4))-FIND("$",SUBSTITUTE(C22,"-","$",3))-1))),IF(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FIND("$",SUBSTITUTE(C22,"-","$",3))-FIND("$",SUBSTITUTE(C22,"-","$",2))-1))&amp;"列"&amp;MID(C22,FIND("$",SUBSTITUTE(C22,"-","$",3))+1,FIND("$",SUBSTITUTE(C22,"-","$",4))-FIND("$",SUBSTITUTE(C22,"-","$",3))-1),MID(C22,FIND("$",SUBSTITUTE(C22,"-","$",2))+1,FIND("$",SUBSTITUTE(C22,"-","$",3))-FIND("$",SUBSTITUTE(C22,"-","$",2))-1)&amp;"列"&amp;MID(C22,FIND("$",SUBSTITUTE(C22,"-","$",3))+1,FIND("$",SUBSTITUTE(C22,"-","$",4))-FIND("$",SUBSTITUTE(C22,"-","$",3))-1))))</f>
        <v>04列08</v>
      </c>
      <c r="N22" s="86" t="str">
        <f t="shared" si="2"/>
        <v>01</v>
      </c>
      <c r="O22" s="86" t="str">
        <f t="shared" si="3"/>
        <v>122</v>
      </c>
      <c r="P22" s="86" t="str">
        <f t="shared" si="4"/>
        <v>ASW</v>
      </c>
      <c r="Q22" s="66" t="s">
        <v>334</v>
      </c>
      <c r="R22" s="72"/>
      <c r="S22" s="75" t="str" cm="1">
        <f t="array" ref="S22">IF(COUNTIF(C22,"*A*P*"),_xlfn.IFS(LEN(C22)-LEN(SUBSTITUTE(C22,"-",""))=7,MID(C22,FIND("$",SUBSTITUTE(C22,"-","$",4))+1,FIND("$",SUBSTITUTE(C22,"-","$",5))-FIND("$",SUBSTITUTE(C22,"-","$",4))-1),LEN(C22)-LEN(SUBSTITUTE(C22,"-",""))=6,MID(C22,FIND("$",SUBSTITUTE(C22,"-","$",3))+1,FIND("$",SUBSTITUTE(C22,"-","$",4))-FIND("$",SUBSTITUTE(C22,"-","$",3))-1),LEN(C22)-LEN(SUBSTITUTE(C22,"-",""))=5,MID(C22,FIND("$",SUBSTITUTE(C22,"-","$",2))+1,FIND("$",SUBSTITUTE(C22,"-","$",3))-FIND("$",SUBSTITUTE(C22,"-","$",2))-1)),"")</f>
        <v>A1P1</v>
      </c>
    </row>
    <row r="23" spans="1:19" s="75" customFormat="1" ht="10.8">
      <c r="A23" s="80">
        <v>22</v>
      </c>
      <c r="B23" s="81" t="s">
        <v>380</v>
      </c>
      <c r="C23" s="64" t="s">
        <v>381</v>
      </c>
      <c r="D23" s="64" t="str">
        <f t="shared" si="1"/>
        <v>25Gleaf交换机（裸金属）-RG-S6510-48VS8CQ</v>
      </c>
      <c r="E23" s="64" t="str" cm="1">
        <f t="array" ref="E23">_xlfn.IFS(Q23="独立","",Q23="堆叠1",MID(C23,1,FIND("$",SUBSTITUTE(C23,IF(S23="",P23,S23),"$",1))-2)&amp;"_"&amp;MID(C24,FIND("%",SUBSTITUTE(C24,"-","%",2))+1,LEN(C24)-LEN(MID(C24,1,FIND("%",SUBSTITUTE(C24,"-","%",2))))-2)&amp;IF(RIGHT(C23,2)=RIGHT(C24,2),RIGHT(C23,2),RIGHT(C23,2)&amp;"_"&amp;RIGHT(C24,2)),Q23="堆叠2",MID(C22,1,FIND("$",SUBSTITUTE(C22,IF(S22="",P22,S22),"$",1))-2)&amp;"_"&amp;MID(C23,FIND("%",SUBSTITUTE(C23,"-","%",2))+1,LEN(C23)-LEN(MID(C23,1,FIND("%",SUBSTITUTE(C23,"-","%",2))))-2)&amp;IF(RIGHT(C22,2)=RIGHT(C23,2),RIGHT(C22,2),RIGHT(C22,2)&amp;"_"&amp;RIGHT(C23,2)),Q23="M1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23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,Q23="M2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23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,Q23="H1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23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,Q23="H2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23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)</f>
        <v>HAZZ-122-4-08_4-09-A1P1-ASW-M2-RJ6510-01U40</v>
      </c>
      <c r="F23" s="64" t="s">
        <v>163</v>
      </c>
      <c r="G23" s="83"/>
      <c r="H23" s="84">
        <v>100</v>
      </c>
      <c r="I23" s="85" t="s">
        <v>382</v>
      </c>
      <c r="J23" s="85" t="s">
        <v>311</v>
      </c>
      <c r="K23" s="85" t="s">
        <v>312</v>
      </c>
      <c r="L23" s="86" t="str">
        <f t="shared" si="0"/>
        <v>40</v>
      </c>
      <c r="M23" s="86" t="str" cm="1">
        <f t="array" ref="M23">IF(LEN(C23)-LEN(SUBSTITUTE(C23,"-",""))=5,_xlfn.IFS(LEN(MID(C23,FIND("$",SUBSTITUTE(C23,"-","$",2))+1,FIND("$",SUBSTITUTE(C23,"-","$",3))-FIND("$",SUBSTITUTE(C23,"-","$",2))-1))=4,MID(C23,FIND("$",SUBSTITUTE(C23,"-","$",2))+1,2)&amp;"列"&amp;MID(C23,FIND("$",SUBSTITUTE(C23,"-","$",2))+3,2),LEN(MID(C23,FIND("$",SUBSTITUTE(C23,"-","$",2))+1,FIND("$",SUBSTITUTE(C23,"-","$",3))-FIND("$",SUBSTITUTE(C23,"-","$",2))-1))=3,IF(ISNUMBER(--MID(C23,FIND("$",SUBSTITUTE(C23,"-","$",2))+1,1)),"0"&amp;MID(C23,FIND("$",SUBSTITUTE(C23,"-","$",2))+1,1)&amp;"列"&amp;MID(C23,FIND("$",SUBSTITUTE(C23,"-","$",2))+2,2),MID(C23,FIND("$",SUBSTITUTE(C23,"-","$",2))+1,1)&amp;"列"&amp;MID(C23,FIND("$",SUBSTITUTE(C23,"-","$",2))+2,2)),LEN(MID(C23,FIND("$",SUBSTITUTE(C23,"-","$",2))+1,FIND("$",SUBSTITUTE(C23,"-","$",3))-FIND("$",SUBSTITUTE(C23,"-","$",2))-1))=2,MID(C23,FIND("$",SUBSTITUTE(C23,"-","$",2))+1,2)&amp;"列"&amp;MID(C23,FIND("$",SUBSTITUTE(C23,"-","$",3))+1,FIND("$",SUBSTITUTE(C23,"-","$",4))-FIND("$",SUBSTITUTE(C23,"-","$",3))-1),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+1,1))&amp;"列"&amp;MID(C23,FIND("$",SUBSTITUTE(C23,"-","$",3))+1,FIND("$",SUBSTITUTE(C23,"-","$",4))-FIND("$",SUBSTITUTE(C23,"-","$",3))-1)),IF(LEN(C23)-LEN(SUBSTITUTE(C23,"-",""))=6,IF(S23&lt;&gt;"",_xlfn.IFS(LEN(MID(C23,FIND("$",SUBSTITUTE(C23,"-","$",2))+1,FIND("$",SUBSTITUTE(C23,"-","$",3))-FIND("$",SUBSTITUTE(C23,"-","$",2))-1))=4,MID(C23,FIND("$",SUBSTITUTE(C23,"-","$",2))+1,2)&amp;"列"&amp;MID(C23,FIND("$",SUBSTITUTE(C23,"-","$",2))+3,2),LEN(MID(C23,FIND("$",SUBSTITUTE(C23,"-","$",2))+1,FIND("$",SUBSTITUTE(C23,"-","$",3))-FIND("$",SUBSTITUTE(C23,"-","$",2))-1))=3,IF(ISNUMBER(--MID(C23,FIND("$",SUBSTITUTE(C23,"-","$",2))+1,1)),"0"&amp;MID(C23,FIND("$",SUBSTITUTE(C23,"-","$",2))+1,1)&amp;"列"&amp;MID(C23,FIND("$",SUBSTITUTE(C23,"-","$",2))+2,2),MID(C23,FIND("$",SUBSTITUTE(C23,"-","$",2))+1,1)&amp;"列"&amp;MID(C23,FIND("$",SUBSTITUTE(C23,"-","$",2))+2,2)),LEN(MID(C23,FIND("$",SUBSTITUTE(C23,"-","$",2))+1,FIND("$",SUBSTITUTE(C23,"-","$",3))-FIND("$",SUBSTITUTE(C23,"-","$",2))-1))=2,MID(C23,FIND("$",SUBSTITUTE(C23,"-","$",2))+1,2)&amp;"列"&amp;MID(C23,FIND("$",SUBSTITUTE(C23,"-","$",3))+1,FIND("$",SUBSTITUTE(C23,"-","$",4))-FIND("$",SUBSTITUTE(C23,"-","$",3))-1),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+1,1))&amp;"列"&amp;MID(C23,FIND("$",SUBSTITUTE(C23,"-","$",3))+1,FIND("$",SUBSTITUTE(C23,"-","$",4))-FIND("$",SUBSTITUTE(C23,"-","$",3))-1)),IF(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FIND("$",SUBSTITUTE(C23,"-","$",3))-FIND("$",SUBSTITUTE(C23,"-","$",2))-1))&amp;"列"&amp;MID(C23,FIND("$",SUBSTITUTE(C23,"-","$",3))+1,FIND("$",SUBSTITUTE(C23,"-","$",4))-FIND("$",SUBSTITUTE(C23,"-","$",3))-1),MID(C23,FIND("$",SUBSTITUTE(C23,"-","$",2))+1,FIND("$",SUBSTITUTE(C23,"-","$",3))-FIND("$",SUBSTITUTE(C23,"-","$",2))-1)&amp;"列"&amp;MID(C23,FIND("$",SUBSTITUTE(C23,"-","$",3))+1,FIND("$",SUBSTITUTE(C23,"-","$",4))-FIND("$",SUBSTITUTE(C23,"-","$",3))-1))),IF(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FIND("$",SUBSTITUTE(C23,"-","$",3))-FIND("$",SUBSTITUTE(C23,"-","$",2))-1))&amp;"列"&amp;MID(C23,FIND("$",SUBSTITUTE(C23,"-","$",3))+1,FIND("$",SUBSTITUTE(C23,"-","$",4))-FIND("$",SUBSTITUTE(C23,"-","$",3))-1),MID(C23,FIND("$",SUBSTITUTE(C23,"-","$",2))+1,FIND("$",SUBSTITUTE(C23,"-","$",3))-FIND("$",SUBSTITUTE(C23,"-","$",2))-1)&amp;"列"&amp;MID(C23,FIND("$",SUBSTITUTE(C23,"-","$",3))+1,FIND("$",SUBSTITUTE(C23,"-","$",4))-FIND("$",SUBSTITUTE(C23,"-","$",3))-1))))</f>
        <v>04列09</v>
      </c>
      <c r="N23" s="86" t="str">
        <f t="shared" si="2"/>
        <v>01</v>
      </c>
      <c r="O23" s="86" t="str">
        <f t="shared" si="3"/>
        <v>122</v>
      </c>
      <c r="P23" s="86" t="str">
        <f t="shared" si="4"/>
        <v>ASW</v>
      </c>
      <c r="Q23" s="66" t="s">
        <v>338</v>
      </c>
      <c r="R23" s="72"/>
      <c r="S23" s="75" t="str" cm="1">
        <f t="array" ref="S23">IF(COUNTIF(C23,"*A*P*"),_xlfn.IFS(LEN(C23)-LEN(SUBSTITUTE(C23,"-",""))=7,MID(C23,FIND("$",SUBSTITUTE(C23,"-","$",4))+1,FIND("$",SUBSTITUTE(C23,"-","$",5))-FIND("$",SUBSTITUTE(C23,"-","$",4))-1),LEN(C23)-LEN(SUBSTITUTE(C23,"-",""))=6,MID(C23,FIND("$",SUBSTITUTE(C23,"-","$",3))+1,FIND("$",SUBSTITUTE(C23,"-","$",4))-FIND("$",SUBSTITUTE(C23,"-","$",3))-1),LEN(C23)-LEN(SUBSTITUTE(C23,"-",""))=5,MID(C23,FIND("$",SUBSTITUTE(C23,"-","$",2))+1,FIND("$",SUBSTITUTE(C23,"-","$",3))-FIND("$",SUBSTITUTE(C23,"-","$",2))-1)),"")</f>
        <v>A1P1</v>
      </c>
    </row>
    <row r="24" spans="1:19" s="75" customFormat="1" ht="10.8">
      <c r="A24" s="80">
        <v>23</v>
      </c>
      <c r="B24" s="81" t="s">
        <v>383</v>
      </c>
      <c r="C24" s="64" t="s">
        <v>384</v>
      </c>
      <c r="D24" s="64" t="str">
        <f t="shared" si="1"/>
        <v>管理核心交换机-S6900-54HQF-F</v>
      </c>
      <c r="E24" s="64" t="str" cm="1">
        <f t="array" ref="E24">_xlfn.IFS(Q24="独立","",Q24="堆叠1",MID(C24,1,FIND("$",SUBSTITUTE(C24,IF(S24="",P24,S24),"$",1))-2)&amp;"_"&amp;MID(C25,FIND("%",SUBSTITUTE(C25,"-","%",2))+1,LEN(C25)-LEN(MID(C25,1,FIND("%",SUBSTITUTE(C25,"-","%",2))))-2)&amp;IF(RIGHT(C24,2)=RIGHT(C25,2),RIGHT(C24,2),RIGHT(C24,2)&amp;"_"&amp;RIGHT(C25,2)),Q24="堆叠2",MID(C23,1,FIND("$",SUBSTITUTE(C23,IF(S23="",P23,S23),"$",1))-2)&amp;"_"&amp;MID(C24,FIND("%",SUBSTITUTE(C24,"-","%",2))+1,LEN(C24)-LEN(MID(C24,1,FIND("%",SUBSTITUTE(C24,"-","%",2))))-2)&amp;IF(RIGHT(C23,2)=RIGHT(C24,2),RIGHT(C23,2),RIGHT(C23,2)&amp;"_"&amp;RIGHT(C24,2)),Q24="M1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24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,Q24="M2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24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,Q24="H1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24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,Q24="H2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24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)</f>
        <v>HAZZ-122-4-06_4-07-A1P1-MCSW-H6900-01U40</v>
      </c>
      <c r="F24" s="64" t="s">
        <v>174</v>
      </c>
      <c r="G24" s="83"/>
      <c r="H24" s="84">
        <v>100</v>
      </c>
      <c r="I24" s="85" t="s">
        <v>385</v>
      </c>
      <c r="J24" s="85" t="s">
        <v>311</v>
      </c>
      <c r="K24" s="85" t="s">
        <v>312</v>
      </c>
      <c r="L24" s="86" t="str">
        <f t="shared" si="0"/>
        <v>40</v>
      </c>
      <c r="M24" s="86" t="str" cm="1">
        <f t="array" ref="M24">IF(LEN(C24)-LEN(SUBSTITUTE(C24,"-",""))=5,_xlfn.IFS(LEN(MID(C24,FIND("$",SUBSTITUTE(C24,"-","$",2))+1,FIND("$",SUBSTITUTE(C24,"-","$",3))-FIND("$",SUBSTITUTE(C24,"-","$",2))-1))=4,MID(C24,FIND("$",SUBSTITUTE(C24,"-","$",2))+1,2)&amp;"列"&amp;MID(C24,FIND("$",SUBSTITUTE(C24,"-","$",2))+3,2),LEN(MID(C24,FIND("$",SUBSTITUTE(C24,"-","$",2))+1,FIND("$",SUBSTITUTE(C24,"-","$",3))-FIND("$",SUBSTITUTE(C24,"-","$",2))-1))=3,IF(ISNUMBER(--MID(C24,FIND("$",SUBSTITUTE(C24,"-","$",2))+1,1)),"0"&amp;MID(C24,FIND("$",SUBSTITUTE(C24,"-","$",2))+1,1)&amp;"列"&amp;MID(C24,FIND("$",SUBSTITUTE(C24,"-","$",2))+2,2),MID(C24,FIND("$",SUBSTITUTE(C24,"-","$",2))+1,1)&amp;"列"&amp;MID(C24,FIND("$",SUBSTITUTE(C24,"-","$",2))+2,2)),LEN(MID(C24,FIND("$",SUBSTITUTE(C24,"-","$",2))+1,FIND("$",SUBSTITUTE(C24,"-","$",3))-FIND("$",SUBSTITUTE(C24,"-","$",2))-1))=2,MID(C24,FIND("$",SUBSTITUTE(C24,"-","$",2))+1,2)&amp;"列"&amp;MID(C24,FIND("$",SUBSTITUTE(C24,"-","$",3))+1,FIND("$",SUBSTITUTE(C24,"-","$",4))-FIND("$",SUBSTITUTE(C24,"-","$",3))-1),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+1,1))&amp;"列"&amp;MID(C24,FIND("$",SUBSTITUTE(C24,"-","$",3))+1,FIND("$",SUBSTITUTE(C24,"-","$",4))-FIND("$",SUBSTITUTE(C24,"-","$",3))-1)),IF(LEN(C24)-LEN(SUBSTITUTE(C24,"-",""))=6,IF(S24&lt;&gt;"",_xlfn.IFS(LEN(MID(C24,FIND("$",SUBSTITUTE(C24,"-","$",2))+1,FIND("$",SUBSTITUTE(C24,"-","$",3))-FIND("$",SUBSTITUTE(C24,"-","$",2))-1))=4,MID(C24,FIND("$",SUBSTITUTE(C24,"-","$",2))+1,2)&amp;"列"&amp;MID(C24,FIND("$",SUBSTITUTE(C24,"-","$",2))+3,2),LEN(MID(C24,FIND("$",SUBSTITUTE(C24,"-","$",2))+1,FIND("$",SUBSTITUTE(C24,"-","$",3))-FIND("$",SUBSTITUTE(C24,"-","$",2))-1))=3,IF(ISNUMBER(--MID(C24,FIND("$",SUBSTITUTE(C24,"-","$",2))+1,1)),"0"&amp;MID(C24,FIND("$",SUBSTITUTE(C24,"-","$",2))+1,1)&amp;"列"&amp;MID(C24,FIND("$",SUBSTITUTE(C24,"-","$",2))+2,2),MID(C24,FIND("$",SUBSTITUTE(C24,"-","$",2))+1,1)&amp;"列"&amp;MID(C24,FIND("$",SUBSTITUTE(C24,"-","$",2))+2,2)),LEN(MID(C24,FIND("$",SUBSTITUTE(C24,"-","$",2))+1,FIND("$",SUBSTITUTE(C24,"-","$",3))-FIND("$",SUBSTITUTE(C24,"-","$",2))-1))=2,MID(C24,FIND("$",SUBSTITUTE(C24,"-","$",2))+1,2)&amp;"列"&amp;MID(C24,FIND("$",SUBSTITUTE(C24,"-","$",3))+1,FIND("$",SUBSTITUTE(C24,"-","$",4))-FIND("$",SUBSTITUTE(C24,"-","$",3))-1),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+1,1))&amp;"列"&amp;MID(C24,FIND("$",SUBSTITUTE(C24,"-","$",3))+1,FIND("$",SUBSTITUTE(C24,"-","$",4))-FIND("$",SUBSTITUTE(C24,"-","$",3))-1)),IF(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FIND("$",SUBSTITUTE(C24,"-","$",3))-FIND("$",SUBSTITUTE(C24,"-","$",2))-1))&amp;"列"&amp;MID(C24,FIND("$",SUBSTITUTE(C24,"-","$",3))+1,FIND("$",SUBSTITUTE(C24,"-","$",4))-FIND("$",SUBSTITUTE(C24,"-","$",3))-1),MID(C24,FIND("$",SUBSTITUTE(C24,"-","$",2))+1,FIND("$",SUBSTITUTE(C24,"-","$",3))-FIND("$",SUBSTITUTE(C24,"-","$",2))-1)&amp;"列"&amp;MID(C24,FIND("$",SUBSTITUTE(C24,"-","$",3))+1,FIND("$",SUBSTITUTE(C24,"-","$",4))-FIND("$",SUBSTITUTE(C24,"-","$",3))-1))),IF(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FIND("$",SUBSTITUTE(C24,"-","$",3))-FIND("$",SUBSTITUTE(C24,"-","$",2))-1))&amp;"列"&amp;MID(C24,FIND("$",SUBSTITUTE(C24,"-","$",3))+1,FIND("$",SUBSTITUTE(C24,"-","$",4))-FIND("$",SUBSTITUTE(C24,"-","$",3))-1),MID(C24,FIND("$",SUBSTITUTE(C24,"-","$",2))+1,FIND("$",SUBSTITUTE(C24,"-","$",3))-FIND("$",SUBSTITUTE(C24,"-","$",2))-1)&amp;"列"&amp;MID(C24,FIND("$",SUBSTITUTE(C24,"-","$",3))+1,FIND("$",SUBSTITUTE(C24,"-","$",4))-FIND("$",SUBSTITUTE(C24,"-","$",3))-1))))</f>
        <v>04列06</v>
      </c>
      <c r="N24" s="86" t="str">
        <f t="shared" si="2"/>
        <v>01</v>
      </c>
      <c r="O24" s="86" t="str">
        <f t="shared" si="3"/>
        <v>122</v>
      </c>
      <c r="P24" s="86" t="str">
        <f t="shared" si="4"/>
        <v>MCSW</v>
      </c>
      <c r="Q24" s="66" t="s">
        <v>348</v>
      </c>
      <c r="R24" s="72"/>
      <c r="S24" s="75" t="str" cm="1">
        <f t="array" ref="S24">IF(COUNTIF(C24,"*A*P*"),_xlfn.IFS(LEN(C24)-LEN(SUBSTITUTE(C24,"-",""))=7,MID(C24,FIND("$",SUBSTITUTE(C24,"-","$",4))+1,FIND("$",SUBSTITUTE(C24,"-","$",5))-FIND("$",SUBSTITUTE(C24,"-","$",4))-1),LEN(C24)-LEN(SUBSTITUTE(C24,"-",""))=6,MID(C24,FIND("$",SUBSTITUTE(C24,"-","$",3))+1,FIND("$",SUBSTITUTE(C24,"-","$",4))-FIND("$",SUBSTITUTE(C24,"-","$",3))-1),LEN(C24)-LEN(SUBSTITUTE(C24,"-",""))=5,MID(C24,FIND("$",SUBSTITUTE(C24,"-","$",2))+1,FIND("$",SUBSTITUTE(C24,"-","$",3))-FIND("$",SUBSTITUTE(C24,"-","$",2))-1)),"")</f>
        <v>A1P1</v>
      </c>
    </row>
    <row r="25" spans="1:19" s="75" customFormat="1" ht="10.8">
      <c r="A25" s="80">
        <v>24</v>
      </c>
      <c r="B25" s="81" t="s">
        <v>386</v>
      </c>
      <c r="C25" s="64" t="s">
        <v>387</v>
      </c>
      <c r="D25" s="64" t="str">
        <f t="shared" si="1"/>
        <v>管理核心交换机-S6900-54HQF-F</v>
      </c>
      <c r="E25" s="64" t="str" cm="1">
        <f t="array" ref="E25">_xlfn.IFS(Q25="独立","",Q25="堆叠1",MID(C25,1,FIND("$",SUBSTITUTE(C25,IF(S25="",P25,S25),"$",1))-2)&amp;"_"&amp;MID(C26,FIND("%",SUBSTITUTE(C26,"-","%",2))+1,LEN(C26)-LEN(MID(C26,1,FIND("%",SUBSTITUTE(C26,"-","%",2))))-2)&amp;IF(RIGHT(C25,2)=RIGHT(C26,2),RIGHT(C25,2),RIGHT(C25,2)&amp;"_"&amp;RIGHT(C26,2)),Q25="堆叠2",MID(C24,1,FIND("$",SUBSTITUTE(C24,IF(S24="",P24,S24),"$",1))-2)&amp;"_"&amp;MID(C25,FIND("%",SUBSTITUTE(C25,"-","%",2))+1,LEN(C25)-LEN(MID(C25,1,FIND("%",SUBSTITUTE(C25,"-","%",2))))-2)&amp;IF(RIGHT(C24,2)=RIGHT(C25,2),RIGHT(C24,2),RIGHT(C24,2)&amp;"_"&amp;RIGHT(C25,2)),Q25="M1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25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,Q25="M2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25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,Q25="H1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25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,Q25="H2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25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)</f>
        <v>HAZZ-122-4-06_4-07-A1P1-MCSW-H6900-01U40</v>
      </c>
      <c r="F25" s="64" t="s">
        <v>174</v>
      </c>
      <c r="G25" s="83"/>
      <c r="H25" s="84">
        <v>100</v>
      </c>
      <c r="I25" s="85" t="s">
        <v>388</v>
      </c>
      <c r="J25" s="85" t="s">
        <v>311</v>
      </c>
      <c r="K25" s="85" t="s">
        <v>312</v>
      </c>
      <c r="L25" s="86" t="str">
        <f t="shared" si="0"/>
        <v>40</v>
      </c>
      <c r="M25" s="86" t="str" cm="1">
        <f t="array" ref="M25">IF(LEN(C25)-LEN(SUBSTITUTE(C25,"-",""))=5,_xlfn.IFS(LEN(MID(C25,FIND("$",SUBSTITUTE(C25,"-","$",2))+1,FIND("$",SUBSTITUTE(C25,"-","$",3))-FIND("$",SUBSTITUTE(C25,"-","$",2))-1))=4,MID(C25,FIND("$",SUBSTITUTE(C25,"-","$",2))+1,2)&amp;"列"&amp;MID(C25,FIND("$",SUBSTITUTE(C25,"-","$",2))+3,2),LEN(MID(C25,FIND("$",SUBSTITUTE(C25,"-","$",2))+1,FIND("$",SUBSTITUTE(C25,"-","$",3))-FIND("$",SUBSTITUTE(C25,"-","$",2))-1))=3,IF(ISNUMBER(--MID(C25,FIND("$",SUBSTITUTE(C25,"-","$",2))+1,1)),"0"&amp;MID(C25,FIND("$",SUBSTITUTE(C25,"-","$",2))+1,1)&amp;"列"&amp;MID(C25,FIND("$",SUBSTITUTE(C25,"-","$",2))+2,2),MID(C25,FIND("$",SUBSTITUTE(C25,"-","$",2))+1,1)&amp;"列"&amp;MID(C25,FIND("$",SUBSTITUTE(C25,"-","$",2))+2,2)),LEN(MID(C25,FIND("$",SUBSTITUTE(C25,"-","$",2))+1,FIND("$",SUBSTITUTE(C25,"-","$",3))-FIND("$",SUBSTITUTE(C25,"-","$",2))-1))=2,MID(C25,FIND("$",SUBSTITUTE(C25,"-","$",2))+1,2)&amp;"列"&amp;MID(C25,FIND("$",SUBSTITUTE(C25,"-","$",3))+1,FIND("$",SUBSTITUTE(C25,"-","$",4))-FIND("$",SUBSTITUTE(C25,"-","$",3))-1),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+1,1))&amp;"列"&amp;MID(C25,FIND("$",SUBSTITUTE(C25,"-","$",3))+1,FIND("$",SUBSTITUTE(C25,"-","$",4))-FIND("$",SUBSTITUTE(C25,"-","$",3))-1)),IF(LEN(C25)-LEN(SUBSTITUTE(C25,"-",""))=6,IF(S25&lt;&gt;"",_xlfn.IFS(LEN(MID(C25,FIND("$",SUBSTITUTE(C25,"-","$",2))+1,FIND("$",SUBSTITUTE(C25,"-","$",3))-FIND("$",SUBSTITUTE(C25,"-","$",2))-1))=4,MID(C25,FIND("$",SUBSTITUTE(C25,"-","$",2))+1,2)&amp;"列"&amp;MID(C25,FIND("$",SUBSTITUTE(C25,"-","$",2))+3,2),LEN(MID(C25,FIND("$",SUBSTITUTE(C25,"-","$",2))+1,FIND("$",SUBSTITUTE(C25,"-","$",3))-FIND("$",SUBSTITUTE(C25,"-","$",2))-1))=3,IF(ISNUMBER(--MID(C25,FIND("$",SUBSTITUTE(C25,"-","$",2))+1,1)),"0"&amp;MID(C25,FIND("$",SUBSTITUTE(C25,"-","$",2))+1,1)&amp;"列"&amp;MID(C25,FIND("$",SUBSTITUTE(C25,"-","$",2))+2,2),MID(C25,FIND("$",SUBSTITUTE(C25,"-","$",2))+1,1)&amp;"列"&amp;MID(C25,FIND("$",SUBSTITUTE(C25,"-","$",2))+2,2)),LEN(MID(C25,FIND("$",SUBSTITUTE(C25,"-","$",2))+1,FIND("$",SUBSTITUTE(C25,"-","$",3))-FIND("$",SUBSTITUTE(C25,"-","$",2))-1))=2,MID(C25,FIND("$",SUBSTITUTE(C25,"-","$",2))+1,2)&amp;"列"&amp;MID(C25,FIND("$",SUBSTITUTE(C25,"-","$",3))+1,FIND("$",SUBSTITUTE(C25,"-","$",4))-FIND("$",SUBSTITUTE(C25,"-","$",3))-1),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+1,1))&amp;"列"&amp;MID(C25,FIND("$",SUBSTITUTE(C25,"-","$",3))+1,FIND("$",SUBSTITUTE(C25,"-","$",4))-FIND("$",SUBSTITUTE(C25,"-","$",3))-1)),IF(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FIND("$",SUBSTITUTE(C25,"-","$",3))-FIND("$",SUBSTITUTE(C25,"-","$",2))-1))&amp;"列"&amp;MID(C25,FIND("$",SUBSTITUTE(C25,"-","$",3))+1,FIND("$",SUBSTITUTE(C25,"-","$",4))-FIND("$",SUBSTITUTE(C25,"-","$",3))-1),MID(C25,FIND("$",SUBSTITUTE(C25,"-","$",2))+1,FIND("$",SUBSTITUTE(C25,"-","$",3))-FIND("$",SUBSTITUTE(C25,"-","$",2))-1)&amp;"列"&amp;MID(C25,FIND("$",SUBSTITUTE(C25,"-","$",3))+1,FIND("$",SUBSTITUTE(C25,"-","$",4))-FIND("$",SUBSTITUTE(C25,"-","$",3))-1))),IF(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FIND("$",SUBSTITUTE(C25,"-","$",3))-FIND("$",SUBSTITUTE(C25,"-","$",2))-1))&amp;"列"&amp;MID(C25,FIND("$",SUBSTITUTE(C25,"-","$",3))+1,FIND("$",SUBSTITUTE(C25,"-","$",4))-FIND("$",SUBSTITUTE(C25,"-","$",3))-1),MID(C25,FIND("$",SUBSTITUTE(C25,"-","$",2))+1,FIND("$",SUBSTITUTE(C25,"-","$",3))-FIND("$",SUBSTITUTE(C25,"-","$",2))-1)&amp;"列"&amp;MID(C25,FIND("$",SUBSTITUTE(C25,"-","$",3))+1,FIND("$",SUBSTITUTE(C25,"-","$",4))-FIND("$",SUBSTITUTE(C25,"-","$",3))-1))))</f>
        <v>04列07</v>
      </c>
      <c r="N25" s="86" t="str">
        <f t="shared" si="2"/>
        <v>01</v>
      </c>
      <c r="O25" s="86" t="str">
        <f t="shared" si="3"/>
        <v>122</v>
      </c>
      <c r="P25" s="86" t="str">
        <f>_xlfn.IFS(LEN(C25)-LEN(SUBSTITUTE(C25,"-",""))=7,MID(C25,FIND("$",SUBSTITUTE(C25,"-","$",5))+1,FIND("$",SUBSTITUTE(C25,"-","$",6))-FIND("$",SUBSTITUTE(C25,"-","$",5))-1),LEN(C25)-LEN(SUBSTITUTE(C25,"-",""))=6,MID(C25,FIND("$",SUBSTITUTE(C25,"-","$",4))+1,FIND("$",SUBSTITUTE(C25,"-","$",5))-FIND("$",SUBSTITUTE(C25,"-","$",4))-1),LEN(C25)-LEN(SUBSTITUTE(C25,"-",""))=5,MID(C25,FIND("$",SUBSTITUTE(C25,"-","$",3))+1,FIND("$",SUBSTITUTE(C25,"-","$",4))-FIND("$",SUBSTITUTE(C25,"-","$",3))-1))</f>
        <v>MCSW</v>
      </c>
      <c r="Q25" s="66" t="s">
        <v>352</v>
      </c>
      <c r="R25" s="72"/>
      <c r="S25" s="75" t="str" cm="1">
        <f t="array" ref="S25">IF(COUNTIF(C25,"*A*P*"),_xlfn.IFS(LEN(C25)-LEN(SUBSTITUTE(C25,"-",""))=7,MID(C25,FIND("$",SUBSTITUTE(C25,"-","$",4))+1,FIND("$",SUBSTITUTE(C25,"-","$",5))-FIND("$",SUBSTITUTE(C25,"-","$",4))-1),LEN(C25)-LEN(SUBSTITUTE(C25,"-",""))=6,MID(C25,FIND("$",SUBSTITUTE(C25,"-","$",3))+1,FIND("$",SUBSTITUTE(C25,"-","$",4))-FIND("$",SUBSTITUTE(C25,"-","$",3))-1),LEN(C25)-LEN(SUBSTITUTE(C25,"-",""))=5,MID(C25,FIND("$",SUBSTITUTE(C25,"-","$",2))+1,FIND("$",SUBSTITUTE(C25,"-","$",3))-FIND("$",SUBSTITUTE(C25,"-","$",2))-1)),"")</f>
        <v>A1P1</v>
      </c>
    </row>
    <row r="26" spans="1:19" s="75" customFormat="1" ht="10.8">
      <c r="A26" s="80">
        <v>25</v>
      </c>
      <c r="B26" s="81" t="s">
        <v>389</v>
      </c>
      <c r="C26" s="64" t="s">
        <v>390</v>
      </c>
      <c r="D26" s="64" t="str">
        <f t="shared" si="1"/>
        <v>管理防火墙-SecPath F5000-M</v>
      </c>
      <c r="E26" s="64" t="str" cm="1">
        <f t="array" ref="E26">_xlfn.IFS(Q26="独立","",Q26="堆叠1",MID(C26,1,FIND("$",SUBSTITUTE(C26,IF(S26="",P26,S26),"$",1))-2)&amp;"_"&amp;MID(C27,FIND("%",SUBSTITUTE(C27,"-","%",2))+1,LEN(C27)-LEN(MID(C27,1,FIND("%",SUBSTITUTE(C27,"-","%",2))))-2)&amp;IF(RIGHT(C26,2)=RIGHT(C27,2),RIGHT(C26,2),RIGHT(C26,2)&amp;"_"&amp;RIGHT(C27,2)),Q26="堆叠2",MID(C25,1,FIND("$",SUBSTITUTE(C25,IF(S25="",P25,S25),"$",1))-2)&amp;"_"&amp;MID(C26,FIND("%",SUBSTITUTE(C26,"-","%",2))+1,LEN(C26)-LEN(MID(C26,1,FIND("%",SUBSTITUTE(C26,"-","%",2))))-2)&amp;IF(RIGHT(C25,2)=RIGHT(C26,2),RIGHT(C25,2),RIGHT(C25,2)&amp;"_"&amp;RIGHT(C26,2)),Q26="M1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26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,Q26="M2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26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,Q26="H1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26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,Q26="H2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26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)</f>
        <v>HAZZ-122-4-01_4-03-A1P1-MFW-H1-HF5000-02U36</v>
      </c>
      <c r="F26" s="64" t="s">
        <v>202</v>
      </c>
      <c r="G26" s="83"/>
      <c r="H26" s="84">
        <v>100</v>
      </c>
      <c r="I26" s="85" t="s">
        <v>391</v>
      </c>
      <c r="J26" s="85" t="s">
        <v>311</v>
      </c>
      <c r="K26" s="85" t="s">
        <v>312</v>
      </c>
      <c r="L26" s="86" t="str">
        <f t="shared" si="0"/>
        <v>36</v>
      </c>
      <c r="M26" s="86" t="str" cm="1">
        <f t="array" ref="M26">IF(LEN(C26)-LEN(SUBSTITUTE(C26,"-",""))=5,_xlfn.IFS(LEN(MID(C26,FIND("$",SUBSTITUTE(C26,"-","$",2))+1,FIND("$",SUBSTITUTE(C26,"-","$",3))-FIND("$",SUBSTITUTE(C26,"-","$",2))-1))=4,MID(C26,FIND("$",SUBSTITUTE(C26,"-","$",2))+1,2)&amp;"列"&amp;MID(C26,FIND("$",SUBSTITUTE(C26,"-","$",2))+3,2),LEN(MID(C26,FIND("$",SUBSTITUTE(C26,"-","$",2))+1,FIND("$",SUBSTITUTE(C26,"-","$",3))-FIND("$",SUBSTITUTE(C26,"-","$",2))-1))=3,IF(ISNUMBER(--MID(C26,FIND("$",SUBSTITUTE(C26,"-","$",2))+1,1)),"0"&amp;MID(C26,FIND("$",SUBSTITUTE(C26,"-","$",2))+1,1)&amp;"列"&amp;MID(C26,FIND("$",SUBSTITUTE(C26,"-","$",2))+2,2),MID(C26,FIND("$",SUBSTITUTE(C26,"-","$",2))+1,1)&amp;"列"&amp;MID(C26,FIND("$",SUBSTITUTE(C26,"-","$",2))+2,2)),LEN(MID(C26,FIND("$",SUBSTITUTE(C26,"-","$",2))+1,FIND("$",SUBSTITUTE(C26,"-","$",3))-FIND("$",SUBSTITUTE(C26,"-","$",2))-1))=2,MID(C26,FIND("$",SUBSTITUTE(C26,"-","$",2))+1,2)&amp;"列"&amp;MID(C26,FIND("$",SUBSTITUTE(C26,"-","$",3))+1,FIND("$",SUBSTITUTE(C26,"-","$",4))-FIND("$",SUBSTITUTE(C26,"-","$",3))-1),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+1,1))&amp;"列"&amp;MID(C26,FIND("$",SUBSTITUTE(C26,"-","$",3))+1,FIND("$",SUBSTITUTE(C26,"-","$",4))-FIND("$",SUBSTITUTE(C26,"-","$",3))-1)),IF(LEN(C26)-LEN(SUBSTITUTE(C26,"-",""))=6,IF(S26&lt;&gt;"",_xlfn.IFS(LEN(MID(C26,FIND("$",SUBSTITUTE(C26,"-","$",2))+1,FIND("$",SUBSTITUTE(C26,"-","$",3))-FIND("$",SUBSTITUTE(C26,"-","$",2))-1))=4,MID(C26,FIND("$",SUBSTITUTE(C26,"-","$",2))+1,2)&amp;"列"&amp;MID(C26,FIND("$",SUBSTITUTE(C26,"-","$",2))+3,2),LEN(MID(C26,FIND("$",SUBSTITUTE(C26,"-","$",2))+1,FIND("$",SUBSTITUTE(C26,"-","$",3))-FIND("$",SUBSTITUTE(C26,"-","$",2))-1))=3,IF(ISNUMBER(--MID(C26,FIND("$",SUBSTITUTE(C26,"-","$",2))+1,1)),"0"&amp;MID(C26,FIND("$",SUBSTITUTE(C26,"-","$",2))+1,1)&amp;"列"&amp;MID(C26,FIND("$",SUBSTITUTE(C26,"-","$",2))+2,2),MID(C26,FIND("$",SUBSTITUTE(C26,"-","$",2))+1,1)&amp;"列"&amp;MID(C26,FIND("$",SUBSTITUTE(C26,"-","$",2))+2,2)),LEN(MID(C26,FIND("$",SUBSTITUTE(C26,"-","$",2))+1,FIND("$",SUBSTITUTE(C26,"-","$",3))-FIND("$",SUBSTITUTE(C26,"-","$",2))-1))=2,MID(C26,FIND("$",SUBSTITUTE(C26,"-","$",2))+1,2)&amp;"列"&amp;MID(C26,FIND("$",SUBSTITUTE(C26,"-","$",3))+1,FIND("$",SUBSTITUTE(C26,"-","$",4))-FIND("$",SUBSTITUTE(C26,"-","$",3))-1),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+1,1))&amp;"列"&amp;MID(C26,FIND("$",SUBSTITUTE(C26,"-","$",3))+1,FIND("$",SUBSTITUTE(C26,"-","$",4))-FIND("$",SUBSTITUTE(C26,"-","$",3))-1)),IF(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FIND("$",SUBSTITUTE(C26,"-","$",3))-FIND("$",SUBSTITUTE(C26,"-","$",2))-1))&amp;"列"&amp;MID(C26,FIND("$",SUBSTITUTE(C26,"-","$",3))+1,FIND("$",SUBSTITUTE(C26,"-","$",4))-FIND("$",SUBSTITUTE(C26,"-","$",3))-1),MID(C26,FIND("$",SUBSTITUTE(C26,"-","$",2))+1,FIND("$",SUBSTITUTE(C26,"-","$",3))-FIND("$",SUBSTITUTE(C26,"-","$",2))-1)&amp;"列"&amp;MID(C26,FIND("$",SUBSTITUTE(C26,"-","$",3))+1,FIND("$",SUBSTITUTE(C26,"-","$",4))-FIND("$",SUBSTITUTE(C26,"-","$",3))-1))),IF(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FIND("$",SUBSTITUTE(C26,"-","$",3))-FIND("$",SUBSTITUTE(C26,"-","$",2))-1))&amp;"列"&amp;MID(C26,FIND("$",SUBSTITUTE(C26,"-","$",3))+1,FIND("$",SUBSTITUTE(C26,"-","$",4))-FIND("$",SUBSTITUTE(C26,"-","$",3))-1),MID(C26,FIND("$",SUBSTITUTE(C26,"-","$",2))+1,FIND("$",SUBSTITUTE(C26,"-","$",3))-FIND("$",SUBSTITUTE(C26,"-","$",2))-1)&amp;"列"&amp;MID(C26,FIND("$",SUBSTITUTE(C26,"-","$",3))+1,FIND("$",SUBSTITUTE(C26,"-","$",4))-FIND("$",SUBSTITUTE(C26,"-","$",3))-1))))</f>
        <v>04列01</v>
      </c>
      <c r="N26" s="86" t="str">
        <f t="shared" si="2"/>
        <v>02</v>
      </c>
      <c r="O26" s="86" t="str">
        <f t="shared" si="3"/>
        <v>122</v>
      </c>
      <c r="P26" s="86" t="str">
        <f t="shared" si="4"/>
        <v>MFW</v>
      </c>
      <c r="Q26" s="66" t="s">
        <v>320</v>
      </c>
      <c r="R26" s="72"/>
      <c r="S26" s="75" t="str" cm="1">
        <f t="array" ref="S26">IF(COUNTIF(C26,"*A*P*"),_xlfn.IFS(LEN(C26)-LEN(SUBSTITUTE(C26,"-",""))=7,MID(C26,FIND("$",SUBSTITUTE(C26,"-","$",4))+1,FIND("$",SUBSTITUTE(C26,"-","$",5))-FIND("$",SUBSTITUTE(C26,"-","$",4))-1),LEN(C26)-LEN(SUBSTITUTE(C26,"-",""))=6,MID(C26,FIND("$",SUBSTITUTE(C26,"-","$",3))+1,FIND("$",SUBSTITUTE(C26,"-","$",4))-FIND("$",SUBSTITUTE(C26,"-","$",3))-1),LEN(C26)-LEN(SUBSTITUTE(C26,"-",""))=5,MID(C26,FIND("$",SUBSTITUTE(C26,"-","$",2))+1,FIND("$",SUBSTITUTE(C26,"-","$",3))-FIND("$",SUBSTITUTE(C26,"-","$",2))-1)),"")</f>
        <v>A1P1</v>
      </c>
    </row>
    <row r="27" spans="1:19" s="75" customFormat="1" ht="10.8">
      <c r="A27" s="80">
        <v>26</v>
      </c>
      <c r="B27" s="81" t="s">
        <v>392</v>
      </c>
      <c r="C27" s="64" t="s">
        <v>393</v>
      </c>
      <c r="D27" s="64" t="str">
        <f t="shared" si="1"/>
        <v>管理防火墙-SecPath F5000-M</v>
      </c>
      <c r="E27" s="64" t="str" cm="1">
        <f t="array" ref="E27">_xlfn.IFS(Q27="独立","",Q27="堆叠1",MID(C27,1,FIND("$",SUBSTITUTE(C27,IF(S27="",P27,S27),"$",1))-2)&amp;"_"&amp;MID(C28,FIND("%",SUBSTITUTE(C28,"-","%",2))+1,LEN(C28)-LEN(MID(C28,1,FIND("%",SUBSTITUTE(C28,"-","%",2))))-2)&amp;IF(RIGHT(C27,2)=RIGHT(C28,2),RIGHT(C27,2),RIGHT(C27,2)&amp;"_"&amp;RIGHT(C28,2)),Q27="堆叠2",MID(C26,1,FIND("$",SUBSTITUTE(C26,IF(S26="",P26,S26),"$",1))-2)&amp;"_"&amp;MID(C27,FIND("%",SUBSTITUTE(C27,"-","%",2))+1,LEN(C27)-LEN(MID(C27,1,FIND("%",SUBSTITUTE(C27,"-","%",2))))-2)&amp;IF(RIGHT(C26,2)=RIGHT(C27,2),RIGHT(C26,2),RIGHT(C26,2)&amp;"_"&amp;RIGHT(C27,2)),Q27="M1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27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,Q27="M2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27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,Q27="H1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27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,Q27="H2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27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)</f>
        <v>HAZZ-122-4-01_4-03-A1P1-MFW-H2-HF5000-02U36</v>
      </c>
      <c r="F27" s="64" t="s">
        <v>202</v>
      </c>
      <c r="G27" s="83"/>
      <c r="H27" s="84">
        <v>100</v>
      </c>
      <c r="I27" s="85" t="s">
        <v>394</v>
      </c>
      <c r="J27" s="85" t="s">
        <v>311</v>
      </c>
      <c r="K27" s="85" t="s">
        <v>312</v>
      </c>
      <c r="L27" s="86" t="str">
        <f t="shared" si="0"/>
        <v>36</v>
      </c>
      <c r="M27" s="86" t="str" cm="1">
        <f t="array" ref="M27">IF(LEN(C27)-LEN(SUBSTITUTE(C27,"-",""))=5,_xlfn.IFS(LEN(MID(C27,FIND("$",SUBSTITUTE(C27,"-","$",2))+1,FIND("$",SUBSTITUTE(C27,"-","$",3))-FIND("$",SUBSTITUTE(C27,"-","$",2))-1))=4,MID(C27,FIND("$",SUBSTITUTE(C27,"-","$",2))+1,2)&amp;"列"&amp;MID(C27,FIND("$",SUBSTITUTE(C27,"-","$",2))+3,2),LEN(MID(C27,FIND("$",SUBSTITUTE(C27,"-","$",2))+1,FIND("$",SUBSTITUTE(C27,"-","$",3))-FIND("$",SUBSTITUTE(C27,"-","$",2))-1))=3,IF(ISNUMBER(--MID(C27,FIND("$",SUBSTITUTE(C27,"-","$",2))+1,1)),"0"&amp;MID(C27,FIND("$",SUBSTITUTE(C27,"-","$",2))+1,1)&amp;"列"&amp;MID(C27,FIND("$",SUBSTITUTE(C27,"-","$",2))+2,2),MID(C27,FIND("$",SUBSTITUTE(C27,"-","$",2))+1,1)&amp;"列"&amp;MID(C27,FIND("$",SUBSTITUTE(C27,"-","$",2))+2,2)),LEN(MID(C27,FIND("$",SUBSTITUTE(C27,"-","$",2))+1,FIND("$",SUBSTITUTE(C27,"-","$",3))-FIND("$",SUBSTITUTE(C27,"-","$",2))-1))=2,MID(C27,FIND("$",SUBSTITUTE(C27,"-","$",2))+1,2)&amp;"列"&amp;MID(C27,FIND("$",SUBSTITUTE(C27,"-","$",3))+1,FIND("$",SUBSTITUTE(C27,"-","$",4))-FIND("$",SUBSTITUTE(C27,"-","$",3))-1),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+1,1))&amp;"列"&amp;MID(C27,FIND("$",SUBSTITUTE(C27,"-","$",3))+1,FIND("$",SUBSTITUTE(C27,"-","$",4))-FIND("$",SUBSTITUTE(C27,"-","$",3))-1)),IF(LEN(C27)-LEN(SUBSTITUTE(C27,"-",""))=6,IF(S27&lt;&gt;"",_xlfn.IFS(LEN(MID(C27,FIND("$",SUBSTITUTE(C27,"-","$",2))+1,FIND("$",SUBSTITUTE(C27,"-","$",3))-FIND("$",SUBSTITUTE(C27,"-","$",2))-1))=4,MID(C27,FIND("$",SUBSTITUTE(C27,"-","$",2))+1,2)&amp;"列"&amp;MID(C27,FIND("$",SUBSTITUTE(C27,"-","$",2))+3,2),LEN(MID(C27,FIND("$",SUBSTITUTE(C27,"-","$",2))+1,FIND("$",SUBSTITUTE(C27,"-","$",3))-FIND("$",SUBSTITUTE(C27,"-","$",2))-1))=3,IF(ISNUMBER(--MID(C27,FIND("$",SUBSTITUTE(C27,"-","$",2))+1,1)),"0"&amp;MID(C27,FIND("$",SUBSTITUTE(C27,"-","$",2))+1,1)&amp;"列"&amp;MID(C27,FIND("$",SUBSTITUTE(C27,"-","$",2))+2,2),MID(C27,FIND("$",SUBSTITUTE(C27,"-","$",2))+1,1)&amp;"列"&amp;MID(C27,FIND("$",SUBSTITUTE(C27,"-","$",2))+2,2)),LEN(MID(C27,FIND("$",SUBSTITUTE(C27,"-","$",2))+1,FIND("$",SUBSTITUTE(C27,"-","$",3))-FIND("$",SUBSTITUTE(C27,"-","$",2))-1))=2,MID(C27,FIND("$",SUBSTITUTE(C27,"-","$",2))+1,2)&amp;"列"&amp;MID(C27,FIND("$",SUBSTITUTE(C27,"-","$",3))+1,FIND("$",SUBSTITUTE(C27,"-","$",4))-FIND("$",SUBSTITUTE(C27,"-","$",3))-1),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+1,1))&amp;"列"&amp;MID(C27,FIND("$",SUBSTITUTE(C27,"-","$",3))+1,FIND("$",SUBSTITUTE(C27,"-","$",4))-FIND("$",SUBSTITUTE(C27,"-","$",3))-1)),IF(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FIND("$",SUBSTITUTE(C27,"-","$",3))-FIND("$",SUBSTITUTE(C27,"-","$",2))-1))&amp;"列"&amp;MID(C27,FIND("$",SUBSTITUTE(C27,"-","$",3))+1,FIND("$",SUBSTITUTE(C27,"-","$",4))-FIND("$",SUBSTITUTE(C27,"-","$",3))-1),MID(C27,FIND("$",SUBSTITUTE(C27,"-","$",2))+1,FIND("$",SUBSTITUTE(C27,"-","$",3))-FIND("$",SUBSTITUTE(C27,"-","$",2))-1)&amp;"列"&amp;MID(C27,FIND("$",SUBSTITUTE(C27,"-","$",3))+1,FIND("$",SUBSTITUTE(C27,"-","$",4))-FIND("$",SUBSTITUTE(C27,"-","$",3))-1))),IF(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FIND("$",SUBSTITUTE(C27,"-","$",3))-FIND("$",SUBSTITUTE(C27,"-","$",2))-1))&amp;"列"&amp;MID(C27,FIND("$",SUBSTITUTE(C27,"-","$",3))+1,FIND("$",SUBSTITUTE(C27,"-","$",4))-FIND("$",SUBSTITUTE(C27,"-","$",3))-1),MID(C27,FIND("$",SUBSTITUTE(C27,"-","$",2))+1,FIND("$",SUBSTITUTE(C27,"-","$",3))-FIND("$",SUBSTITUTE(C27,"-","$",2))-1)&amp;"列"&amp;MID(C27,FIND("$",SUBSTITUTE(C27,"-","$",3))+1,FIND("$",SUBSTITUTE(C27,"-","$",4))-FIND("$",SUBSTITUTE(C27,"-","$",3))-1))))</f>
        <v>04列03</v>
      </c>
      <c r="N27" s="86" t="str">
        <f t="shared" si="2"/>
        <v>02</v>
      </c>
      <c r="O27" s="86" t="str">
        <f t="shared" si="3"/>
        <v>122</v>
      </c>
      <c r="P27" s="86" t="str">
        <f t="shared" si="4"/>
        <v>MFW</v>
      </c>
      <c r="Q27" s="66" t="s">
        <v>324</v>
      </c>
      <c r="R27" s="72"/>
      <c r="S27" s="75" t="str" cm="1">
        <f t="array" ref="S27">IF(COUNTIF(C27,"*A*P*"),_xlfn.IFS(LEN(C27)-LEN(SUBSTITUTE(C27,"-",""))=7,MID(C27,FIND("$",SUBSTITUTE(C27,"-","$",4))+1,FIND("$",SUBSTITUTE(C27,"-","$",5))-FIND("$",SUBSTITUTE(C27,"-","$",4))-1),LEN(C27)-LEN(SUBSTITUTE(C27,"-",""))=6,MID(C27,FIND("$",SUBSTITUTE(C27,"-","$",3))+1,FIND("$",SUBSTITUTE(C27,"-","$",4))-FIND("$",SUBSTITUTE(C27,"-","$",3))-1),LEN(C27)-LEN(SUBSTITUTE(C27,"-",""))=5,MID(C27,FIND("$",SUBSTITUTE(C27,"-","$",2))+1,FIND("$",SUBSTITUTE(C27,"-","$",3))-FIND("$",SUBSTITUTE(C27,"-","$",2))-1)),"")</f>
        <v>A1P1</v>
      </c>
    </row>
    <row r="28" spans="1:19" s="75" customFormat="1" ht="10.8">
      <c r="A28" s="80">
        <v>27</v>
      </c>
      <c r="B28" s="81" t="s">
        <v>395</v>
      </c>
      <c r="C28" s="64" t="s">
        <v>396</v>
      </c>
      <c r="D28" s="64" t="str">
        <f t="shared" si="1"/>
        <v>千兆管理交换机（业务区）-S5554S-EI-D</v>
      </c>
      <c r="E28" s="64" t="str" cm="1">
        <f t="array" ref="E28">_xlfn.IFS(Q28="独立","",Q28="堆叠1",MID(C28,1,FIND("$",SUBSTITUTE(C28,IF(S28="",P28,S28),"$",1))-2)&amp;"_"&amp;MID(C29,FIND("%",SUBSTITUTE(C29,"-","%",2))+1,LEN(C29)-LEN(MID(C29,1,FIND("%",SUBSTITUTE(C29,"-","%",2))))-2)&amp;IF(RIGHT(C28,2)=RIGHT(C29,2),RIGHT(C28,2),RIGHT(C28,2)&amp;"_"&amp;RIGHT(C29,2)),Q28="堆叠2",MID(C27,1,FIND("$",SUBSTITUTE(C27,IF(S27="",P27,S27),"$",1))-2)&amp;"_"&amp;MID(C28,FIND("%",SUBSTITUTE(C28,"-","%",2))+1,LEN(C28)-LEN(MID(C28,1,FIND("%",SUBSTITUTE(C28,"-","%",2))))-2)&amp;IF(RIGHT(C27,2)=RIGHT(C28,2),RIGHT(C27,2),RIGHT(C27,2)&amp;"_"&amp;RIGHT(C28,2)),Q28="M1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28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,Q28="M2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28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,Q28="H1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28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,Q28="H2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28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)</f>
        <v>HAZZ-122-4-08_4-09-A1P1-ASW-H5554-01U37</v>
      </c>
      <c r="F28" s="64" t="s">
        <v>183</v>
      </c>
      <c r="G28" s="83"/>
      <c r="H28" s="84">
        <v>100</v>
      </c>
      <c r="I28" s="85" t="s">
        <v>397</v>
      </c>
      <c r="J28" s="85" t="s">
        <v>311</v>
      </c>
      <c r="K28" s="85" t="s">
        <v>312</v>
      </c>
      <c r="L28" s="86" t="str">
        <f t="shared" si="0"/>
        <v>37</v>
      </c>
      <c r="M28" s="86" t="str" cm="1">
        <f t="array" ref="M28">IF(LEN(C28)-LEN(SUBSTITUTE(C28,"-",""))=5,_xlfn.IFS(LEN(MID(C28,FIND("$",SUBSTITUTE(C28,"-","$",2))+1,FIND("$",SUBSTITUTE(C28,"-","$",3))-FIND("$",SUBSTITUTE(C28,"-","$",2))-1))=4,MID(C28,FIND("$",SUBSTITUTE(C28,"-","$",2))+1,2)&amp;"列"&amp;MID(C28,FIND("$",SUBSTITUTE(C28,"-","$",2))+3,2),LEN(MID(C28,FIND("$",SUBSTITUTE(C28,"-","$",2))+1,FIND("$",SUBSTITUTE(C28,"-","$",3))-FIND("$",SUBSTITUTE(C28,"-","$",2))-1))=3,IF(ISNUMBER(--MID(C28,FIND("$",SUBSTITUTE(C28,"-","$",2))+1,1)),"0"&amp;MID(C28,FIND("$",SUBSTITUTE(C28,"-","$",2))+1,1)&amp;"列"&amp;MID(C28,FIND("$",SUBSTITUTE(C28,"-","$",2))+2,2),MID(C28,FIND("$",SUBSTITUTE(C28,"-","$",2))+1,1)&amp;"列"&amp;MID(C28,FIND("$",SUBSTITUTE(C28,"-","$",2))+2,2)),LEN(MID(C28,FIND("$",SUBSTITUTE(C28,"-","$",2))+1,FIND("$",SUBSTITUTE(C28,"-","$",3))-FIND("$",SUBSTITUTE(C28,"-","$",2))-1))=2,MID(C28,FIND("$",SUBSTITUTE(C28,"-","$",2))+1,2)&amp;"列"&amp;MID(C28,FIND("$",SUBSTITUTE(C28,"-","$",3))+1,FIND("$",SUBSTITUTE(C28,"-","$",4))-FIND("$",SUBSTITUTE(C28,"-","$",3))-1),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+1,1))&amp;"列"&amp;MID(C28,FIND("$",SUBSTITUTE(C28,"-","$",3))+1,FIND("$",SUBSTITUTE(C28,"-","$",4))-FIND("$",SUBSTITUTE(C28,"-","$",3))-1)),IF(LEN(C28)-LEN(SUBSTITUTE(C28,"-",""))=6,IF(S28&lt;&gt;"",_xlfn.IFS(LEN(MID(C28,FIND("$",SUBSTITUTE(C28,"-","$",2))+1,FIND("$",SUBSTITUTE(C28,"-","$",3))-FIND("$",SUBSTITUTE(C28,"-","$",2))-1))=4,MID(C28,FIND("$",SUBSTITUTE(C28,"-","$",2))+1,2)&amp;"列"&amp;MID(C28,FIND("$",SUBSTITUTE(C28,"-","$",2))+3,2),LEN(MID(C28,FIND("$",SUBSTITUTE(C28,"-","$",2))+1,FIND("$",SUBSTITUTE(C28,"-","$",3))-FIND("$",SUBSTITUTE(C28,"-","$",2))-1))=3,IF(ISNUMBER(--MID(C28,FIND("$",SUBSTITUTE(C28,"-","$",2))+1,1)),"0"&amp;MID(C28,FIND("$",SUBSTITUTE(C28,"-","$",2))+1,1)&amp;"列"&amp;MID(C28,FIND("$",SUBSTITUTE(C28,"-","$",2))+2,2),MID(C28,FIND("$",SUBSTITUTE(C28,"-","$",2))+1,1)&amp;"列"&amp;MID(C28,FIND("$",SUBSTITUTE(C28,"-","$",2))+2,2)),LEN(MID(C28,FIND("$",SUBSTITUTE(C28,"-","$",2))+1,FIND("$",SUBSTITUTE(C28,"-","$",3))-FIND("$",SUBSTITUTE(C28,"-","$",2))-1))=2,MID(C28,FIND("$",SUBSTITUTE(C28,"-","$",2))+1,2)&amp;"列"&amp;MID(C28,FIND("$",SUBSTITUTE(C28,"-","$",3))+1,FIND("$",SUBSTITUTE(C28,"-","$",4))-FIND("$",SUBSTITUTE(C28,"-","$",3))-1),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+1,1))&amp;"列"&amp;MID(C28,FIND("$",SUBSTITUTE(C28,"-","$",3))+1,FIND("$",SUBSTITUTE(C28,"-","$",4))-FIND("$",SUBSTITUTE(C28,"-","$",3))-1)),IF(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FIND("$",SUBSTITUTE(C28,"-","$",3))-FIND("$",SUBSTITUTE(C28,"-","$",2))-1))&amp;"列"&amp;MID(C28,FIND("$",SUBSTITUTE(C28,"-","$",3))+1,FIND("$",SUBSTITUTE(C28,"-","$",4))-FIND("$",SUBSTITUTE(C28,"-","$",3))-1),MID(C28,FIND("$",SUBSTITUTE(C28,"-","$",2))+1,FIND("$",SUBSTITUTE(C28,"-","$",3))-FIND("$",SUBSTITUTE(C28,"-","$",2))-1)&amp;"列"&amp;MID(C28,FIND("$",SUBSTITUTE(C28,"-","$",3))+1,FIND("$",SUBSTITUTE(C28,"-","$",4))-FIND("$",SUBSTITUTE(C28,"-","$",3))-1))),IF(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FIND("$",SUBSTITUTE(C28,"-","$",3))-FIND("$",SUBSTITUTE(C28,"-","$",2))-1))&amp;"列"&amp;MID(C28,FIND("$",SUBSTITUTE(C28,"-","$",3))+1,FIND("$",SUBSTITUTE(C28,"-","$",4))-FIND("$",SUBSTITUTE(C28,"-","$",3))-1),MID(C28,FIND("$",SUBSTITUTE(C28,"-","$",2))+1,FIND("$",SUBSTITUTE(C28,"-","$",3))-FIND("$",SUBSTITUTE(C28,"-","$",2))-1)&amp;"列"&amp;MID(C28,FIND("$",SUBSTITUTE(C28,"-","$",3))+1,FIND("$",SUBSTITUTE(C28,"-","$",4))-FIND("$",SUBSTITUTE(C28,"-","$",3))-1))))</f>
        <v>04列08</v>
      </c>
      <c r="N28" s="86" t="str">
        <f t="shared" si="2"/>
        <v>01</v>
      </c>
      <c r="O28" s="86" t="str">
        <f t="shared" si="3"/>
        <v>122</v>
      </c>
      <c r="P28" s="86" t="str">
        <f t="shared" si="4"/>
        <v>ASW</v>
      </c>
      <c r="Q28" s="66" t="s">
        <v>348</v>
      </c>
      <c r="R28" s="72"/>
      <c r="S28" s="75" t="str" cm="1">
        <f t="array" ref="S28">IF(COUNTIF(C28,"*A*P*"),_xlfn.IFS(LEN(C28)-LEN(SUBSTITUTE(C28,"-",""))=7,MID(C28,FIND("$",SUBSTITUTE(C28,"-","$",4))+1,FIND("$",SUBSTITUTE(C28,"-","$",5))-FIND("$",SUBSTITUTE(C28,"-","$",4))-1),LEN(C28)-LEN(SUBSTITUTE(C28,"-",""))=6,MID(C28,FIND("$",SUBSTITUTE(C28,"-","$",3))+1,FIND("$",SUBSTITUTE(C28,"-","$",4))-FIND("$",SUBSTITUTE(C28,"-","$",3))-1),LEN(C28)-LEN(SUBSTITUTE(C28,"-",""))=5,MID(C28,FIND("$",SUBSTITUTE(C28,"-","$",2))+1,FIND("$",SUBSTITUTE(C28,"-","$",3))-FIND("$",SUBSTITUTE(C28,"-","$",2))-1)),"")</f>
        <v>A1P1</v>
      </c>
    </row>
    <row r="29" spans="1:19" s="75" customFormat="1" ht="10.8">
      <c r="A29" s="80">
        <v>28</v>
      </c>
      <c r="B29" s="81" t="s">
        <v>398</v>
      </c>
      <c r="C29" s="64" t="s">
        <v>399</v>
      </c>
      <c r="D29" s="64" t="str">
        <f t="shared" si="1"/>
        <v>千兆管理交换机（业务区）-S5554S-EI-D</v>
      </c>
      <c r="E29" s="64" t="str" cm="1">
        <f t="array" ref="E29">_xlfn.IFS(Q29="独立","",Q29="堆叠1",MID(C29,1,FIND("$",SUBSTITUTE(C29,IF(S29="",P29,S29),"$",1))-2)&amp;"_"&amp;MID(C30,FIND("%",SUBSTITUTE(C30,"-","%",2))+1,LEN(C30)-LEN(MID(C30,1,FIND("%",SUBSTITUTE(C30,"-","%",2))))-2)&amp;IF(RIGHT(C29,2)=RIGHT(C30,2),RIGHT(C29,2),RIGHT(C29,2)&amp;"_"&amp;RIGHT(C30,2)),Q29="堆叠2",MID(C28,1,FIND("$",SUBSTITUTE(C28,IF(S28="",P28,S28),"$",1))-2)&amp;"_"&amp;MID(C29,FIND("%",SUBSTITUTE(C29,"-","%",2))+1,LEN(C29)-LEN(MID(C29,1,FIND("%",SUBSTITUTE(C29,"-","%",2))))-2)&amp;IF(RIGHT(C28,2)=RIGHT(C29,2),RIGHT(C28,2),RIGHT(C28,2)&amp;"_"&amp;RIGHT(C29,2)),Q29="M1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29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,Q29="M2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29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,Q29="H1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29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,Q29="H2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29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)</f>
        <v>HAZZ-122-4-08_4-09-A1P1-ASW-H5554-01U37</v>
      </c>
      <c r="F29" s="64" t="s">
        <v>183</v>
      </c>
      <c r="G29" s="83"/>
      <c r="H29" s="84">
        <v>100</v>
      </c>
      <c r="I29" s="85" t="s">
        <v>400</v>
      </c>
      <c r="J29" s="85" t="s">
        <v>311</v>
      </c>
      <c r="K29" s="85" t="s">
        <v>312</v>
      </c>
      <c r="L29" s="86" t="str">
        <f t="shared" si="0"/>
        <v>37</v>
      </c>
      <c r="M29" s="86" t="str" cm="1">
        <f t="array" ref="M29">IF(LEN(C29)-LEN(SUBSTITUTE(C29,"-",""))=5,_xlfn.IFS(LEN(MID(C29,FIND("$",SUBSTITUTE(C29,"-","$",2))+1,FIND("$",SUBSTITUTE(C29,"-","$",3))-FIND("$",SUBSTITUTE(C29,"-","$",2))-1))=4,MID(C29,FIND("$",SUBSTITUTE(C29,"-","$",2))+1,2)&amp;"列"&amp;MID(C29,FIND("$",SUBSTITUTE(C29,"-","$",2))+3,2),LEN(MID(C29,FIND("$",SUBSTITUTE(C29,"-","$",2))+1,FIND("$",SUBSTITUTE(C29,"-","$",3))-FIND("$",SUBSTITUTE(C29,"-","$",2))-1))=3,IF(ISNUMBER(--MID(C29,FIND("$",SUBSTITUTE(C29,"-","$",2))+1,1)),"0"&amp;MID(C29,FIND("$",SUBSTITUTE(C29,"-","$",2))+1,1)&amp;"列"&amp;MID(C29,FIND("$",SUBSTITUTE(C29,"-","$",2))+2,2),MID(C29,FIND("$",SUBSTITUTE(C29,"-","$",2))+1,1)&amp;"列"&amp;MID(C29,FIND("$",SUBSTITUTE(C29,"-","$",2))+2,2)),LEN(MID(C29,FIND("$",SUBSTITUTE(C29,"-","$",2))+1,FIND("$",SUBSTITUTE(C29,"-","$",3))-FIND("$",SUBSTITUTE(C29,"-","$",2))-1))=2,MID(C29,FIND("$",SUBSTITUTE(C29,"-","$",2))+1,2)&amp;"列"&amp;MID(C29,FIND("$",SUBSTITUTE(C29,"-","$",3))+1,FIND("$",SUBSTITUTE(C29,"-","$",4))-FIND("$",SUBSTITUTE(C29,"-","$",3))-1),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+1,1))&amp;"列"&amp;MID(C29,FIND("$",SUBSTITUTE(C29,"-","$",3))+1,FIND("$",SUBSTITUTE(C29,"-","$",4))-FIND("$",SUBSTITUTE(C29,"-","$",3))-1)),IF(LEN(C29)-LEN(SUBSTITUTE(C29,"-",""))=6,IF(S29&lt;&gt;"",_xlfn.IFS(LEN(MID(C29,FIND("$",SUBSTITUTE(C29,"-","$",2))+1,FIND("$",SUBSTITUTE(C29,"-","$",3))-FIND("$",SUBSTITUTE(C29,"-","$",2))-1))=4,MID(C29,FIND("$",SUBSTITUTE(C29,"-","$",2))+1,2)&amp;"列"&amp;MID(C29,FIND("$",SUBSTITUTE(C29,"-","$",2))+3,2),LEN(MID(C29,FIND("$",SUBSTITUTE(C29,"-","$",2))+1,FIND("$",SUBSTITUTE(C29,"-","$",3))-FIND("$",SUBSTITUTE(C29,"-","$",2))-1))=3,IF(ISNUMBER(--MID(C29,FIND("$",SUBSTITUTE(C29,"-","$",2))+1,1)),"0"&amp;MID(C29,FIND("$",SUBSTITUTE(C29,"-","$",2))+1,1)&amp;"列"&amp;MID(C29,FIND("$",SUBSTITUTE(C29,"-","$",2))+2,2),MID(C29,FIND("$",SUBSTITUTE(C29,"-","$",2))+1,1)&amp;"列"&amp;MID(C29,FIND("$",SUBSTITUTE(C29,"-","$",2))+2,2)),LEN(MID(C29,FIND("$",SUBSTITUTE(C29,"-","$",2))+1,FIND("$",SUBSTITUTE(C29,"-","$",3))-FIND("$",SUBSTITUTE(C29,"-","$",2))-1))=2,MID(C29,FIND("$",SUBSTITUTE(C29,"-","$",2))+1,2)&amp;"列"&amp;MID(C29,FIND("$",SUBSTITUTE(C29,"-","$",3))+1,FIND("$",SUBSTITUTE(C29,"-","$",4))-FIND("$",SUBSTITUTE(C29,"-","$",3))-1),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+1,1))&amp;"列"&amp;MID(C29,FIND("$",SUBSTITUTE(C29,"-","$",3))+1,FIND("$",SUBSTITUTE(C29,"-","$",4))-FIND("$",SUBSTITUTE(C29,"-","$",3))-1)),IF(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FIND("$",SUBSTITUTE(C29,"-","$",3))-FIND("$",SUBSTITUTE(C29,"-","$",2))-1))&amp;"列"&amp;MID(C29,FIND("$",SUBSTITUTE(C29,"-","$",3))+1,FIND("$",SUBSTITUTE(C29,"-","$",4))-FIND("$",SUBSTITUTE(C29,"-","$",3))-1),MID(C29,FIND("$",SUBSTITUTE(C29,"-","$",2))+1,FIND("$",SUBSTITUTE(C29,"-","$",3))-FIND("$",SUBSTITUTE(C29,"-","$",2))-1)&amp;"列"&amp;MID(C29,FIND("$",SUBSTITUTE(C29,"-","$",3))+1,FIND("$",SUBSTITUTE(C29,"-","$",4))-FIND("$",SUBSTITUTE(C29,"-","$",3))-1))),IF(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FIND("$",SUBSTITUTE(C29,"-","$",3))-FIND("$",SUBSTITUTE(C29,"-","$",2))-1))&amp;"列"&amp;MID(C29,FIND("$",SUBSTITUTE(C29,"-","$",3))+1,FIND("$",SUBSTITUTE(C29,"-","$",4))-FIND("$",SUBSTITUTE(C29,"-","$",3))-1),MID(C29,FIND("$",SUBSTITUTE(C29,"-","$",2))+1,FIND("$",SUBSTITUTE(C29,"-","$",3))-FIND("$",SUBSTITUTE(C29,"-","$",2))-1)&amp;"列"&amp;MID(C29,FIND("$",SUBSTITUTE(C29,"-","$",3))+1,FIND("$",SUBSTITUTE(C29,"-","$",4))-FIND("$",SUBSTITUTE(C29,"-","$",3))-1))))</f>
        <v>04列09</v>
      </c>
      <c r="N29" s="86" t="str">
        <f t="shared" si="2"/>
        <v>01</v>
      </c>
      <c r="O29" s="86" t="str">
        <f t="shared" si="3"/>
        <v>122</v>
      </c>
      <c r="P29" s="86" t="str">
        <f t="shared" si="4"/>
        <v>ASW</v>
      </c>
      <c r="Q29" s="66" t="s">
        <v>352</v>
      </c>
      <c r="R29" s="72"/>
      <c r="S29" s="75" t="str" cm="1">
        <f t="array" ref="S29">IF(COUNTIF(C29,"*A*P*"),_xlfn.IFS(LEN(C29)-LEN(SUBSTITUTE(C29,"-",""))=7,MID(C29,FIND("$",SUBSTITUTE(C29,"-","$",4))+1,FIND("$",SUBSTITUTE(C29,"-","$",5))-FIND("$",SUBSTITUTE(C29,"-","$",4))-1),LEN(C29)-LEN(SUBSTITUTE(C29,"-",""))=6,MID(C29,FIND("$",SUBSTITUTE(C29,"-","$",3))+1,FIND("$",SUBSTITUTE(C29,"-","$",4))-FIND("$",SUBSTITUTE(C29,"-","$",3))-1),LEN(C29)-LEN(SUBSTITUTE(C29,"-",""))=5,MID(C29,FIND("$",SUBSTITUTE(C29,"-","$",2))+1,FIND("$",SUBSTITUTE(C29,"-","$",3))-FIND("$",SUBSTITUTE(C29,"-","$",2))-1)),"")</f>
        <v>A1P1</v>
      </c>
    </row>
    <row r="30" spans="1:19" s="75" customFormat="1" ht="10.8">
      <c r="A30" s="80">
        <v>29</v>
      </c>
      <c r="B30" s="81" t="s">
        <v>401</v>
      </c>
      <c r="C30" s="64" t="s">
        <v>402</v>
      </c>
      <c r="D30" s="64" t="str">
        <f t="shared" si="1"/>
        <v>千兆管理交换机（业务区）-S5554S-EI-D</v>
      </c>
      <c r="E30" s="64" t="str" cm="1">
        <f t="array" ref="E30">_xlfn.IFS(Q30="独立","",Q30="堆叠1",MID(C30,1,FIND("$",SUBSTITUTE(C30,IF(S30="",P30,S30),"$",1))-2)&amp;"_"&amp;MID(C31,FIND("%",SUBSTITUTE(C31,"-","%",2))+1,LEN(C31)-LEN(MID(C31,1,FIND("%",SUBSTITUTE(C31,"-","%",2))))-2)&amp;IF(RIGHT(C30,2)=RIGHT(C31,2),RIGHT(C30,2),RIGHT(C30,2)&amp;"_"&amp;RIGHT(C31,2)),Q30="堆叠2",MID(C29,1,FIND("$",SUBSTITUTE(C29,IF(S29="",P29,S29),"$",1))-2)&amp;"_"&amp;MID(C30,FIND("%",SUBSTITUTE(C30,"-","%",2))+1,LEN(C30)-LEN(MID(C30,1,FIND("%",SUBSTITUTE(C30,"-","%",2))))-2)&amp;IF(RIGHT(C29,2)=RIGHT(C30,2),RIGHT(C29,2),RIGHT(C29,2)&amp;"_"&amp;RIGHT(C30,2)),Q30="M1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30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,Q30="M2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30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,Q30="H1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30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,Q30="H2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30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)</f>
        <v>HAZZ-122-3-04_3-05-A1P1-ASW-H5554-01U37</v>
      </c>
      <c r="F30" s="64" t="s">
        <v>183</v>
      </c>
      <c r="G30" s="83"/>
      <c r="H30" s="84">
        <v>100</v>
      </c>
      <c r="I30" s="85" t="s">
        <v>403</v>
      </c>
      <c r="J30" s="85" t="s">
        <v>311</v>
      </c>
      <c r="K30" s="85" t="s">
        <v>312</v>
      </c>
      <c r="L30" s="86" t="str">
        <f t="shared" si="0"/>
        <v>37</v>
      </c>
      <c r="M30" s="86" t="str" cm="1">
        <f t="array" ref="M30">IF(LEN(C30)-LEN(SUBSTITUTE(C30,"-",""))=5,_xlfn.IFS(LEN(MID(C30,FIND("$",SUBSTITUTE(C30,"-","$",2))+1,FIND("$",SUBSTITUTE(C30,"-","$",3))-FIND("$",SUBSTITUTE(C30,"-","$",2))-1))=4,MID(C30,FIND("$",SUBSTITUTE(C30,"-","$",2))+1,2)&amp;"列"&amp;MID(C30,FIND("$",SUBSTITUTE(C30,"-","$",2))+3,2),LEN(MID(C30,FIND("$",SUBSTITUTE(C30,"-","$",2))+1,FIND("$",SUBSTITUTE(C30,"-","$",3))-FIND("$",SUBSTITUTE(C30,"-","$",2))-1))=3,IF(ISNUMBER(--MID(C30,FIND("$",SUBSTITUTE(C30,"-","$",2))+1,1)),"0"&amp;MID(C30,FIND("$",SUBSTITUTE(C30,"-","$",2))+1,1)&amp;"列"&amp;MID(C30,FIND("$",SUBSTITUTE(C30,"-","$",2))+2,2),MID(C30,FIND("$",SUBSTITUTE(C30,"-","$",2))+1,1)&amp;"列"&amp;MID(C30,FIND("$",SUBSTITUTE(C30,"-","$",2))+2,2)),LEN(MID(C30,FIND("$",SUBSTITUTE(C30,"-","$",2))+1,FIND("$",SUBSTITUTE(C30,"-","$",3))-FIND("$",SUBSTITUTE(C30,"-","$",2))-1))=2,MID(C30,FIND("$",SUBSTITUTE(C30,"-","$",2))+1,2)&amp;"列"&amp;MID(C30,FIND("$",SUBSTITUTE(C30,"-","$",3))+1,FIND("$",SUBSTITUTE(C30,"-","$",4))-FIND("$",SUBSTITUTE(C30,"-","$",3))-1),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+1,1))&amp;"列"&amp;MID(C30,FIND("$",SUBSTITUTE(C30,"-","$",3))+1,FIND("$",SUBSTITUTE(C30,"-","$",4))-FIND("$",SUBSTITUTE(C30,"-","$",3))-1)),IF(LEN(C30)-LEN(SUBSTITUTE(C30,"-",""))=6,IF(S30&lt;&gt;"",_xlfn.IFS(LEN(MID(C30,FIND("$",SUBSTITUTE(C30,"-","$",2))+1,FIND("$",SUBSTITUTE(C30,"-","$",3))-FIND("$",SUBSTITUTE(C30,"-","$",2))-1))=4,MID(C30,FIND("$",SUBSTITUTE(C30,"-","$",2))+1,2)&amp;"列"&amp;MID(C30,FIND("$",SUBSTITUTE(C30,"-","$",2))+3,2),LEN(MID(C30,FIND("$",SUBSTITUTE(C30,"-","$",2))+1,FIND("$",SUBSTITUTE(C30,"-","$",3))-FIND("$",SUBSTITUTE(C30,"-","$",2))-1))=3,IF(ISNUMBER(--MID(C30,FIND("$",SUBSTITUTE(C30,"-","$",2))+1,1)),"0"&amp;MID(C30,FIND("$",SUBSTITUTE(C30,"-","$",2))+1,1)&amp;"列"&amp;MID(C30,FIND("$",SUBSTITUTE(C30,"-","$",2))+2,2),MID(C30,FIND("$",SUBSTITUTE(C30,"-","$",2))+1,1)&amp;"列"&amp;MID(C30,FIND("$",SUBSTITUTE(C30,"-","$",2))+2,2)),LEN(MID(C30,FIND("$",SUBSTITUTE(C30,"-","$",2))+1,FIND("$",SUBSTITUTE(C30,"-","$",3))-FIND("$",SUBSTITUTE(C30,"-","$",2))-1))=2,MID(C30,FIND("$",SUBSTITUTE(C30,"-","$",2))+1,2)&amp;"列"&amp;MID(C30,FIND("$",SUBSTITUTE(C30,"-","$",3))+1,FIND("$",SUBSTITUTE(C30,"-","$",4))-FIND("$",SUBSTITUTE(C30,"-","$",3))-1),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+1,1))&amp;"列"&amp;MID(C30,FIND("$",SUBSTITUTE(C30,"-","$",3))+1,FIND("$",SUBSTITUTE(C30,"-","$",4))-FIND("$",SUBSTITUTE(C30,"-","$",3))-1)),IF(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FIND("$",SUBSTITUTE(C30,"-","$",3))-FIND("$",SUBSTITUTE(C30,"-","$",2))-1))&amp;"列"&amp;MID(C30,FIND("$",SUBSTITUTE(C30,"-","$",3))+1,FIND("$",SUBSTITUTE(C30,"-","$",4))-FIND("$",SUBSTITUTE(C30,"-","$",3))-1),MID(C30,FIND("$",SUBSTITUTE(C30,"-","$",2))+1,FIND("$",SUBSTITUTE(C30,"-","$",3))-FIND("$",SUBSTITUTE(C30,"-","$",2))-1)&amp;"列"&amp;MID(C30,FIND("$",SUBSTITUTE(C30,"-","$",3))+1,FIND("$",SUBSTITUTE(C30,"-","$",4))-FIND("$",SUBSTITUTE(C30,"-","$",3))-1))),IF(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FIND("$",SUBSTITUTE(C30,"-","$",3))-FIND("$",SUBSTITUTE(C30,"-","$",2))-1))&amp;"列"&amp;MID(C30,FIND("$",SUBSTITUTE(C30,"-","$",3))+1,FIND("$",SUBSTITUTE(C30,"-","$",4))-FIND("$",SUBSTITUTE(C30,"-","$",3))-1),MID(C30,FIND("$",SUBSTITUTE(C30,"-","$",2))+1,FIND("$",SUBSTITUTE(C30,"-","$",3))-FIND("$",SUBSTITUTE(C30,"-","$",2))-1)&amp;"列"&amp;MID(C30,FIND("$",SUBSTITUTE(C30,"-","$",3))+1,FIND("$",SUBSTITUTE(C30,"-","$",4))-FIND("$",SUBSTITUTE(C30,"-","$",3))-1))))</f>
        <v>03列04</v>
      </c>
      <c r="N30" s="86" t="str">
        <f t="shared" si="2"/>
        <v>01</v>
      </c>
      <c r="O30" s="86" t="str">
        <f t="shared" si="3"/>
        <v>122</v>
      </c>
      <c r="P30" s="86" t="str">
        <f t="shared" si="4"/>
        <v>ASW</v>
      </c>
      <c r="Q30" s="66" t="s">
        <v>348</v>
      </c>
      <c r="R30" s="72"/>
      <c r="S30" s="75" t="str" cm="1">
        <f t="array" ref="S30">IF(COUNTIF(C30,"*A*P*"),_xlfn.IFS(LEN(C30)-LEN(SUBSTITUTE(C30,"-",""))=7,MID(C30,FIND("$",SUBSTITUTE(C30,"-","$",4))+1,FIND("$",SUBSTITUTE(C30,"-","$",5))-FIND("$",SUBSTITUTE(C30,"-","$",4))-1),LEN(C30)-LEN(SUBSTITUTE(C30,"-",""))=6,MID(C30,FIND("$",SUBSTITUTE(C30,"-","$",3))+1,FIND("$",SUBSTITUTE(C30,"-","$",4))-FIND("$",SUBSTITUTE(C30,"-","$",3))-1),LEN(C30)-LEN(SUBSTITUTE(C30,"-",""))=5,MID(C30,FIND("$",SUBSTITUTE(C30,"-","$",2))+1,FIND("$",SUBSTITUTE(C30,"-","$",3))-FIND("$",SUBSTITUTE(C30,"-","$",2))-1)),"")</f>
        <v>A1P1</v>
      </c>
    </row>
    <row r="31" spans="1:19" s="75" customFormat="1" ht="10.8">
      <c r="A31" s="80">
        <v>30</v>
      </c>
      <c r="B31" s="81" t="s">
        <v>404</v>
      </c>
      <c r="C31" s="64" t="s">
        <v>405</v>
      </c>
      <c r="D31" s="64" t="str">
        <f t="shared" si="1"/>
        <v>千兆管理交换机（业务区）-S5554S-EI-D</v>
      </c>
      <c r="E31" s="64" t="str" cm="1">
        <f t="array" ref="E31">_xlfn.IFS(Q31="独立","",Q31="堆叠1",MID(C31,1,FIND("$",SUBSTITUTE(C31,IF(S31="",P31,S31),"$",1))-2)&amp;"_"&amp;MID(C32,FIND("%",SUBSTITUTE(C32,"-","%",2))+1,LEN(C32)-LEN(MID(C32,1,FIND("%",SUBSTITUTE(C32,"-","%",2))))-2)&amp;IF(RIGHT(C31,2)=RIGHT(C32,2),RIGHT(C31,2),RIGHT(C31,2)&amp;"_"&amp;RIGHT(C32,2)),Q31="堆叠2",MID(C30,1,FIND("$",SUBSTITUTE(C30,IF(S30="",P30,S30),"$",1))-2)&amp;"_"&amp;MID(C31,FIND("%",SUBSTITUTE(C31,"-","%",2))+1,LEN(C31)-LEN(MID(C31,1,FIND("%",SUBSTITUTE(C31,"-","%",2))))-2)&amp;IF(RIGHT(C30,2)=RIGHT(C31,2),RIGHT(C30,2),RIGHT(C30,2)&amp;"_"&amp;RIGHT(C31,2)),Q31="M1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31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,Q31="M2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31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,Q31="H1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31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,Q31="H2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31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)</f>
        <v>HAZZ-122-3-04_3-05-A1P1-ASW-H5554-01U37</v>
      </c>
      <c r="F31" s="64" t="s">
        <v>183</v>
      </c>
      <c r="G31" s="83"/>
      <c r="H31" s="84">
        <v>100</v>
      </c>
      <c r="I31" s="85" t="s">
        <v>406</v>
      </c>
      <c r="J31" s="85" t="s">
        <v>311</v>
      </c>
      <c r="K31" s="85" t="s">
        <v>312</v>
      </c>
      <c r="L31" s="86" t="str">
        <f t="shared" si="0"/>
        <v>37</v>
      </c>
      <c r="M31" s="86" t="str" cm="1">
        <f t="array" ref="M31">IF(LEN(C31)-LEN(SUBSTITUTE(C31,"-",""))=5,_xlfn.IFS(LEN(MID(C31,FIND("$",SUBSTITUTE(C31,"-","$",2))+1,FIND("$",SUBSTITUTE(C31,"-","$",3))-FIND("$",SUBSTITUTE(C31,"-","$",2))-1))=4,MID(C31,FIND("$",SUBSTITUTE(C31,"-","$",2))+1,2)&amp;"列"&amp;MID(C31,FIND("$",SUBSTITUTE(C31,"-","$",2))+3,2),LEN(MID(C31,FIND("$",SUBSTITUTE(C31,"-","$",2))+1,FIND("$",SUBSTITUTE(C31,"-","$",3))-FIND("$",SUBSTITUTE(C31,"-","$",2))-1))=3,IF(ISNUMBER(--MID(C31,FIND("$",SUBSTITUTE(C31,"-","$",2))+1,1)),"0"&amp;MID(C31,FIND("$",SUBSTITUTE(C31,"-","$",2))+1,1)&amp;"列"&amp;MID(C31,FIND("$",SUBSTITUTE(C31,"-","$",2))+2,2),MID(C31,FIND("$",SUBSTITUTE(C31,"-","$",2))+1,1)&amp;"列"&amp;MID(C31,FIND("$",SUBSTITUTE(C31,"-","$",2))+2,2)),LEN(MID(C31,FIND("$",SUBSTITUTE(C31,"-","$",2))+1,FIND("$",SUBSTITUTE(C31,"-","$",3))-FIND("$",SUBSTITUTE(C31,"-","$",2))-1))=2,MID(C31,FIND("$",SUBSTITUTE(C31,"-","$",2))+1,2)&amp;"列"&amp;MID(C31,FIND("$",SUBSTITUTE(C31,"-","$",3))+1,FIND("$",SUBSTITUTE(C31,"-","$",4))-FIND("$",SUBSTITUTE(C31,"-","$",3))-1),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+1,1))&amp;"列"&amp;MID(C31,FIND("$",SUBSTITUTE(C31,"-","$",3))+1,FIND("$",SUBSTITUTE(C31,"-","$",4))-FIND("$",SUBSTITUTE(C31,"-","$",3))-1)),IF(LEN(C31)-LEN(SUBSTITUTE(C31,"-",""))=6,IF(S31&lt;&gt;"",_xlfn.IFS(LEN(MID(C31,FIND("$",SUBSTITUTE(C31,"-","$",2))+1,FIND("$",SUBSTITUTE(C31,"-","$",3))-FIND("$",SUBSTITUTE(C31,"-","$",2))-1))=4,MID(C31,FIND("$",SUBSTITUTE(C31,"-","$",2))+1,2)&amp;"列"&amp;MID(C31,FIND("$",SUBSTITUTE(C31,"-","$",2))+3,2),LEN(MID(C31,FIND("$",SUBSTITUTE(C31,"-","$",2))+1,FIND("$",SUBSTITUTE(C31,"-","$",3))-FIND("$",SUBSTITUTE(C31,"-","$",2))-1))=3,IF(ISNUMBER(--MID(C31,FIND("$",SUBSTITUTE(C31,"-","$",2))+1,1)),"0"&amp;MID(C31,FIND("$",SUBSTITUTE(C31,"-","$",2))+1,1)&amp;"列"&amp;MID(C31,FIND("$",SUBSTITUTE(C31,"-","$",2))+2,2),MID(C31,FIND("$",SUBSTITUTE(C31,"-","$",2))+1,1)&amp;"列"&amp;MID(C31,FIND("$",SUBSTITUTE(C31,"-","$",2))+2,2)),LEN(MID(C31,FIND("$",SUBSTITUTE(C31,"-","$",2))+1,FIND("$",SUBSTITUTE(C31,"-","$",3))-FIND("$",SUBSTITUTE(C31,"-","$",2))-1))=2,MID(C31,FIND("$",SUBSTITUTE(C31,"-","$",2))+1,2)&amp;"列"&amp;MID(C31,FIND("$",SUBSTITUTE(C31,"-","$",3))+1,FIND("$",SUBSTITUTE(C31,"-","$",4))-FIND("$",SUBSTITUTE(C31,"-","$",3))-1),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+1,1))&amp;"列"&amp;MID(C31,FIND("$",SUBSTITUTE(C31,"-","$",3))+1,FIND("$",SUBSTITUTE(C31,"-","$",4))-FIND("$",SUBSTITUTE(C31,"-","$",3))-1)),IF(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FIND("$",SUBSTITUTE(C31,"-","$",3))-FIND("$",SUBSTITUTE(C31,"-","$",2))-1))&amp;"列"&amp;MID(C31,FIND("$",SUBSTITUTE(C31,"-","$",3))+1,FIND("$",SUBSTITUTE(C31,"-","$",4))-FIND("$",SUBSTITUTE(C31,"-","$",3))-1),MID(C31,FIND("$",SUBSTITUTE(C31,"-","$",2))+1,FIND("$",SUBSTITUTE(C31,"-","$",3))-FIND("$",SUBSTITUTE(C31,"-","$",2))-1)&amp;"列"&amp;MID(C31,FIND("$",SUBSTITUTE(C31,"-","$",3))+1,FIND("$",SUBSTITUTE(C31,"-","$",4))-FIND("$",SUBSTITUTE(C31,"-","$",3))-1))),IF(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FIND("$",SUBSTITUTE(C31,"-","$",3))-FIND("$",SUBSTITUTE(C31,"-","$",2))-1))&amp;"列"&amp;MID(C31,FIND("$",SUBSTITUTE(C31,"-","$",3))+1,FIND("$",SUBSTITUTE(C31,"-","$",4))-FIND("$",SUBSTITUTE(C31,"-","$",3))-1),MID(C31,FIND("$",SUBSTITUTE(C31,"-","$",2))+1,FIND("$",SUBSTITUTE(C31,"-","$",3))-FIND("$",SUBSTITUTE(C31,"-","$",2))-1)&amp;"列"&amp;MID(C31,FIND("$",SUBSTITUTE(C31,"-","$",3))+1,FIND("$",SUBSTITUTE(C31,"-","$",4))-FIND("$",SUBSTITUTE(C31,"-","$",3))-1))))</f>
        <v>03列05</v>
      </c>
      <c r="N31" s="86" t="str">
        <f t="shared" si="2"/>
        <v>01</v>
      </c>
      <c r="O31" s="86" t="str">
        <f t="shared" si="3"/>
        <v>122</v>
      </c>
      <c r="P31" s="86" t="str">
        <f t="shared" si="4"/>
        <v>ASW</v>
      </c>
      <c r="Q31" s="66" t="s">
        <v>352</v>
      </c>
      <c r="R31" s="72"/>
      <c r="S31" s="75" t="str" cm="1">
        <f t="array" ref="S31">IF(COUNTIF(C31,"*A*P*"),_xlfn.IFS(LEN(C31)-LEN(SUBSTITUTE(C31,"-",""))=7,MID(C31,FIND("$",SUBSTITUTE(C31,"-","$",4))+1,FIND("$",SUBSTITUTE(C31,"-","$",5))-FIND("$",SUBSTITUTE(C31,"-","$",4))-1),LEN(C31)-LEN(SUBSTITUTE(C31,"-",""))=6,MID(C31,FIND("$",SUBSTITUTE(C31,"-","$",3))+1,FIND("$",SUBSTITUTE(C31,"-","$",4))-FIND("$",SUBSTITUTE(C31,"-","$",3))-1),LEN(C31)-LEN(SUBSTITUTE(C31,"-",""))=5,MID(C31,FIND("$",SUBSTITUTE(C31,"-","$",2))+1,FIND("$",SUBSTITUTE(C31,"-","$",3))-FIND("$",SUBSTITUTE(C31,"-","$",2))-1)),"")</f>
        <v>A1P1</v>
      </c>
    </row>
    <row r="32" spans="1:19" s="75" customFormat="1" ht="10.8">
      <c r="A32" s="80">
        <v>31</v>
      </c>
      <c r="B32" s="81" t="s">
        <v>407</v>
      </c>
      <c r="C32" s="64" t="s">
        <v>408</v>
      </c>
      <c r="D32" s="64" t="str">
        <f t="shared" si="1"/>
        <v>千兆管理交换机（功能区）-S5554S-EI-D</v>
      </c>
      <c r="E32" s="64" t="str" cm="1">
        <f t="array" ref="E32">_xlfn.IFS(Q32="独立","",Q32="堆叠1",MID(C32,1,FIND("$",SUBSTITUTE(C32,IF(S32="",P32,S32),"$",1))-2)&amp;"_"&amp;MID(C33,FIND("%",SUBSTITUTE(C33,"-","%",2))+1,LEN(C33)-LEN(MID(C33,1,FIND("%",SUBSTITUTE(C33,"-","%",2))))-2)&amp;IF(RIGHT(C32,2)=RIGHT(C33,2),RIGHT(C32,2),RIGHT(C32,2)&amp;"_"&amp;RIGHT(C33,2)),Q32="堆叠2",MID(C31,1,FIND("$",SUBSTITUTE(C31,IF(S31="",P31,S31),"$",1))-2)&amp;"_"&amp;MID(C32,FIND("%",SUBSTITUTE(C32,"-","%",2))+1,LEN(C32)-LEN(MID(C32,1,FIND("%",SUBSTITUTE(C32,"-","%",2))))-2)&amp;IF(RIGHT(C31,2)=RIGHT(C32,2),RIGHT(C31,2),RIGHT(C31,2)&amp;"_"&amp;RIGHT(C32,2)),Q32="M1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32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,Q32="M2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32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,Q32="H1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32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,Q32="H2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32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)</f>
        <v>HAZZ-122-3-07_3-08-A1P1-ASW-H5554-01U34</v>
      </c>
      <c r="F32" s="64" t="s">
        <v>183</v>
      </c>
      <c r="G32" s="83"/>
      <c r="H32" s="84">
        <v>100</v>
      </c>
      <c r="I32" s="85" t="s">
        <v>409</v>
      </c>
      <c r="J32" s="85" t="s">
        <v>311</v>
      </c>
      <c r="K32" s="85" t="s">
        <v>312</v>
      </c>
      <c r="L32" s="86" t="str">
        <f t="shared" si="0"/>
        <v>34</v>
      </c>
      <c r="M32" s="86" t="str" cm="1">
        <f t="array" ref="M32">IF(LEN(C32)-LEN(SUBSTITUTE(C32,"-",""))=5,_xlfn.IFS(LEN(MID(C32,FIND("$",SUBSTITUTE(C32,"-","$",2))+1,FIND("$",SUBSTITUTE(C32,"-","$",3))-FIND("$",SUBSTITUTE(C32,"-","$",2))-1))=4,MID(C32,FIND("$",SUBSTITUTE(C32,"-","$",2))+1,2)&amp;"列"&amp;MID(C32,FIND("$",SUBSTITUTE(C32,"-","$",2))+3,2),LEN(MID(C32,FIND("$",SUBSTITUTE(C32,"-","$",2))+1,FIND("$",SUBSTITUTE(C32,"-","$",3))-FIND("$",SUBSTITUTE(C32,"-","$",2))-1))=3,IF(ISNUMBER(--MID(C32,FIND("$",SUBSTITUTE(C32,"-","$",2))+1,1)),"0"&amp;MID(C32,FIND("$",SUBSTITUTE(C32,"-","$",2))+1,1)&amp;"列"&amp;MID(C32,FIND("$",SUBSTITUTE(C32,"-","$",2))+2,2),MID(C32,FIND("$",SUBSTITUTE(C32,"-","$",2))+1,1)&amp;"列"&amp;MID(C32,FIND("$",SUBSTITUTE(C32,"-","$",2))+2,2)),LEN(MID(C32,FIND("$",SUBSTITUTE(C32,"-","$",2))+1,FIND("$",SUBSTITUTE(C32,"-","$",3))-FIND("$",SUBSTITUTE(C32,"-","$",2))-1))=2,MID(C32,FIND("$",SUBSTITUTE(C32,"-","$",2))+1,2)&amp;"列"&amp;MID(C32,FIND("$",SUBSTITUTE(C32,"-","$",3))+1,FIND("$",SUBSTITUTE(C32,"-","$",4))-FIND("$",SUBSTITUTE(C32,"-","$",3))-1),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+1,1))&amp;"列"&amp;MID(C32,FIND("$",SUBSTITUTE(C32,"-","$",3))+1,FIND("$",SUBSTITUTE(C32,"-","$",4))-FIND("$",SUBSTITUTE(C32,"-","$",3))-1)),IF(LEN(C32)-LEN(SUBSTITUTE(C32,"-",""))=6,IF(S32&lt;&gt;"",_xlfn.IFS(LEN(MID(C32,FIND("$",SUBSTITUTE(C32,"-","$",2))+1,FIND("$",SUBSTITUTE(C32,"-","$",3))-FIND("$",SUBSTITUTE(C32,"-","$",2))-1))=4,MID(C32,FIND("$",SUBSTITUTE(C32,"-","$",2))+1,2)&amp;"列"&amp;MID(C32,FIND("$",SUBSTITUTE(C32,"-","$",2))+3,2),LEN(MID(C32,FIND("$",SUBSTITUTE(C32,"-","$",2))+1,FIND("$",SUBSTITUTE(C32,"-","$",3))-FIND("$",SUBSTITUTE(C32,"-","$",2))-1))=3,IF(ISNUMBER(--MID(C32,FIND("$",SUBSTITUTE(C32,"-","$",2))+1,1)),"0"&amp;MID(C32,FIND("$",SUBSTITUTE(C32,"-","$",2))+1,1)&amp;"列"&amp;MID(C32,FIND("$",SUBSTITUTE(C32,"-","$",2))+2,2),MID(C32,FIND("$",SUBSTITUTE(C32,"-","$",2))+1,1)&amp;"列"&amp;MID(C32,FIND("$",SUBSTITUTE(C32,"-","$",2))+2,2)),LEN(MID(C32,FIND("$",SUBSTITUTE(C32,"-","$",2))+1,FIND("$",SUBSTITUTE(C32,"-","$",3))-FIND("$",SUBSTITUTE(C32,"-","$",2))-1))=2,MID(C32,FIND("$",SUBSTITUTE(C32,"-","$",2))+1,2)&amp;"列"&amp;MID(C32,FIND("$",SUBSTITUTE(C32,"-","$",3))+1,FIND("$",SUBSTITUTE(C32,"-","$",4))-FIND("$",SUBSTITUTE(C32,"-","$",3))-1),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+1,1))&amp;"列"&amp;MID(C32,FIND("$",SUBSTITUTE(C32,"-","$",3))+1,FIND("$",SUBSTITUTE(C32,"-","$",4))-FIND("$",SUBSTITUTE(C32,"-","$",3))-1)),IF(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FIND("$",SUBSTITUTE(C32,"-","$",3))-FIND("$",SUBSTITUTE(C32,"-","$",2))-1))&amp;"列"&amp;MID(C32,FIND("$",SUBSTITUTE(C32,"-","$",3))+1,FIND("$",SUBSTITUTE(C32,"-","$",4))-FIND("$",SUBSTITUTE(C32,"-","$",3))-1),MID(C32,FIND("$",SUBSTITUTE(C32,"-","$",2))+1,FIND("$",SUBSTITUTE(C32,"-","$",3))-FIND("$",SUBSTITUTE(C32,"-","$",2))-1)&amp;"列"&amp;MID(C32,FIND("$",SUBSTITUTE(C32,"-","$",3))+1,FIND("$",SUBSTITUTE(C32,"-","$",4))-FIND("$",SUBSTITUTE(C32,"-","$",3))-1))),IF(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FIND("$",SUBSTITUTE(C32,"-","$",3))-FIND("$",SUBSTITUTE(C32,"-","$",2))-1))&amp;"列"&amp;MID(C32,FIND("$",SUBSTITUTE(C32,"-","$",3))+1,FIND("$",SUBSTITUTE(C32,"-","$",4))-FIND("$",SUBSTITUTE(C32,"-","$",3))-1),MID(C32,FIND("$",SUBSTITUTE(C32,"-","$",2))+1,FIND("$",SUBSTITUTE(C32,"-","$",3))-FIND("$",SUBSTITUTE(C32,"-","$",2))-1)&amp;"列"&amp;MID(C32,FIND("$",SUBSTITUTE(C32,"-","$",3))+1,FIND("$",SUBSTITUTE(C32,"-","$",4))-FIND("$",SUBSTITUTE(C32,"-","$",3))-1))))</f>
        <v>03列07</v>
      </c>
      <c r="N32" s="86" t="str">
        <f t="shared" si="2"/>
        <v>01</v>
      </c>
      <c r="O32" s="86" t="str">
        <f t="shared" si="3"/>
        <v>122</v>
      </c>
      <c r="P32" s="86" t="str">
        <f t="shared" si="4"/>
        <v>ASW</v>
      </c>
      <c r="Q32" s="66" t="s">
        <v>348</v>
      </c>
      <c r="R32" s="72"/>
      <c r="S32" s="75" t="str" cm="1">
        <f t="array" ref="S32">IF(COUNTIF(C32,"*A*P*"),_xlfn.IFS(LEN(C32)-LEN(SUBSTITUTE(C32,"-",""))=7,MID(C32,FIND("$",SUBSTITUTE(C32,"-","$",4))+1,FIND("$",SUBSTITUTE(C32,"-","$",5))-FIND("$",SUBSTITUTE(C32,"-","$",4))-1),LEN(C32)-LEN(SUBSTITUTE(C32,"-",""))=6,MID(C32,FIND("$",SUBSTITUTE(C32,"-","$",3))+1,FIND("$",SUBSTITUTE(C32,"-","$",4))-FIND("$",SUBSTITUTE(C32,"-","$",3))-1),LEN(C32)-LEN(SUBSTITUTE(C32,"-",""))=5,MID(C32,FIND("$",SUBSTITUTE(C32,"-","$",2))+1,FIND("$",SUBSTITUTE(C32,"-","$",3))-FIND("$",SUBSTITUTE(C32,"-","$",2))-1)),"")</f>
        <v>A1P1</v>
      </c>
    </row>
    <row r="33" spans="1:19" s="75" customFormat="1" ht="10.8">
      <c r="A33" s="80">
        <v>32</v>
      </c>
      <c r="B33" s="81" t="s">
        <v>410</v>
      </c>
      <c r="C33" s="64" t="s">
        <v>411</v>
      </c>
      <c r="D33" s="64" t="str">
        <f t="shared" si="1"/>
        <v>千兆管理交换机（功能区）-S5554S-EI-D</v>
      </c>
      <c r="E33" s="64" t="str" cm="1">
        <f t="array" ref="E33">_xlfn.IFS(Q33="独立","",Q33="堆叠1",MID(C33,1,FIND("$",SUBSTITUTE(C33,IF(S33="",P33,S33),"$",1))-2)&amp;"_"&amp;MID(C34,FIND("%",SUBSTITUTE(C34,"-","%",2))+1,LEN(C34)-LEN(MID(C34,1,FIND("%",SUBSTITUTE(C34,"-","%",2))))-2)&amp;IF(RIGHT(C33,2)=RIGHT(C34,2),RIGHT(C33,2),RIGHT(C33,2)&amp;"_"&amp;RIGHT(C34,2)),Q33="堆叠2",MID(C32,1,FIND("$",SUBSTITUTE(C32,IF(S32="",P32,S32),"$",1))-2)&amp;"_"&amp;MID(C33,FIND("%",SUBSTITUTE(C33,"-","%",2))+1,LEN(C33)-LEN(MID(C33,1,FIND("%",SUBSTITUTE(C33,"-","%",2))))-2)&amp;IF(RIGHT(C32,2)=RIGHT(C33,2),RIGHT(C32,2),RIGHT(C32,2)&amp;"_"&amp;RIGHT(C33,2)),Q33="M1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33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,Q33="M2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33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,Q33="H1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33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,Q33="H2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33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)</f>
        <v>HAZZ-122-3-07_3-08-A1P1-ASW-H5554-01U34</v>
      </c>
      <c r="F33" s="64" t="s">
        <v>183</v>
      </c>
      <c r="G33" s="83"/>
      <c r="H33" s="84">
        <v>100</v>
      </c>
      <c r="I33" s="85" t="s">
        <v>412</v>
      </c>
      <c r="J33" s="85" t="s">
        <v>311</v>
      </c>
      <c r="K33" s="85" t="s">
        <v>312</v>
      </c>
      <c r="L33" s="86" t="str">
        <f t="shared" si="0"/>
        <v>34</v>
      </c>
      <c r="M33" s="86" t="str">
        <f t="shared" ref="M33:M37" si="5">MID(C33,FIND("$",SUBSTITUTE(C33,"-","$",2))+1,FIND("$",SUBSTITUTE(C33,"-","$",3))-FIND("$",SUBSTITUTE(C33,"-","$",2))-1)&amp;"列"&amp;MID(C33,FIND("$",SUBSTITUTE(C33,"-","$",3))+1,FIND("$",SUBSTITUTE(C33,"-","$",4))-FIND("$",SUBSTITUTE(C33,"-","$",3))-1)</f>
        <v>3列08</v>
      </c>
      <c r="N33" s="86" t="str">
        <f t="shared" si="2"/>
        <v>01</v>
      </c>
      <c r="O33" s="86" t="str">
        <f t="shared" si="3"/>
        <v>122</v>
      </c>
      <c r="P33" s="86" t="str">
        <f t="shared" si="4"/>
        <v>ASW</v>
      </c>
      <c r="Q33" s="66" t="s">
        <v>352</v>
      </c>
      <c r="R33" s="72"/>
      <c r="S33" s="75" t="str" cm="1">
        <f t="array" ref="S33">IF(COUNTIF(C33,"*A*P*"),_xlfn.IFS(LEN(C33)-LEN(SUBSTITUTE(C33,"-",""))=7,MID(C33,FIND("$",SUBSTITUTE(C33,"-","$",4))+1,FIND("$",SUBSTITUTE(C33,"-","$",5))-FIND("$",SUBSTITUTE(C33,"-","$",4))-1),LEN(C33)-LEN(SUBSTITUTE(C33,"-",""))=6,MID(C33,FIND("$",SUBSTITUTE(C33,"-","$",3))+1,FIND("$",SUBSTITUTE(C33,"-","$",4))-FIND("$",SUBSTITUTE(C33,"-","$",3))-1),LEN(C33)-LEN(SUBSTITUTE(C33,"-",""))=5,MID(C33,FIND("$",SUBSTITUTE(C33,"-","$",2))+1,FIND("$",SUBSTITUTE(C33,"-","$",3))-FIND("$",SUBSTITUTE(C33,"-","$",2))-1)),"")</f>
        <v>A1P1</v>
      </c>
    </row>
    <row r="34" spans="1:19" s="75" customFormat="1" ht="10.8">
      <c r="A34" s="80">
        <v>33</v>
      </c>
      <c r="B34" s="81" t="s">
        <v>413</v>
      </c>
      <c r="C34" s="64" t="s">
        <v>414</v>
      </c>
      <c r="D34" s="64" t="str">
        <f t="shared" si="1"/>
        <v>千兆带外管理交换机-S5554S-EI-D</v>
      </c>
      <c r="E34" s="64" t="str" cm="1">
        <f t="array" ref="E34">_xlfn.IFS(Q34="独立","",Q34="堆叠1",MID(C34,1,FIND("$",SUBSTITUTE(C34,IF(S34="",P34,S34),"$",1))-2)&amp;"_"&amp;MID(C35,FIND("%",SUBSTITUTE(C35,"-","%",2))+1,LEN(C35)-LEN(MID(C35,1,FIND("%",SUBSTITUTE(C35,"-","%",2))))-2)&amp;IF(RIGHT(C34,2)=RIGHT(C35,2),RIGHT(C34,2),RIGHT(C34,2)&amp;"_"&amp;RIGHT(C35,2)),Q34="堆叠2",MID(C33,1,FIND("$",SUBSTITUTE(C33,IF(S33="",P33,S33),"$",1))-2)&amp;"_"&amp;MID(C34,FIND("%",SUBSTITUTE(C34,"-","%",2))+1,LEN(C34)-LEN(MID(C34,1,FIND("%",SUBSTITUTE(C34,"-","%",2))))-2)&amp;IF(RIGHT(C33,2)=RIGHT(C34,2),RIGHT(C33,2),RIGHT(C33,2)&amp;"_"&amp;RIGHT(C34,2)),Q34="M1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34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,Q34="M2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34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,Q34="H1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34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,Q34="H2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34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)</f>
        <v/>
      </c>
      <c r="F34" s="64" t="s">
        <v>183</v>
      </c>
      <c r="G34" s="83"/>
      <c r="H34" s="84">
        <v>100</v>
      </c>
      <c r="I34" s="85" t="s">
        <v>415</v>
      </c>
      <c r="J34" s="85" t="s">
        <v>311</v>
      </c>
      <c r="K34" s="85" t="s">
        <v>312</v>
      </c>
      <c r="L34" s="86" t="str">
        <f t="shared" si="0"/>
        <v>40</v>
      </c>
      <c r="M34" s="86" t="str">
        <f t="shared" si="5"/>
        <v>4列10</v>
      </c>
      <c r="N34" s="86" t="str">
        <f t="shared" si="2"/>
        <v>01</v>
      </c>
      <c r="O34" s="86" t="str">
        <f t="shared" si="3"/>
        <v>122</v>
      </c>
      <c r="P34" s="86" t="str">
        <f t="shared" si="4"/>
        <v>MSW</v>
      </c>
      <c r="Q34" s="66" t="s">
        <v>313</v>
      </c>
      <c r="R34" s="72"/>
      <c r="S34" s="75" t="str" cm="1">
        <f t="array" ref="S34">IF(COUNTIF(C34,"*A*P*"),_xlfn.IFS(LEN(C34)-LEN(SUBSTITUTE(C34,"-",""))=7,MID(C34,FIND("$",SUBSTITUTE(C34,"-","$",4))+1,FIND("$",SUBSTITUTE(C34,"-","$",5))-FIND("$",SUBSTITUTE(C34,"-","$",4))-1),LEN(C34)-LEN(SUBSTITUTE(C34,"-",""))=6,MID(C34,FIND("$",SUBSTITUTE(C34,"-","$",3))+1,FIND("$",SUBSTITUTE(C34,"-","$",4))-FIND("$",SUBSTITUTE(C34,"-","$",3))-1),LEN(C34)-LEN(SUBSTITUTE(C34,"-",""))=5,MID(C34,FIND("$",SUBSTITUTE(C34,"-","$",2))+1,FIND("$",SUBSTITUTE(C34,"-","$",3))-FIND("$",SUBSTITUTE(C34,"-","$",2))-1)),"")</f>
        <v>A1P1</v>
      </c>
    </row>
    <row r="35" spans="1:19" s="75" customFormat="1" ht="10.8">
      <c r="A35" s="80">
        <v>34</v>
      </c>
      <c r="B35" s="81" t="s">
        <v>416</v>
      </c>
      <c r="C35" s="64" t="s">
        <v>417</v>
      </c>
      <c r="D35" s="64" t="str">
        <f t="shared" si="1"/>
        <v>千兆带外管理交换机-S5554S-EI-D</v>
      </c>
      <c r="E35" s="64" t="str" cm="1">
        <f t="array" ref="E35">_xlfn.IFS(Q35="独立","",Q35="堆叠1",MID(C35,1,FIND("$",SUBSTITUTE(C35,IF(S35="",P35,S35),"$",1))-2)&amp;"_"&amp;MID(C36,FIND("%",SUBSTITUTE(C36,"-","%",2))+1,LEN(C36)-LEN(MID(C36,1,FIND("%",SUBSTITUTE(C36,"-","%",2))))-2)&amp;IF(RIGHT(C35,2)=RIGHT(C36,2),RIGHT(C35,2),RIGHT(C35,2)&amp;"_"&amp;RIGHT(C36,2)),Q35="堆叠2",MID(C34,1,FIND("$",SUBSTITUTE(C34,IF(S34="",P34,S34),"$",1))-2)&amp;"_"&amp;MID(C35,FIND("%",SUBSTITUTE(C35,"-","%",2))+1,LEN(C35)-LEN(MID(C35,1,FIND("%",SUBSTITUTE(C35,"-","%",2))))-2)&amp;IF(RIGHT(C34,2)=RIGHT(C35,2),RIGHT(C34,2),RIGHT(C34,2)&amp;"_"&amp;RIGHT(C35,2)),Q35="M1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35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,Q35="M2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35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,Q35="H1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35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,Q35="H2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35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)</f>
        <v/>
      </c>
      <c r="F35" s="64" t="s">
        <v>183</v>
      </c>
      <c r="G35" s="83"/>
      <c r="H35" s="84">
        <v>100</v>
      </c>
      <c r="I35" s="85" t="s">
        <v>418</v>
      </c>
      <c r="J35" s="85" t="s">
        <v>311</v>
      </c>
      <c r="K35" s="85" t="s">
        <v>312</v>
      </c>
      <c r="L35" s="86" t="str">
        <f t="shared" si="0"/>
        <v>40</v>
      </c>
      <c r="M35" s="86" t="str">
        <f t="shared" si="5"/>
        <v>3列03</v>
      </c>
      <c r="N35" s="86" t="str">
        <f t="shared" si="2"/>
        <v>01</v>
      </c>
      <c r="O35" s="86" t="str">
        <f t="shared" si="3"/>
        <v>122</v>
      </c>
      <c r="P35" s="86" t="str">
        <f t="shared" si="4"/>
        <v>MSW</v>
      </c>
      <c r="Q35" s="66" t="s">
        <v>313</v>
      </c>
      <c r="R35" s="72"/>
      <c r="S35" s="75" t="str" cm="1">
        <f t="array" ref="S35">IF(COUNTIF(C35,"*A*P*"),_xlfn.IFS(LEN(C35)-LEN(SUBSTITUTE(C35,"-",""))=7,MID(C35,FIND("$",SUBSTITUTE(C35,"-","$",4))+1,FIND("$",SUBSTITUTE(C35,"-","$",5))-FIND("$",SUBSTITUTE(C35,"-","$",4))-1),LEN(C35)-LEN(SUBSTITUTE(C35,"-",""))=6,MID(C35,FIND("$",SUBSTITUTE(C35,"-","$",3))+1,FIND("$",SUBSTITUTE(C35,"-","$",4))-FIND("$",SUBSTITUTE(C35,"-","$",3))-1),LEN(C35)-LEN(SUBSTITUTE(C35,"-",""))=5,MID(C35,FIND("$",SUBSTITUTE(C35,"-","$",2))+1,FIND("$",SUBSTITUTE(C35,"-","$",3))-FIND("$",SUBSTITUTE(C35,"-","$",2))-1)),"")</f>
        <v>A1P1</v>
      </c>
    </row>
    <row r="36" spans="1:19" s="75" customFormat="1" ht="10.8">
      <c r="A36" s="80">
        <v>35</v>
      </c>
      <c r="B36" s="81" t="s">
        <v>419</v>
      </c>
      <c r="C36" s="64" t="s">
        <v>420</v>
      </c>
      <c r="D36" s="64" t="str">
        <f t="shared" si="1"/>
        <v>千兆带外管理交换机-S5554S-EI-D</v>
      </c>
      <c r="E36" s="64" t="str" cm="1">
        <f t="array" ref="E36">_xlfn.IFS(Q36="独立","",Q36="堆叠1",MID(C36,1,FIND("$",SUBSTITUTE(C36,IF(S36="",P36,S36),"$",1))-2)&amp;"_"&amp;MID(C37,FIND("%",SUBSTITUTE(C37,"-","%",2))+1,LEN(C37)-LEN(MID(C37,1,FIND("%",SUBSTITUTE(C37,"-","%",2))))-2)&amp;IF(RIGHT(C36,2)=RIGHT(C37,2),RIGHT(C36,2),RIGHT(C36,2)&amp;"_"&amp;RIGHT(C37,2)),Q36="堆叠2",MID(C35,1,FIND("$",SUBSTITUTE(C35,IF(S35="",P35,S35),"$",1))-2)&amp;"_"&amp;MID(C36,FIND("%",SUBSTITUTE(C36,"-","%",2))+1,LEN(C36)-LEN(MID(C36,1,FIND("%",SUBSTITUTE(C36,"-","%",2))))-2)&amp;IF(RIGHT(C35,2)=RIGHT(C36,2),RIGHT(C35,2),RIGHT(C35,2)&amp;"_"&amp;RIGHT(C36,2)),Q36="M1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36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,Q36="M2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36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,Q36="H1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36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,Q36="H2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36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)</f>
        <v/>
      </c>
      <c r="F36" s="64" t="s">
        <v>183</v>
      </c>
      <c r="G36" s="83"/>
      <c r="H36" s="84">
        <v>100</v>
      </c>
      <c r="I36" s="85" t="s">
        <v>421</v>
      </c>
      <c r="J36" s="85" t="s">
        <v>311</v>
      </c>
      <c r="K36" s="85" t="s">
        <v>312</v>
      </c>
      <c r="L36" s="86" t="str">
        <f t="shared" si="0"/>
        <v>37</v>
      </c>
      <c r="M36" s="86" t="str">
        <f t="shared" si="5"/>
        <v>3列06</v>
      </c>
      <c r="N36" s="86" t="str">
        <f t="shared" si="2"/>
        <v>01</v>
      </c>
      <c r="O36" s="86" t="str">
        <f t="shared" si="3"/>
        <v>122</v>
      </c>
      <c r="P36" s="86" t="str">
        <f t="shared" si="4"/>
        <v>MSW</v>
      </c>
      <c r="Q36" s="66" t="s">
        <v>313</v>
      </c>
      <c r="R36" s="72"/>
      <c r="S36" s="75" t="str" cm="1">
        <f t="array" ref="S36">IF(COUNTIF(C36,"*A*P*"),_xlfn.IFS(LEN(C36)-LEN(SUBSTITUTE(C36,"-",""))=7,MID(C36,FIND("$",SUBSTITUTE(C36,"-","$",4))+1,FIND("$",SUBSTITUTE(C36,"-","$",5))-FIND("$",SUBSTITUTE(C36,"-","$",4))-1),LEN(C36)-LEN(SUBSTITUTE(C36,"-",""))=6,MID(C36,FIND("$",SUBSTITUTE(C36,"-","$",3))+1,FIND("$",SUBSTITUTE(C36,"-","$",4))-FIND("$",SUBSTITUTE(C36,"-","$",3))-1),LEN(C36)-LEN(SUBSTITUTE(C36,"-",""))=5,MID(C36,FIND("$",SUBSTITUTE(C36,"-","$",2))+1,FIND("$",SUBSTITUTE(C36,"-","$",3))-FIND("$",SUBSTITUTE(C36,"-","$",2))-1)),"")</f>
        <v>A1P1</v>
      </c>
    </row>
    <row r="37" spans="1:19" s="75" customFormat="1" ht="10.8">
      <c r="A37" s="80">
        <v>36</v>
      </c>
      <c r="B37" s="81" t="s">
        <v>422</v>
      </c>
      <c r="C37" s="64" t="s">
        <v>423</v>
      </c>
      <c r="D37" s="64" t="str">
        <f>IF(LEN(B37)-LEN(SUBSTITUTE(B37,"-",""))&lt;&gt;1,IF(LEN(B37)-LEN(SUBSTITUTE(B37,"-",""))=0,B37,MID(B37,1,FIND("$",SUBSTITUTE(B37,"-","$",LEN(B37)-LEN(SUBSTITUTE(B37,"-",""))),1)-1)),MID(B37,1,FIND("-",B37,1)-1))&amp;"-"&amp;F37&amp;IF(R37="","","-"&amp;R37)</f>
        <v>串口交换机-ACS8000</v>
      </c>
      <c r="E37" s="64" t="str" cm="1">
        <f t="array" ref="E37">_xlfn.IFS(Q37="独立","",Q37="堆叠1",MID(C37,1,FIND("$",SUBSTITUTE(C37,IF(S37="",P37,S37),"$",1))-2)&amp;"_"&amp;MID(C38,FIND("%",SUBSTITUTE(C38,"-","%",2))+1,LEN(C38)-LEN(MID(C38,1,FIND("%",SUBSTITUTE(C38,"-","%",2))))-2)&amp;IF(RIGHT(C37,2)=RIGHT(C38,2),RIGHT(C37,2),RIGHT(C37,2)&amp;"_"&amp;RIGHT(C38,2)),Q37="堆叠2",MID(C36,1,FIND("$",SUBSTITUTE(C36,IF(S36="",P36,S36),"$",1))-2)&amp;"_"&amp;MID(C37,FIND("%",SUBSTITUTE(C37,"-","%",2))+1,LEN(C37)-LEN(MID(C37,1,FIND("%",SUBSTITUTE(C37,"-","%",2))))-2)&amp;IF(RIGHT(C36,2)=RIGHT(C37,2),RIGHT(C36,2),RIGHT(C36,2)&amp;"_"&amp;RIGHT(C37,2)),Q37="M1",MID(C37,1,FIND("$",SUBSTITUTE(C37,IF(S37="",P37,S37),"$",1))-2)&amp;"_"&amp;MID(C38,FIND("%",SUBSTITUTE(C38,"-","%",2))+1,FIND("$",SUBSTITUTE(C38,P38,"$",1))-FIND("%",SUBSTITUTE(C38,"-","%",2))-1)&amp;MID(C38,FIND("$",SUBSTITUTE(C38,P38,"$",1)),FIND("%",SUBSTITUTE(C38,"-","%",LEN(C38)-LEN(SUBSTITUTE(C38,"-",""))-1))-FIND("%",SUBSTITUTE(C38,"-","%",LEN(C38)-LEN(SUBSTITUTE(C38,"-",""))-2)))&amp;Q37&amp;MID(C38,FIND("%",SUBSTITUTE(C38,"-","%",LEN(C38)-LEN(SUBSTITUTE(C38,"-",""))-1)),FIND("%",SUBSTITUTE(C38,"-","%",LEN(C38)-LEN(SUBSTITUTE(C38,"-",""))))-FIND("%",SUBSTITUTE(C38,"-","%",LEN(C38)-LEN(SUBSTITUTE(C38,"-",""))-1)))&amp;MID(C38,FIND("%",SUBSTITUTE(C38,"-","%",LEN(C38)-LEN(SUBSTITUTE(C38,"-","")))),4)&amp;IF(RIGHT(C37,2)=RIGHT(C38,2),RIGHT(C37,2),RIGHT(C37,2)&amp;"_"&amp;RIGHT(C38,2)),Q37="M2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37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,Q37="H1",MID(C37,1,FIND("$",SUBSTITUTE(C37,IF(S37="",P37,S37),"$",1))-2)&amp;"_"&amp;MID(C38,FIND("%",SUBSTITUTE(C38,"-","%",2))+1,FIND("$",SUBSTITUTE(C38,P38,"$",1))-FIND("%",SUBSTITUTE(C38,"-","%",2))-1)&amp;MID(C38,FIND("$",SUBSTITUTE(C38,P38,"$",1)),FIND("%",SUBSTITUTE(C38,"-","%",LEN(C38)-LEN(SUBSTITUTE(C38,"-",""))-1))-FIND("%",SUBSTITUTE(C38,"-","%",LEN(C38)-LEN(SUBSTITUTE(C38,"-",""))-2)))&amp;Q37&amp;MID(C38,FIND("%",SUBSTITUTE(C38,"-","%",LEN(C38)-LEN(SUBSTITUTE(C38,"-",""))-1)),FIND("%",SUBSTITUTE(C38,"-","%",LEN(C38)-LEN(SUBSTITUTE(C38,"-",""))))-FIND("%",SUBSTITUTE(C38,"-","%",LEN(C38)-LEN(SUBSTITUTE(C38,"-",""))-1)))&amp;MID(C38,FIND("%",SUBSTITUTE(C38,"-","%",LEN(C38)-LEN(SUBSTITUTE(C38,"-","")))),4)&amp;IF(RIGHT(C37,2)=RIGHT(C38,2),RIGHT(C37,2),RIGHT(C37,2)&amp;"_"&amp;RIGHT(C38,2)),Q37="H2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37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)</f>
        <v/>
      </c>
      <c r="F37" s="64" t="s">
        <v>193</v>
      </c>
      <c r="G37" s="83"/>
      <c r="H37" s="84">
        <v>100</v>
      </c>
      <c r="I37" s="85" t="s">
        <v>424</v>
      </c>
      <c r="J37" s="85" t="s">
        <v>311</v>
      </c>
      <c r="K37" s="85" t="s">
        <v>312</v>
      </c>
      <c r="L37" s="86" t="str">
        <f t="shared" si="0"/>
        <v>37</v>
      </c>
      <c r="M37" s="86" t="str">
        <f t="shared" si="5"/>
        <v>3列06</v>
      </c>
      <c r="N37" s="86" t="str">
        <f t="shared" si="2"/>
        <v>01</v>
      </c>
      <c r="O37" s="86" t="str">
        <f t="shared" si="3"/>
        <v>122</v>
      </c>
      <c r="P37" s="86" t="str">
        <f t="shared" si="4"/>
        <v>SSW</v>
      </c>
      <c r="Q37" s="66" t="s">
        <v>313</v>
      </c>
      <c r="R37" s="72"/>
      <c r="S37" s="75" t="str" cm="1">
        <f t="array" ref="S37">IF(COUNTIF(C37,"*A*P*"),_xlfn.IFS(LEN(C37)-LEN(SUBSTITUTE(C37,"-",""))=7,MID(C37,FIND("$",SUBSTITUTE(C37,"-","$",4))+1,FIND("$",SUBSTITUTE(C37,"-","$",5))-FIND("$",SUBSTITUTE(C37,"-","$",4))-1),LEN(C37)-LEN(SUBSTITUTE(C37,"-",""))=6,MID(C37,FIND("$",SUBSTITUTE(C37,"-","$",3))+1,FIND("$",SUBSTITUTE(C37,"-","$",4))-FIND("$",SUBSTITUTE(C37,"-","$",3))-1),LEN(C37)-LEN(SUBSTITUTE(C37,"-",""))=5,MID(C37,FIND("$",SUBSTITUTE(C37,"-","$",2))+1,FIND("$",SUBSTITUTE(C37,"-","$",3))-FIND("$",SUBSTITUTE(C37,"-","$",2))-1)),"")</f>
        <v>A1P1</v>
      </c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O49"/>
  <sheetViews>
    <sheetView topLeftCell="K1" workbookViewId="0">
      <selection activeCell="X9" sqref="X9"/>
    </sheetView>
  </sheetViews>
  <sheetFormatPr defaultColWidth="9.109375" defaultRowHeight="15.75" customHeight="1" outlineLevelCol="1"/>
  <cols>
    <col min="1" max="1" width="3.5546875" style="50" customWidth="1"/>
    <col min="2" max="2" width="27.6640625" style="51" customWidth="1"/>
    <col min="3" max="3" width="35.5546875" style="50" customWidth="1"/>
    <col min="4" max="4" width="37" style="50" customWidth="1"/>
    <col min="5" max="5" width="20.6640625" style="52" customWidth="1"/>
    <col min="6" max="6" width="12.33203125" style="53" customWidth="1"/>
    <col min="7" max="7" width="10" style="54" customWidth="1" outlineLevel="1"/>
    <col min="8" max="8" width="12.44140625" style="54" customWidth="1" outlineLevel="1"/>
    <col min="9" max="9" width="10.5546875" style="54" customWidth="1" outlineLevel="1"/>
    <col min="10" max="10" width="14.5546875" style="54" customWidth="1" outlineLevel="1"/>
    <col min="11" max="11" width="7.6640625" style="56" customWidth="1"/>
    <col min="12" max="12" width="20.44140625" style="57" customWidth="1" outlineLevel="1"/>
    <col min="13" max="13" width="14.6640625" style="58" customWidth="1" outlineLevel="1"/>
    <col min="14" max="14" width="12.33203125" style="50" customWidth="1"/>
    <col min="15" max="15" width="10.44140625" style="54" customWidth="1"/>
    <col min="16" max="16" width="11.109375" style="54" customWidth="1"/>
    <col min="17" max="17" width="6" style="54" customWidth="1"/>
    <col min="18" max="18" width="13.44140625" style="54" customWidth="1"/>
    <col min="19" max="19" width="6.6640625" style="54" customWidth="1"/>
    <col min="20" max="20" width="6.44140625" style="54" customWidth="1"/>
    <col min="21" max="21" width="7.6640625" style="54" customWidth="1"/>
    <col min="22" max="22" width="4" style="209" customWidth="1"/>
    <col min="23" max="23" width="6.5546875" style="209" customWidth="1"/>
    <col min="24" max="24" width="24.44140625" style="54" customWidth="1"/>
    <col min="25" max="25" width="20" style="50" customWidth="1"/>
    <col min="26" max="26" width="11.5546875" style="50" customWidth="1"/>
    <col min="27" max="249" width="9" style="50" customWidth="1"/>
  </cols>
  <sheetData>
    <row r="1" spans="1:249" s="49" customFormat="1" ht="28.8">
      <c r="A1" s="59" t="s">
        <v>65</v>
      </c>
      <c r="B1" s="60" t="s">
        <v>425</v>
      </c>
      <c r="C1" s="60" t="s">
        <v>292</v>
      </c>
      <c r="D1" s="79" t="s">
        <v>426</v>
      </c>
      <c r="E1" s="60" t="s">
        <v>295</v>
      </c>
      <c r="F1" s="61" t="s">
        <v>427</v>
      </c>
      <c r="G1" s="157" t="s">
        <v>428</v>
      </c>
      <c r="H1" s="157" t="s">
        <v>429</v>
      </c>
      <c r="I1" s="157" t="s">
        <v>430</v>
      </c>
      <c r="J1" s="157" t="s">
        <v>431</v>
      </c>
      <c r="K1" s="61" t="s">
        <v>297</v>
      </c>
      <c r="L1" s="61" t="s">
        <v>298</v>
      </c>
      <c r="M1" s="61" t="s">
        <v>299</v>
      </c>
      <c r="N1" s="61" t="s">
        <v>432</v>
      </c>
      <c r="O1" s="70" t="s">
        <v>433</v>
      </c>
      <c r="P1" s="70" t="s">
        <v>434</v>
      </c>
      <c r="Q1" s="61" t="s">
        <v>435</v>
      </c>
      <c r="R1" s="61" t="s">
        <v>436</v>
      </c>
      <c r="S1" s="70" t="s">
        <v>301</v>
      </c>
      <c r="T1" s="70" t="s">
        <v>302</v>
      </c>
      <c r="U1" s="70" t="s">
        <v>437</v>
      </c>
      <c r="V1" s="59" t="s">
        <v>49</v>
      </c>
      <c r="W1" s="59" t="s">
        <v>304</v>
      </c>
      <c r="X1" s="70" t="s">
        <v>84</v>
      </c>
      <c r="Y1" s="147" t="s">
        <v>306</v>
      </c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4"/>
      <c r="BL1" s="144"/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4"/>
      <c r="CA1" s="144"/>
      <c r="CB1" s="144"/>
      <c r="CC1" s="144"/>
      <c r="CD1" s="144"/>
      <c r="CE1" s="144"/>
      <c r="CF1" s="144"/>
      <c r="CG1" s="144"/>
      <c r="CH1" s="144"/>
      <c r="CI1" s="144"/>
      <c r="CJ1" s="144"/>
      <c r="CK1" s="144"/>
      <c r="CL1" s="144"/>
      <c r="CM1" s="144"/>
      <c r="CN1" s="144"/>
      <c r="CO1" s="144"/>
      <c r="CP1" s="144"/>
      <c r="CQ1" s="144"/>
      <c r="CR1" s="144"/>
      <c r="CS1" s="144"/>
      <c r="CT1" s="144"/>
      <c r="CU1" s="144"/>
      <c r="CV1" s="144"/>
      <c r="CW1" s="144"/>
      <c r="CX1" s="144"/>
      <c r="CY1" s="144"/>
      <c r="CZ1" s="144"/>
      <c r="DA1" s="144"/>
      <c r="DB1" s="144"/>
      <c r="DC1" s="144"/>
      <c r="DD1" s="144"/>
      <c r="DE1" s="144"/>
      <c r="DF1" s="144"/>
      <c r="DG1" s="144"/>
      <c r="DH1" s="144"/>
      <c r="DI1" s="144"/>
      <c r="DJ1" s="144"/>
      <c r="DK1" s="144"/>
      <c r="DL1" s="144"/>
      <c r="DM1" s="144"/>
      <c r="DN1" s="144"/>
      <c r="DO1" s="144"/>
      <c r="DP1" s="144"/>
      <c r="DQ1" s="144"/>
      <c r="DR1" s="144"/>
      <c r="DS1" s="144"/>
      <c r="DT1" s="144"/>
      <c r="DU1" s="144"/>
      <c r="DV1" s="144"/>
      <c r="DW1" s="144"/>
      <c r="DX1" s="144"/>
      <c r="DY1" s="144"/>
      <c r="DZ1" s="144"/>
      <c r="EA1" s="144"/>
      <c r="EB1" s="144"/>
      <c r="EC1" s="144"/>
      <c r="ED1" s="144"/>
      <c r="EE1" s="144"/>
      <c r="EF1" s="144"/>
      <c r="EG1" s="144"/>
      <c r="EH1" s="144"/>
      <c r="EI1" s="144"/>
      <c r="EJ1" s="144"/>
      <c r="EK1" s="144"/>
      <c r="EL1" s="144"/>
      <c r="EM1" s="144"/>
      <c r="EN1" s="144"/>
      <c r="EO1" s="144"/>
      <c r="EP1" s="144"/>
      <c r="EQ1" s="144"/>
      <c r="ER1" s="144"/>
      <c r="ES1" s="144"/>
      <c r="ET1" s="144"/>
      <c r="EU1" s="144"/>
      <c r="EV1" s="144"/>
      <c r="EW1" s="144"/>
      <c r="EX1" s="144"/>
      <c r="EY1" s="144"/>
      <c r="EZ1" s="144"/>
      <c r="FA1" s="144"/>
      <c r="FB1" s="144"/>
      <c r="FC1" s="144"/>
      <c r="FD1" s="144"/>
      <c r="FE1" s="144"/>
      <c r="FF1" s="144"/>
      <c r="FG1" s="144"/>
      <c r="FH1" s="144"/>
      <c r="FI1" s="144"/>
      <c r="FJ1" s="144"/>
      <c r="FK1" s="144"/>
      <c r="FL1" s="144"/>
      <c r="FM1" s="144"/>
      <c r="FN1" s="144"/>
      <c r="FO1" s="144"/>
      <c r="FP1" s="144"/>
      <c r="FQ1" s="144"/>
      <c r="FR1" s="144"/>
      <c r="FS1" s="144"/>
      <c r="FT1" s="144"/>
      <c r="FU1" s="144"/>
      <c r="FV1" s="144"/>
      <c r="FW1" s="144"/>
      <c r="FX1" s="144"/>
      <c r="FY1" s="144"/>
      <c r="FZ1" s="144"/>
      <c r="GA1" s="144"/>
      <c r="GB1" s="144"/>
      <c r="GC1" s="144"/>
      <c r="GD1" s="144"/>
      <c r="GE1" s="144"/>
      <c r="GF1" s="144"/>
      <c r="GG1" s="144"/>
      <c r="GH1" s="144"/>
      <c r="GI1" s="144"/>
      <c r="GJ1" s="144"/>
      <c r="GK1" s="144"/>
      <c r="GL1" s="144"/>
      <c r="GM1" s="144"/>
      <c r="GN1" s="144"/>
      <c r="GO1" s="144"/>
      <c r="GP1" s="144"/>
      <c r="GQ1" s="144"/>
      <c r="GR1" s="144"/>
      <c r="GS1" s="144"/>
      <c r="GT1" s="144"/>
      <c r="GU1" s="144"/>
      <c r="GV1" s="144"/>
      <c r="GW1" s="144"/>
      <c r="GX1" s="144"/>
      <c r="GY1" s="144"/>
      <c r="GZ1" s="144"/>
      <c r="HA1" s="144"/>
      <c r="HB1" s="144"/>
      <c r="HC1" s="144"/>
      <c r="HD1" s="144"/>
      <c r="HE1" s="144"/>
      <c r="HF1" s="144"/>
      <c r="HG1" s="144"/>
      <c r="HH1" s="144"/>
      <c r="HI1" s="144"/>
      <c r="HJ1" s="144"/>
      <c r="HK1" s="144"/>
      <c r="HL1" s="144"/>
      <c r="HM1" s="144"/>
      <c r="HN1" s="144"/>
      <c r="HO1" s="144"/>
      <c r="HP1" s="144"/>
      <c r="HQ1" s="144"/>
      <c r="HR1" s="144"/>
      <c r="HS1" s="144"/>
      <c r="HT1" s="144"/>
      <c r="HU1" s="144"/>
      <c r="HV1" s="144"/>
      <c r="HW1" s="144"/>
      <c r="HX1" s="144"/>
      <c r="HY1" s="144"/>
      <c r="HZ1" s="144"/>
      <c r="IA1" s="144"/>
      <c r="IB1" s="144"/>
      <c r="IC1" s="144"/>
      <c r="ID1" s="144"/>
      <c r="IE1" s="144"/>
      <c r="IF1" s="144"/>
      <c r="IG1" s="144"/>
      <c r="IH1" s="144"/>
      <c r="II1" s="144"/>
      <c r="IJ1" s="144"/>
      <c r="IK1" s="144"/>
      <c r="IL1" s="144"/>
      <c r="IM1" s="144"/>
      <c r="IN1" s="144"/>
      <c r="IO1" s="144"/>
    </row>
    <row r="2" spans="1:249" s="8" customFormat="1" ht="11.4">
      <c r="A2" s="62">
        <v>1</v>
      </c>
      <c r="B2" s="63" t="s">
        <v>438</v>
      </c>
      <c r="C2" s="63" t="s">
        <v>439</v>
      </c>
      <c r="D2" s="63" t="str">
        <f>IF(LEN(B2)-LEN(SUBSTITUTE(B2,"-",""))&lt;&gt;1,MID(B2,1,FIND("$",SUBSTITUTE(B2,"-","$",LEN(B2)-LEN(SUBSTITUTE(B2,"-",""))),1)-1),MID(B2,1,FIND("-",B2,1)-1))&amp;"-"&amp;E2&amp;IF(Y2="","","-"&amp;Y2)</f>
        <v>宿主机服务器-ZXCLOUD R5300 G4X</v>
      </c>
      <c r="E2" s="63" t="s">
        <v>90</v>
      </c>
      <c r="F2" s="65"/>
      <c r="G2" s="66">
        <v>150</v>
      </c>
      <c r="H2" s="133" t="s">
        <v>440</v>
      </c>
      <c r="I2" s="66" t="s">
        <v>441</v>
      </c>
      <c r="J2" s="133" t="s">
        <v>442</v>
      </c>
      <c r="K2" s="67">
        <v>101</v>
      </c>
      <c r="L2" s="68" t="s">
        <v>443</v>
      </c>
      <c r="M2" s="69" t="s">
        <v>444</v>
      </c>
      <c r="N2" s="69" t="s">
        <v>445</v>
      </c>
      <c r="O2" s="62"/>
      <c r="P2" s="62"/>
      <c r="Q2" s="62"/>
      <c r="R2" s="71"/>
      <c r="S2" s="148" t="str">
        <f t="shared" ref="S2:S49" si="0">RIGHT(C2,2)</f>
        <v>06</v>
      </c>
      <c r="T2" s="148" t="str">
        <f>MID(C2,FIND("$",SUBSTITUTE(C2,"-","$",2))+1,FIND("$",SUBSTITUTE(C2,"-","$",3))-FIND("$",SUBSTITUTE(C2,"-","$",2))-1)&amp;"列"&amp;MID(C2,FIND("$",SUBSTITUTE(C2,"-","$",3))+1,FIND("$",SUBSTITUTE(C2,"-","$",4))-FIND("$",SUBSTITUTE(C2,"-","$",3))-1)</f>
        <v>3列01</v>
      </c>
      <c r="U2" s="148" t="str">
        <f t="shared" ref="U2:U49" si="1">MID(C2,FIND("$",SUBSTITUTE(C2,"-","$",_xlfn.IFS(LEN(C2)-LEN(SUBSTITUTE(C2,"-",""))=7,7,LEN(C2)-LEN(SUBSTITUTE(C2,"-",""))=6,6,LEN(C2)-LEN(SUBSTITUTE(C2,"-",""))=5,5)))+1,2)</f>
        <v>02</v>
      </c>
      <c r="V2" s="148" t="str">
        <f>MID(C2,FIND("$",SUBSTITUTE(C2,"-","$",1))+1,FIND("$",SUBSTITUTE(C2,"-","$",2))-FIND("$",SUBSTITUTE(C2,"-","$",1))-1)</f>
        <v>122</v>
      </c>
      <c r="W2" s="148" t="s">
        <v>446</v>
      </c>
      <c r="X2" s="210" t="str">
        <f>VLOOKUP(D2,设备清单!$J:$U,12,FALSE)</f>
        <v>计算节点</v>
      </c>
      <c r="Y2" s="148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  <c r="IO2" s="73"/>
    </row>
    <row r="3" spans="1:249" s="8" customFormat="1" ht="11.4">
      <c r="A3" s="62">
        <v>2</v>
      </c>
      <c r="B3" s="63" t="s">
        <v>447</v>
      </c>
      <c r="C3" s="63" t="s">
        <v>448</v>
      </c>
      <c r="D3" s="63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63" t="s">
        <v>90</v>
      </c>
      <c r="F3" s="65"/>
      <c r="G3" s="66">
        <v>150</v>
      </c>
      <c r="H3" s="133" t="s">
        <v>449</v>
      </c>
      <c r="I3" s="66" t="s">
        <v>441</v>
      </c>
      <c r="J3" s="133" t="s">
        <v>442</v>
      </c>
      <c r="K3" s="67">
        <v>101</v>
      </c>
      <c r="L3" s="68" t="s">
        <v>450</v>
      </c>
      <c r="M3" s="69" t="s">
        <v>444</v>
      </c>
      <c r="N3" s="69" t="s">
        <v>445</v>
      </c>
      <c r="O3" s="62"/>
      <c r="P3" s="62"/>
      <c r="Q3" s="62"/>
      <c r="R3" s="71"/>
      <c r="S3" s="148" t="str">
        <f t="shared" si="0"/>
        <v>09</v>
      </c>
      <c r="T3" s="148" t="str">
        <f t="shared" ref="T3:T49" si="3">MID(C3,FIND("$",SUBSTITUTE(C3,"-","$",2))+1,FIND("$",SUBSTITUTE(C3,"-","$",3))-FIND("$",SUBSTITUTE(C3,"-","$",2))-1)&amp;"列"&amp;MID(C3,FIND("$",SUBSTITUTE(C3,"-","$",3))+1,FIND("$",SUBSTITUTE(C3,"-","$",4))-FIND("$",SUBSTITUTE(C3,"-","$",3))-1)</f>
        <v>3列01</v>
      </c>
      <c r="U3" s="148" t="str">
        <f t="shared" si="1"/>
        <v>02</v>
      </c>
      <c r="V3" s="148" t="str">
        <f t="shared" ref="V3:V49" si="4">MID(C3,FIND("$",SUBSTITUTE(C3,"-","$",1))+1,FIND("$",SUBSTITUTE(C3,"-","$",2))-FIND("$",SUBSTITUTE(C3,"-","$",1))-1)</f>
        <v>122</v>
      </c>
      <c r="W3" s="148" t="s">
        <v>451</v>
      </c>
      <c r="X3" s="210" t="str">
        <f>VLOOKUP(D3,设备清单!$J:$U,12,FALSE)</f>
        <v>计算节点</v>
      </c>
      <c r="Y3" s="148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  <c r="IO3" s="73"/>
    </row>
    <row r="4" spans="1:249" s="8" customFormat="1" ht="11.4">
      <c r="A4" s="62">
        <v>3</v>
      </c>
      <c r="B4" s="63" t="s">
        <v>452</v>
      </c>
      <c r="C4" s="63" t="s">
        <v>453</v>
      </c>
      <c r="D4" s="63" t="str">
        <f t="shared" si="2"/>
        <v>宿主机服务器-ZXCLOUD R5300 G4X</v>
      </c>
      <c r="E4" s="63" t="s">
        <v>90</v>
      </c>
      <c r="F4" s="65"/>
      <c r="G4" s="66">
        <v>150</v>
      </c>
      <c r="H4" s="133" t="s">
        <v>454</v>
      </c>
      <c r="I4" s="66" t="s">
        <v>441</v>
      </c>
      <c r="J4" s="133" t="s">
        <v>442</v>
      </c>
      <c r="K4" s="67">
        <v>101</v>
      </c>
      <c r="L4" s="68" t="s">
        <v>455</v>
      </c>
      <c r="M4" s="69" t="s">
        <v>444</v>
      </c>
      <c r="N4" s="69" t="s">
        <v>445</v>
      </c>
      <c r="O4" s="62"/>
      <c r="P4" s="62"/>
      <c r="Q4" s="62"/>
      <c r="R4" s="71"/>
      <c r="S4" s="148" t="str">
        <f t="shared" si="0"/>
        <v>12</v>
      </c>
      <c r="T4" s="148" t="str">
        <f t="shared" si="3"/>
        <v>3列01</v>
      </c>
      <c r="U4" s="148" t="str">
        <f t="shared" si="1"/>
        <v>02</v>
      </c>
      <c r="V4" s="148" t="str">
        <f t="shared" si="4"/>
        <v>122</v>
      </c>
      <c r="W4" s="148" t="s">
        <v>456</v>
      </c>
      <c r="X4" s="210" t="str">
        <f>VLOOKUP(D4,设备清单!$J:$U,12,FALSE)</f>
        <v>计算节点</v>
      </c>
      <c r="Y4" s="148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  <c r="IO4" s="73"/>
    </row>
    <row r="5" spans="1:249" s="8" customFormat="1" ht="11.4">
      <c r="A5" s="62">
        <v>4</v>
      </c>
      <c r="B5" s="63" t="s">
        <v>457</v>
      </c>
      <c r="C5" s="63" t="s">
        <v>458</v>
      </c>
      <c r="D5" s="63" t="str">
        <f t="shared" si="2"/>
        <v>宿主机服务器-ZXCLOUD R5300 G4X</v>
      </c>
      <c r="E5" s="63" t="s">
        <v>90</v>
      </c>
      <c r="F5" s="65"/>
      <c r="G5" s="66">
        <v>150</v>
      </c>
      <c r="H5" s="133" t="s">
        <v>459</v>
      </c>
      <c r="I5" s="66" t="s">
        <v>441</v>
      </c>
      <c r="J5" s="133" t="s">
        <v>442</v>
      </c>
      <c r="K5" s="67">
        <v>101</v>
      </c>
      <c r="L5" s="68" t="s">
        <v>460</v>
      </c>
      <c r="M5" s="69" t="s">
        <v>444</v>
      </c>
      <c r="N5" s="69" t="s">
        <v>445</v>
      </c>
      <c r="O5" s="62"/>
      <c r="P5" s="62"/>
      <c r="Q5" s="62"/>
      <c r="R5" s="71"/>
      <c r="S5" s="148" t="str">
        <f t="shared" si="0"/>
        <v>15</v>
      </c>
      <c r="T5" s="148" t="str">
        <f t="shared" si="3"/>
        <v>3列01</v>
      </c>
      <c r="U5" s="148" t="str">
        <f t="shared" si="1"/>
        <v>02</v>
      </c>
      <c r="V5" s="148" t="str">
        <f t="shared" si="4"/>
        <v>122</v>
      </c>
      <c r="W5" s="148"/>
      <c r="X5" s="210" t="str">
        <f>VLOOKUP(D5,设备清单!$J:$U,12,FALSE)</f>
        <v>计算节点</v>
      </c>
      <c r="Y5" s="148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</row>
    <row r="6" spans="1:249" s="8" customFormat="1" ht="11.4">
      <c r="A6" s="62">
        <v>5</v>
      </c>
      <c r="B6" s="63" t="s">
        <v>461</v>
      </c>
      <c r="C6" s="63" t="s">
        <v>462</v>
      </c>
      <c r="D6" s="63" t="str">
        <f t="shared" si="2"/>
        <v>宿主机服务器-ZXCLOUD R5300 G4X</v>
      </c>
      <c r="E6" s="63" t="s">
        <v>90</v>
      </c>
      <c r="F6" s="65"/>
      <c r="G6" s="66">
        <v>150</v>
      </c>
      <c r="H6" s="133" t="s">
        <v>463</v>
      </c>
      <c r="I6" s="66" t="s">
        <v>441</v>
      </c>
      <c r="J6" s="133" t="s">
        <v>442</v>
      </c>
      <c r="K6" s="67">
        <v>101</v>
      </c>
      <c r="L6" s="68" t="s">
        <v>464</v>
      </c>
      <c r="M6" s="69" t="s">
        <v>444</v>
      </c>
      <c r="N6" s="69" t="s">
        <v>445</v>
      </c>
      <c r="O6" s="62"/>
      <c r="P6" s="62"/>
      <c r="Q6" s="62"/>
      <c r="R6" s="71"/>
      <c r="S6" s="148" t="str">
        <f t="shared" si="0"/>
        <v>18</v>
      </c>
      <c r="T6" s="148" t="str">
        <f t="shared" si="3"/>
        <v>3列01</v>
      </c>
      <c r="U6" s="148" t="str">
        <f t="shared" si="1"/>
        <v>02</v>
      </c>
      <c r="V6" s="148" t="str">
        <f t="shared" si="4"/>
        <v>122</v>
      </c>
      <c r="W6" s="148"/>
      <c r="X6" s="210" t="str">
        <f>VLOOKUP(D6,设备清单!$J:$U,12,FALSE)</f>
        <v>计算节点</v>
      </c>
      <c r="Y6" s="148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</row>
    <row r="7" spans="1:249" s="8" customFormat="1" ht="11.4">
      <c r="A7" s="62">
        <v>6</v>
      </c>
      <c r="B7" s="63" t="s">
        <v>465</v>
      </c>
      <c r="C7" s="63" t="s">
        <v>466</v>
      </c>
      <c r="D7" s="63" t="str">
        <f t="shared" si="2"/>
        <v>宿主机服务器-ZXCLOUD R5300 G4X</v>
      </c>
      <c r="E7" s="63" t="s">
        <v>90</v>
      </c>
      <c r="F7" s="65"/>
      <c r="G7" s="66">
        <v>150</v>
      </c>
      <c r="H7" s="133" t="s">
        <v>467</v>
      </c>
      <c r="I7" s="66" t="s">
        <v>441</v>
      </c>
      <c r="J7" s="133" t="s">
        <v>442</v>
      </c>
      <c r="K7" s="67">
        <v>101</v>
      </c>
      <c r="L7" s="68" t="s">
        <v>468</v>
      </c>
      <c r="M7" s="69" t="s">
        <v>444</v>
      </c>
      <c r="N7" s="69" t="s">
        <v>445</v>
      </c>
      <c r="O7" s="62"/>
      <c r="P7" s="62"/>
      <c r="Q7" s="62"/>
      <c r="R7" s="71"/>
      <c r="S7" s="148" t="str">
        <f t="shared" si="0"/>
        <v>06</v>
      </c>
      <c r="T7" s="148" t="str">
        <f t="shared" si="3"/>
        <v>3列02</v>
      </c>
      <c r="U7" s="148" t="str">
        <f t="shared" si="1"/>
        <v>02</v>
      </c>
      <c r="V7" s="148" t="str">
        <f t="shared" si="4"/>
        <v>122</v>
      </c>
      <c r="W7" s="148"/>
      <c r="X7" s="210" t="str">
        <f>VLOOKUP(D7,设备清单!$J:$U,12,FALSE)</f>
        <v>计算节点</v>
      </c>
      <c r="Y7" s="148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</row>
    <row r="8" spans="1:249" s="8" customFormat="1" ht="11.4">
      <c r="A8" s="62">
        <v>7</v>
      </c>
      <c r="B8" s="63" t="s">
        <v>469</v>
      </c>
      <c r="C8" s="63" t="s">
        <v>470</v>
      </c>
      <c r="D8" s="63" t="str">
        <f t="shared" si="2"/>
        <v>宿主机服务器-ZXCLOUD R5300 G4X</v>
      </c>
      <c r="E8" s="63" t="s">
        <v>90</v>
      </c>
      <c r="F8" s="65"/>
      <c r="G8" s="66">
        <v>150</v>
      </c>
      <c r="H8" s="133" t="s">
        <v>471</v>
      </c>
      <c r="I8" s="66" t="s">
        <v>441</v>
      </c>
      <c r="J8" s="133" t="s">
        <v>442</v>
      </c>
      <c r="K8" s="67">
        <v>101</v>
      </c>
      <c r="L8" s="68" t="s">
        <v>472</v>
      </c>
      <c r="M8" s="69" t="s">
        <v>444</v>
      </c>
      <c r="N8" s="69" t="s">
        <v>445</v>
      </c>
      <c r="O8" s="62"/>
      <c r="P8" s="62"/>
      <c r="Q8" s="62"/>
      <c r="R8" s="71"/>
      <c r="S8" s="148" t="str">
        <f t="shared" si="0"/>
        <v>09</v>
      </c>
      <c r="T8" s="148" t="str">
        <f t="shared" si="3"/>
        <v>3列02</v>
      </c>
      <c r="U8" s="148" t="str">
        <f t="shared" si="1"/>
        <v>02</v>
      </c>
      <c r="V8" s="148" t="str">
        <f t="shared" si="4"/>
        <v>122</v>
      </c>
      <c r="W8" s="148"/>
      <c r="X8" s="210" t="str">
        <f>VLOOKUP(D8,设备清单!$J:$U,12,FALSE)</f>
        <v>计算节点</v>
      </c>
      <c r="Y8" s="148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</row>
    <row r="9" spans="1:249" s="8" customFormat="1" ht="11.4">
      <c r="A9" s="62">
        <v>8</v>
      </c>
      <c r="B9" s="63" t="s">
        <v>473</v>
      </c>
      <c r="C9" s="63" t="s">
        <v>474</v>
      </c>
      <c r="D9" s="63" t="str">
        <f t="shared" si="2"/>
        <v>宿主机服务器-ZXCLOUD R5300 G4X</v>
      </c>
      <c r="E9" s="63" t="s">
        <v>90</v>
      </c>
      <c r="F9" s="65"/>
      <c r="G9" s="66">
        <v>150</v>
      </c>
      <c r="H9" s="133" t="s">
        <v>475</v>
      </c>
      <c r="I9" s="66" t="s">
        <v>441</v>
      </c>
      <c r="J9" s="133" t="s">
        <v>442</v>
      </c>
      <c r="K9" s="67">
        <v>101</v>
      </c>
      <c r="L9" s="68" t="s">
        <v>476</v>
      </c>
      <c r="M9" s="69" t="s">
        <v>444</v>
      </c>
      <c r="N9" s="69" t="s">
        <v>445</v>
      </c>
      <c r="O9" s="62"/>
      <c r="P9" s="62"/>
      <c r="Q9" s="62"/>
      <c r="R9" s="71"/>
      <c r="S9" s="148" t="str">
        <f t="shared" si="0"/>
        <v>12</v>
      </c>
      <c r="T9" s="148" t="str">
        <f t="shared" si="3"/>
        <v>3列02</v>
      </c>
      <c r="U9" s="148" t="str">
        <f t="shared" si="1"/>
        <v>02</v>
      </c>
      <c r="V9" s="148" t="str">
        <f t="shared" si="4"/>
        <v>122</v>
      </c>
      <c r="W9" s="148"/>
      <c r="X9" s="210" t="str">
        <f>VLOOKUP(D9,设备清单!$J:$U,12,FALSE)</f>
        <v>计算节点</v>
      </c>
      <c r="Y9" s="148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  <c r="IO9" s="73"/>
    </row>
    <row r="10" spans="1:249" s="8" customFormat="1" ht="11.4">
      <c r="A10" s="62">
        <v>9</v>
      </c>
      <c r="B10" s="63" t="s">
        <v>477</v>
      </c>
      <c r="C10" s="63" t="s">
        <v>478</v>
      </c>
      <c r="D10" s="63" t="str">
        <f t="shared" si="2"/>
        <v>宿主机服务器-ZXCLOUD R5300 G4X</v>
      </c>
      <c r="E10" s="63" t="s">
        <v>90</v>
      </c>
      <c r="F10" s="65"/>
      <c r="G10" s="66">
        <v>150</v>
      </c>
      <c r="H10" s="133" t="s">
        <v>479</v>
      </c>
      <c r="I10" s="66" t="s">
        <v>441</v>
      </c>
      <c r="J10" s="133" t="s">
        <v>442</v>
      </c>
      <c r="K10" s="67">
        <v>101</v>
      </c>
      <c r="L10" s="68" t="s">
        <v>480</v>
      </c>
      <c r="M10" s="69" t="s">
        <v>444</v>
      </c>
      <c r="N10" s="69" t="s">
        <v>445</v>
      </c>
      <c r="O10" s="62"/>
      <c r="P10" s="62"/>
      <c r="Q10" s="62"/>
      <c r="R10" s="71"/>
      <c r="S10" s="148" t="str">
        <f t="shared" si="0"/>
        <v>15</v>
      </c>
      <c r="T10" s="148" t="str">
        <f t="shared" si="3"/>
        <v>3列02</v>
      </c>
      <c r="U10" s="148" t="str">
        <f t="shared" si="1"/>
        <v>02</v>
      </c>
      <c r="V10" s="148" t="str">
        <f t="shared" si="4"/>
        <v>122</v>
      </c>
      <c r="W10" s="148"/>
      <c r="X10" s="210" t="str">
        <f>VLOOKUP(D10,设备清单!$J:$U,12,FALSE)</f>
        <v>计算节点</v>
      </c>
      <c r="Y10" s="148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</row>
    <row r="11" spans="1:249" s="8" customFormat="1" ht="11.4">
      <c r="A11" s="62">
        <v>10</v>
      </c>
      <c r="B11" s="63" t="s">
        <v>481</v>
      </c>
      <c r="C11" s="63" t="s">
        <v>482</v>
      </c>
      <c r="D11" s="63" t="str">
        <f t="shared" si="2"/>
        <v>弹性裸金属服务器-1-2288HV6</v>
      </c>
      <c r="E11" s="63" t="s">
        <v>104</v>
      </c>
      <c r="F11" s="65"/>
      <c r="G11" s="66">
        <v>150</v>
      </c>
      <c r="H11" s="133" t="s">
        <v>483</v>
      </c>
      <c r="I11" s="66" t="s">
        <v>441</v>
      </c>
      <c r="J11" s="133" t="s">
        <v>442</v>
      </c>
      <c r="K11" s="67">
        <v>101</v>
      </c>
      <c r="L11" s="68" t="s">
        <v>484</v>
      </c>
      <c r="M11" s="69" t="s">
        <v>444</v>
      </c>
      <c r="N11" s="69" t="s">
        <v>445</v>
      </c>
      <c r="O11" s="62"/>
      <c r="P11" s="62"/>
      <c r="Q11" s="62"/>
      <c r="R11" s="71"/>
      <c r="S11" s="148" t="str">
        <f t="shared" si="0"/>
        <v>06</v>
      </c>
      <c r="T11" s="148" t="str">
        <f t="shared" si="3"/>
        <v>4列08</v>
      </c>
      <c r="U11" s="148" t="str">
        <f t="shared" si="1"/>
        <v>02</v>
      </c>
      <c r="V11" s="148" t="str">
        <f t="shared" si="4"/>
        <v>122</v>
      </c>
      <c r="W11" s="148"/>
      <c r="X11" s="210">
        <f>VLOOKUP(D11,设备清单!$J:$U,12,FALSE)</f>
        <v>0</v>
      </c>
      <c r="Y11" s="148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</row>
    <row r="12" spans="1:249" s="8" customFormat="1" ht="11.4">
      <c r="A12" s="62">
        <v>11</v>
      </c>
      <c r="B12" s="63" t="s">
        <v>485</v>
      </c>
      <c r="C12" s="63" t="s">
        <v>486</v>
      </c>
      <c r="D12" s="63" t="str">
        <f t="shared" si="2"/>
        <v>弹性裸金属服务器-1-2288HV6</v>
      </c>
      <c r="E12" s="63" t="s">
        <v>104</v>
      </c>
      <c r="F12" s="65"/>
      <c r="G12" s="66">
        <v>150</v>
      </c>
      <c r="H12" s="133" t="s">
        <v>487</v>
      </c>
      <c r="I12" s="66" t="s">
        <v>441</v>
      </c>
      <c r="J12" s="133" t="s">
        <v>442</v>
      </c>
      <c r="K12" s="67">
        <v>101</v>
      </c>
      <c r="L12" s="68" t="s">
        <v>488</v>
      </c>
      <c r="M12" s="69" t="s">
        <v>444</v>
      </c>
      <c r="N12" s="69" t="s">
        <v>445</v>
      </c>
      <c r="O12" s="62"/>
      <c r="P12" s="62"/>
      <c r="Q12" s="62"/>
      <c r="R12" s="71"/>
      <c r="S12" s="148" t="str">
        <f t="shared" si="0"/>
        <v>09</v>
      </c>
      <c r="T12" s="148" t="str">
        <f t="shared" si="3"/>
        <v>4列08</v>
      </c>
      <c r="U12" s="148" t="str">
        <f t="shared" si="1"/>
        <v>02</v>
      </c>
      <c r="V12" s="148" t="str">
        <f t="shared" si="4"/>
        <v>122</v>
      </c>
      <c r="W12" s="148"/>
      <c r="X12" s="210">
        <f>VLOOKUP(D12,设备清单!$J:$U,12,FALSE)</f>
        <v>0</v>
      </c>
      <c r="Y12" s="148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</row>
    <row r="13" spans="1:249" s="8" customFormat="1" ht="11.4">
      <c r="A13" s="62">
        <v>12</v>
      </c>
      <c r="B13" s="63" t="s">
        <v>489</v>
      </c>
      <c r="C13" s="63" t="s">
        <v>490</v>
      </c>
      <c r="D13" s="63" t="str">
        <f t="shared" si="2"/>
        <v>弹性裸金属服务器-1-2288HV6</v>
      </c>
      <c r="E13" s="63" t="s">
        <v>104</v>
      </c>
      <c r="F13" s="65"/>
      <c r="G13" s="66">
        <v>150</v>
      </c>
      <c r="H13" s="133" t="s">
        <v>491</v>
      </c>
      <c r="I13" s="66" t="s">
        <v>441</v>
      </c>
      <c r="J13" s="133" t="s">
        <v>442</v>
      </c>
      <c r="K13" s="67">
        <v>101</v>
      </c>
      <c r="L13" s="68" t="s">
        <v>492</v>
      </c>
      <c r="M13" s="69" t="s">
        <v>444</v>
      </c>
      <c r="N13" s="69" t="s">
        <v>445</v>
      </c>
      <c r="O13" s="62"/>
      <c r="P13" s="62"/>
      <c r="Q13" s="62"/>
      <c r="R13" s="71"/>
      <c r="S13" s="148" t="str">
        <f t="shared" si="0"/>
        <v>12</v>
      </c>
      <c r="T13" s="148" t="str">
        <f t="shared" si="3"/>
        <v>4列08</v>
      </c>
      <c r="U13" s="148" t="str">
        <f t="shared" si="1"/>
        <v>02</v>
      </c>
      <c r="V13" s="148" t="str">
        <f t="shared" si="4"/>
        <v>122</v>
      </c>
      <c r="W13" s="148"/>
      <c r="X13" s="210">
        <f>VLOOKUP(D13,设备清单!$J:$U,12,FALSE)</f>
        <v>0</v>
      </c>
      <c r="Y13" s="148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</row>
    <row r="14" spans="1:249" s="8" customFormat="1" ht="11.4">
      <c r="A14" s="62">
        <v>13</v>
      </c>
      <c r="B14" s="63" t="s">
        <v>493</v>
      </c>
      <c r="C14" s="63" t="s">
        <v>494</v>
      </c>
      <c r="D14" s="63" t="str">
        <f t="shared" si="2"/>
        <v>弹性裸金属服务器-1-2288HV6</v>
      </c>
      <c r="E14" s="63" t="s">
        <v>104</v>
      </c>
      <c r="F14" s="65"/>
      <c r="G14" s="66">
        <v>150</v>
      </c>
      <c r="H14" s="133" t="s">
        <v>495</v>
      </c>
      <c r="I14" s="66" t="s">
        <v>441</v>
      </c>
      <c r="J14" s="133" t="s">
        <v>442</v>
      </c>
      <c r="K14" s="67">
        <v>101</v>
      </c>
      <c r="L14" s="68" t="s">
        <v>496</v>
      </c>
      <c r="M14" s="69" t="s">
        <v>444</v>
      </c>
      <c r="N14" s="69" t="s">
        <v>445</v>
      </c>
      <c r="O14" s="62"/>
      <c r="P14" s="62"/>
      <c r="Q14" s="62"/>
      <c r="R14" s="71"/>
      <c r="S14" s="148" t="str">
        <f t="shared" si="0"/>
        <v>06</v>
      </c>
      <c r="T14" s="148" t="str">
        <f t="shared" si="3"/>
        <v>4列09</v>
      </c>
      <c r="U14" s="148" t="str">
        <f t="shared" si="1"/>
        <v>02</v>
      </c>
      <c r="V14" s="148" t="str">
        <f t="shared" si="4"/>
        <v>122</v>
      </c>
      <c r="W14" s="148"/>
      <c r="X14" s="210">
        <f>VLOOKUP(D14,设备清单!$J:$U,12,FALSE)</f>
        <v>0</v>
      </c>
      <c r="Y14" s="148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</row>
    <row r="15" spans="1:249" s="8" customFormat="1" ht="11.4">
      <c r="A15" s="62">
        <v>14</v>
      </c>
      <c r="B15" s="63" t="s">
        <v>497</v>
      </c>
      <c r="C15" s="63" t="s">
        <v>498</v>
      </c>
      <c r="D15" s="63" t="str">
        <f t="shared" si="2"/>
        <v>弹性裸金属服务器-1-2288HV6</v>
      </c>
      <c r="E15" s="63" t="s">
        <v>104</v>
      </c>
      <c r="F15" s="65"/>
      <c r="G15" s="66">
        <v>150</v>
      </c>
      <c r="H15" s="133" t="s">
        <v>499</v>
      </c>
      <c r="I15" s="66" t="s">
        <v>441</v>
      </c>
      <c r="J15" s="133" t="s">
        <v>442</v>
      </c>
      <c r="K15" s="67">
        <v>101</v>
      </c>
      <c r="L15" s="68" t="s">
        <v>500</v>
      </c>
      <c r="M15" s="69" t="s">
        <v>444</v>
      </c>
      <c r="N15" s="69" t="s">
        <v>445</v>
      </c>
      <c r="O15" s="62"/>
      <c r="P15" s="62"/>
      <c r="Q15" s="62"/>
      <c r="R15" s="71"/>
      <c r="S15" s="148" t="str">
        <f t="shared" si="0"/>
        <v>09</v>
      </c>
      <c r="T15" s="148" t="str">
        <f t="shared" si="3"/>
        <v>4列09</v>
      </c>
      <c r="U15" s="148" t="str">
        <f t="shared" si="1"/>
        <v>02</v>
      </c>
      <c r="V15" s="148" t="str">
        <f t="shared" si="4"/>
        <v>122</v>
      </c>
      <c r="W15" s="148"/>
      <c r="X15" s="210">
        <f>VLOOKUP(D15,设备清单!$J:$U,12,FALSE)</f>
        <v>0</v>
      </c>
      <c r="Y15" s="148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</row>
    <row r="16" spans="1:249" s="8" customFormat="1" ht="11.4">
      <c r="A16" s="62">
        <v>15</v>
      </c>
      <c r="B16" s="63" t="s">
        <v>501</v>
      </c>
      <c r="C16" s="63" t="s">
        <v>502</v>
      </c>
      <c r="D16" s="63" t="str">
        <f t="shared" si="2"/>
        <v>弹性裸金属服务器-2-2288HV6</v>
      </c>
      <c r="E16" s="63" t="s">
        <v>104</v>
      </c>
      <c r="F16" s="65"/>
      <c r="G16" s="66">
        <v>150</v>
      </c>
      <c r="H16" s="133" t="s">
        <v>503</v>
      </c>
      <c r="I16" s="66" t="s">
        <v>441</v>
      </c>
      <c r="J16" s="133" t="s">
        <v>442</v>
      </c>
      <c r="K16" s="67">
        <v>101</v>
      </c>
      <c r="L16" s="68" t="s">
        <v>504</v>
      </c>
      <c r="M16" s="69" t="s">
        <v>444</v>
      </c>
      <c r="N16" s="69" t="s">
        <v>445</v>
      </c>
      <c r="O16" s="62"/>
      <c r="P16" s="62"/>
      <c r="Q16" s="62"/>
      <c r="R16" s="71"/>
      <c r="S16" s="148" t="str">
        <f t="shared" si="0"/>
        <v>12</v>
      </c>
      <c r="T16" s="148" t="str">
        <f t="shared" si="3"/>
        <v>4列09</v>
      </c>
      <c r="U16" s="148" t="str">
        <f t="shared" si="1"/>
        <v>02</v>
      </c>
      <c r="V16" s="148" t="str">
        <f t="shared" si="4"/>
        <v>122</v>
      </c>
      <c r="W16" s="148"/>
      <c r="X16" s="210">
        <f>VLOOKUP(D16,设备清单!$J:$U,12,FALSE)</f>
        <v>0</v>
      </c>
      <c r="Y16" s="148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</row>
    <row r="17" spans="1:249" s="8" customFormat="1" ht="11.4">
      <c r="A17" s="62">
        <v>16</v>
      </c>
      <c r="B17" s="63" t="s">
        <v>505</v>
      </c>
      <c r="C17" s="63" t="s">
        <v>506</v>
      </c>
      <c r="D17" s="63" t="str">
        <f t="shared" si="2"/>
        <v>弹性裸金属服务器-2-2288HV6</v>
      </c>
      <c r="E17" s="63" t="s">
        <v>104</v>
      </c>
      <c r="F17" s="65"/>
      <c r="G17" s="66">
        <v>150</v>
      </c>
      <c r="H17" s="133" t="s">
        <v>507</v>
      </c>
      <c r="I17" s="66" t="s">
        <v>441</v>
      </c>
      <c r="J17" s="133" t="s">
        <v>442</v>
      </c>
      <c r="K17" s="67">
        <v>101</v>
      </c>
      <c r="L17" s="68" t="s">
        <v>508</v>
      </c>
      <c r="M17" s="69" t="s">
        <v>444</v>
      </c>
      <c r="N17" s="69" t="s">
        <v>445</v>
      </c>
      <c r="O17" s="62"/>
      <c r="P17" s="62"/>
      <c r="Q17" s="62"/>
      <c r="R17" s="71"/>
      <c r="S17" s="148" t="str">
        <f t="shared" si="0"/>
        <v>06</v>
      </c>
      <c r="T17" s="148" t="str">
        <f t="shared" si="3"/>
        <v>4列10</v>
      </c>
      <c r="U17" s="148" t="str">
        <f t="shared" si="1"/>
        <v>02</v>
      </c>
      <c r="V17" s="148" t="str">
        <f t="shared" si="4"/>
        <v>122</v>
      </c>
      <c r="W17" s="148"/>
      <c r="X17" s="210">
        <f>VLOOKUP(D17,设备清单!$J:$U,12,FALSE)</f>
        <v>0</v>
      </c>
      <c r="Y17" s="148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</row>
    <row r="18" spans="1:249" s="8" customFormat="1" ht="11.4">
      <c r="A18" s="62">
        <v>17</v>
      </c>
      <c r="B18" s="63" t="s">
        <v>509</v>
      </c>
      <c r="C18" s="63" t="s">
        <v>510</v>
      </c>
      <c r="D18" s="63" t="str">
        <f t="shared" si="2"/>
        <v>弹性裸金属服务器-3-2288HV6</v>
      </c>
      <c r="E18" s="63" t="s">
        <v>104</v>
      </c>
      <c r="F18" s="65"/>
      <c r="G18" s="66">
        <v>150</v>
      </c>
      <c r="H18" s="133" t="s">
        <v>511</v>
      </c>
      <c r="I18" s="66" t="s">
        <v>441</v>
      </c>
      <c r="J18" s="133" t="s">
        <v>442</v>
      </c>
      <c r="K18" s="67">
        <v>101</v>
      </c>
      <c r="L18" s="68" t="s">
        <v>512</v>
      </c>
      <c r="M18" s="69" t="s">
        <v>444</v>
      </c>
      <c r="N18" s="69" t="s">
        <v>445</v>
      </c>
      <c r="O18" s="62"/>
      <c r="P18" s="62"/>
      <c r="Q18" s="62"/>
      <c r="R18" s="71"/>
      <c r="S18" s="148" t="str">
        <f t="shared" si="0"/>
        <v>09</v>
      </c>
      <c r="T18" s="148" t="str">
        <f t="shared" si="3"/>
        <v>4列10</v>
      </c>
      <c r="U18" s="148" t="str">
        <f t="shared" si="1"/>
        <v>02</v>
      </c>
      <c r="V18" s="148" t="str">
        <f t="shared" si="4"/>
        <v>122</v>
      </c>
      <c r="W18" s="148"/>
      <c r="X18" s="210">
        <f>VLOOKUP(D18,设备清单!$J:$U,12,FALSE)</f>
        <v>0</v>
      </c>
      <c r="Y18" s="148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</row>
    <row r="19" spans="1:249" s="8" customFormat="1" ht="11.4">
      <c r="A19" s="62">
        <v>18</v>
      </c>
      <c r="B19" s="63" t="s">
        <v>513</v>
      </c>
      <c r="C19" s="63" t="s">
        <v>514</v>
      </c>
      <c r="D19" s="63" t="str">
        <f t="shared" si="2"/>
        <v>弹性裸金属服务器-3-2288HV6</v>
      </c>
      <c r="E19" s="63" t="s">
        <v>104</v>
      </c>
      <c r="F19" s="65"/>
      <c r="G19" s="66">
        <v>150</v>
      </c>
      <c r="H19" s="133" t="s">
        <v>515</v>
      </c>
      <c r="I19" s="66" t="s">
        <v>441</v>
      </c>
      <c r="J19" s="133" t="s">
        <v>442</v>
      </c>
      <c r="K19" s="67">
        <v>101</v>
      </c>
      <c r="L19" s="68" t="s">
        <v>516</v>
      </c>
      <c r="M19" s="69" t="s">
        <v>444</v>
      </c>
      <c r="N19" s="69" t="s">
        <v>445</v>
      </c>
      <c r="O19" s="62"/>
      <c r="P19" s="62"/>
      <c r="Q19" s="62"/>
      <c r="R19" s="71"/>
      <c r="S19" s="148" t="str">
        <f t="shared" si="0"/>
        <v>12</v>
      </c>
      <c r="T19" s="148" t="str">
        <f t="shared" si="3"/>
        <v>4列10</v>
      </c>
      <c r="U19" s="148" t="str">
        <f t="shared" si="1"/>
        <v>02</v>
      </c>
      <c r="V19" s="148" t="str">
        <f t="shared" si="4"/>
        <v>122</v>
      </c>
      <c r="W19" s="148"/>
      <c r="X19" s="210">
        <f>VLOOKUP(D19,设备清单!$J:$U,12,FALSE)</f>
        <v>0</v>
      </c>
      <c r="Y19" s="148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</row>
    <row r="20" spans="1:249" s="8" customFormat="1" ht="11.4">
      <c r="A20" s="62">
        <v>19</v>
      </c>
      <c r="B20" s="63" t="s">
        <v>517</v>
      </c>
      <c r="C20" s="63" t="s">
        <v>518</v>
      </c>
      <c r="D20" s="63" t="str">
        <f t="shared" si="2"/>
        <v>块存储（均衡型-国产）服务器-TG225 B1</v>
      </c>
      <c r="E20" s="63" t="s">
        <v>119</v>
      </c>
      <c r="F20" s="65"/>
      <c r="G20" s="66">
        <v>151</v>
      </c>
      <c r="H20" s="133" t="s">
        <v>519</v>
      </c>
      <c r="I20" s="66" t="s">
        <v>441</v>
      </c>
      <c r="J20" s="133" t="s">
        <v>520</v>
      </c>
      <c r="K20" s="67">
        <v>101</v>
      </c>
      <c r="L20" s="68" t="s">
        <v>521</v>
      </c>
      <c r="M20" s="69" t="s">
        <v>444</v>
      </c>
      <c r="N20" s="69" t="s">
        <v>445</v>
      </c>
      <c r="O20" s="62"/>
      <c r="P20" s="62"/>
      <c r="Q20" s="62"/>
      <c r="R20" s="71"/>
      <c r="S20" s="148" t="str">
        <f t="shared" si="0"/>
        <v>09</v>
      </c>
      <c r="T20" s="148" t="str">
        <f t="shared" si="3"/>
        <v>3列04</v>
      </c>
      <c r="U20" s="148" t="str">
        <f t="shared" si="1"/>
        <v>02</v>
      </c>
      <c r="V20" s="148" t="str">
        <f t="shared" si="4"/>
        <v>122</v>
      </c>
      <c r="W20" s="148"/>
      <c r="X20" s="210" t="str">
        <f>VLOOKUP(D20,设备清单!$J:$U,12,FALSE)</f>
        <v>存储节点</v>
      </c>
      <c r="Y20" s="148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</row>
    <row r="21" spans="1:249" s="8" customFormat="1" ht="11.4">
      <c r="A21" s="62">
        <v>20</v>
      </c>
      <c r="B21" s="63" t="s">
        <v>522</v>
      </c>
      <c r="C21" s="63" t="s">
        <v>523</v>
      </c>
      <c r="D21" s="63" t="str">
        <f t="shared" si="2"/>
        <v>块存储（均衡型-国产）服务器-TG225 B1</v>
      </c>
      <c r="E21" s="63" t="s">
        <v>119</v>
      </c>
      <c r="F21" s="65"/>
      <c r="G21" s="66">
        <v>151</v>
      </c>
      <c r="H21" s="133" t="s">
        <v>524</v>
      </c>
      <c r="I21" s="66" t="s">
        <v>441</v>
      </c>
      <c r="J21" s="133" t="s">
        <v>520</v>
      </c>
      <c r="K21" s="67">
        <v>101</v>
      </c>
      <c r="L21" s="68" t="s">
        <v>525</v>
      </c>
      <c r="M21" s="69" t="s">
        <v>444</v>
      </c>
      <c r="N21" s="69" t="s">
        <v>445</v>
      </c>
      <c r="O21" s="62"/>
      <c r="P21" s="62"/>
      <c r="Q21" s="62"/>
      <c r="R21" s="71"/>
      <c r="S21" s="148" t="str">
        <f t="shared" si="0"/>
        <v>12</v>
      </c>
      <c r="T21" s="148" t="str">
        <f t="shared" si="3"/>
        <v>3列04</v>
      </c>
      <c r="U21" s="148" t="str">
        <f t="shared" si="1"/>
        <v>02</v>
      </c>
      <c r="V21" s="148" t="str">
        <f t="shared" si="4"/>
        <v>122</v>
      </c>
      <c r="W21" s="148"/>
      <c r="X21" s="210" t="str">
        <f>VLOOKUP(D21,设备清单!$J:$U,12,FALSE)</f>
        <v>存储节点</v>
      </c>
      <c r="Y21" s="148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  <c r="IO21" s="73"/>
    </row>
    <row r="22" spans="1:249" s="8" customFormat="1" ht="11.4">
      <c r="A22" s="62">
        <v>21</v>
      </c>
      <c r="B22" s="63" t="s">
        <v>526</v>
      </c>
      <c r="C22" s="63" t="s">
        <v>527</v>
      </c>
      <c r="D22" s="63" t="str">
        <f t="shared" si="2"/>
        <v>块存储（均衡型-国产）服务器-TG225 B1</v>
      </c>
      <c r="E22" s="63" t="s">
        <v>119</v>
      </c>
      <c r="F22" s="65"/>
      <c r="G22" s="66">
        <v>151</v>
      </c>
      <c r="H22" s="133" t="s">
        <v>528</v>
      </c>
      <c r="I22" s="66" t="s">
        <v>441</v>
      </c>
      <c r="J22" s="133" t="s">
        <v>520</v>
      </c>
      <c r="K22" s="67">
        <v>101</v>
      </c>
      <c r="L22" s="68" t="s">
        <v>529</v>
      </c>
      <c r="M22" s="69" t="s">
        <v>444</v>
      </c>
      <c r="N22" s="69" t="s">
        <v>445</v>
      </c>
      <c r="O22" s="62"/>
      <c r="P22" s="62"/>
      <c r="Q22" s="62"/>
      <c r="R22" s="71"/>
      <c r="S22" s="148" t="str">
        <f t="shared" si="0"/>
        <v>15</v>
      </c>
      <c r="T22" s="148" t="str">
        <f t="shared" si="3"/>
        <v>3列04</v>
      </c>
      <c r="U22" s="148" t="str">
        <f t="shared" si="1"/>
        <v>02</v>
      </c>
      <c r="V22" s="148" t="str">
        <f t="shared" si="4"/>
        <v>122</v>
      </c>
      <c r="W22" s="148"/>
      <c r="X22" s="210" t="str">
        <f>VLOOKUP(D22,设备清单!$J:$U,12,FALSE)</f>
        <v>存储节点</v>
      </c>
      <c r="Y22" s="148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  <c r="IO22" s="73"/>
    </row>
    <row r="23" spans="1:249" s="8" customFormat="1" ht="11.4">
      <c r="A23" s="62">
        <v>22</v>
      </c>
      <c r="B23" s="63" t="s">
        <v>530</v>
      </c>
      <c r="C23" s="63" t="s">
        <v>531</v>
      </c>
      <c r="D23" s="63" t="str">
        <f t="shared" si="2"/>
        <v>块存储（均衡型-国产）服务器-TG225 B1</v>
      </c>
      <c r="E23" s="63" t="s">
        <v>119</v>
      </c>
      <c r="F23" s="65"/>
      <c r="G23" s="66">
        <v>151</v>
      </c>
      <c r="H23" s="133" t="s">
        <v>532</v>
      </c>
      <c r="I23" s="66" t="s">
        <v>441</v>
      </c>
      <c r="J23" s="133" t="s">
        <v>520</v>
      </c>
      <c r="K23" s="67">
        <v>101</v>
      </c>
      <c r="L23" s="68" t="s">
        <v>533</v>
      </c>
      <c r="M23" s="69" t="s">
        <v>444</v>
      </c>
      <c r="N23" s="69" t="s">
        <v>445</v>
      </c>
      <c r="O23" s="62"/>
      <c r="P23" s="62"/>
      <c r="Q23" s="62"/>
      <c r="R23" s="71"/>
      <c r="S23" s="148" t="str">
        <f t="shared" si="0"/>
        <v>18</v>
      </c>
      <c r="T23" s="148" t="str">
        <f t="shared" si="3"/>
        <v>3列04</v>
      </c>
      <c r="U23" s="148" t="str">
        <f t="shared" si="1"/>
        <v>02</v>
      </c>
      <c r="V23" s="148" t="str">
        <f t="shared" si="4"/>
        <v>122</v>
      </c>
      <c r="W23" s="148"/>
      <c r="X23" s="210" t="str">
        <f>VLOOKUP(D23,设备清单!$J:$U,12,FALSE)</f>
        <v>存储节点</v>
      </c>
      <c r="Y23" s="148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</row>
    <row r="24" spans="1:249" s="8" customFormat="1" ht="11.4">
      <c r="A24" s="62">
        <v>23</v>
      </c>
      <c r="B24" s="63" t="s">
        <v>534</v>
      </c>
      <c r="C24" s="63" t="s">
        <v>535</v>
      </c>
      <c r="D24" s="63" t="str">
        <f t="shared" si="2"/>
        <v>块存储（均衡型-国产）服务器-TG225 B1</v>
      </c>
      <c r="E24" s="63" t="s">
        <v>119</v>
      </c>
      <c r="F24" s="65"/>
      <c r="G24" s="66">
        <v>151</v>
      </c>
      <c r="H24" s="133" t="s">
        <v>536</v>
      </c>
      <c r="I24" s="66" t="s">
        <v>441</v>
      </c>
      <c r="J24" s="133" t="s">
        <v>520</v>
      </c>
      <c r="K24" s="67">
        <v>101</v>
      </c>
      <c r="L24" s="68" t="s">
        <v>537</v>
      </c>
      <c r="M24" s="69" t="s">
        <v>444</v>
      </c>
      <c r="N24" s="69" t="s">
        <v>445</v>
      </c>
      <c r="O24" s="62"/>
      <c r="P24" s="62"/>
      <c r="Q24" s="62"/>
      <c r="R24" s="71"/>
      <c r="S24" s="148" t="str">
        <f t="shared" si="0"/>
        <v>06</v>
      </c>
      <c r="T24" s="148" t="str">
        <f t="shared" si="3"/>
        <v>3列05</v>
      </c>
      <c r="U24" s="148" t="str">
        <f t="shared" si="1"/>
        <v>02</v>
      </c>
      <c r="V24" s="148" t="str">
        <f t="shared" si="4"/>
        <v>122</v>
      </c>
      <c r="W24" s="148"/>
      <c r="X24" s="210" t="str">
        <f>VLOOKUP(D24,设备清单!$J:$U,12,FALSE)</f>
        <v>存储节点</v>
      </c>
      <c r="Y24" s="148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</row>
    <row r="25" spans="1:249" s="8" customFormat="1" ht="11.4">
      <c r="A25" s="62">
        <v>24</v>
      </c>
      <c r="B25" s="63" t="s">
        <v>538</v>
      </c>
      <c r="C25" s="63" t="s">
        <v>539</v>
      </c>
      <c r="D25" s="63" t="str">
        <f t="shared" si="2"/>
        <v>块存储（均衡型-国产）服务器-TG225 B1</v>
      </c>
      <c r="E25" s="63" t="s">
        <v>119</v>
      </c>
      <c r="F25" s="65"/>
      <c r="G25" s="66">
        <v>151</v>
      </c>
      <c r="H25" s="133" t="s">
        <v>540</v>
      </c>
      <c r="I25" s="66" t="s">
        <v>441</v>
      </c>
      <c r="J25" s="133" t="s">
        <v>520</v>
      </c>
      <c r="K25" s="67">
        <v>101</v>
      </c>
      <c r="L25" s="68" t="s">
        <v>541</v>
      </c>
      <c r="M25" s="69" t="s">
        <v>444</v>
      </c>
      <c r="N25" s="69" t="s">
        <v>445</v>
      </c>
      <c r="O25" s="62"/>
      <c r="P25" s="62"/>
      <c r="Q25" s="62"/>
      <c r="R25" s="71"/>
      <c r="S25" s="148" t="str">
        <f t="shared" si="0"/>
        <v>09</v>
      </c>
      <c r="T25" s="148" t="str">
        <f t="shared" si="3"/>
        <v>3列05</v>
      </c>
      <c r="U25" s="148" t="str">
        <f t="shared" si="1"/>
        <v>02</v>
      </c>
      <c r="V25" s="148" t="str">
        <f t="shared" si="4"/>
        <v>122</v>
      </c>
      <c r="W25" s="148"/>
      <c r="X25" s="210" t="str">
        <f>VLOOKUP(D25,设备清单!$J:$U,12,FALSE)</f>
        <v>存储节点</v>
      </c>
      <c r="Y25" s="148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G25" s="73"/>
      <c r="HH25" s="73"/>
      <c r="HI25" s="73"/>
      <c r="HJ25" s="73"/>
      <c r="HK25" s="73"/>
      <c r="HL25" s="73"/>
      <c r="HM25" s="73"/>
      <c r="HN25" s="73"/>
      <c r="HO25" s="73"/>
      <c r="HP25" s="73"/>
      <c r="HQ25" s="73"/>
      <c r="HR25" s="73"/>
      <c r="HS25" s="73"/>
      <c r="HT25" s="73"/>
      <c r="HU25" s="73"/>
      <c r="HV25" s="73"/>
      <c r="HW25" s="73"/>
      <c r="HX25" s="73"/>
      <c r="HY25" s="73"/>
      <c r="HZ25" s="73"/>
      <c r="IA25" s="73"/>
      <c r="IB25" s="73"/>
      <c r="IC25" s="73"/>
      <c r="ID25" s="73"/>
      <c r="IE25" s="73"/>
      <c r="IF25" s="73"/>
      <c r="IG25" s="73"/>
      <c r="IH25" s="73"/>
      <c r="II25" s="73"/>
      <c r="IJ25" s="73"/>
      <c r="IK25" s="73"/>
      <c r="IL25" s="73"/>
      <c r="IM25" s="73"/>
      <c r="IN25" s="73"/>
      <c r="IO25" s="73"/>
    </row>
    <row r="26" spans="1:249" s="8" customFormat="1" ht="11.4">
      <c r="A26" s="62">
        <v>25</v>
      </c>
      <c r="B26" s="63" t="s">
        <v>542</v>
      </c>
      <c r="C26" s="63" t="s">
        <v>543</v>
      </c>
      <c r="D26" s="63" t="str">
        <f t="shared" si="2"/>
        <v>块存储（性能型）服务器-TG225 B1</v>
      </c>
      <c r="E26" s="63" t="s">
        <v>119</v>
      </c>
      <c r="F26" s="65"/>
      <c r="G26" s="66">
        <v>151</v>
      </c>
      <c r="H26" s="133" t="s">
        <v>544</v>
      </c>
      <c r="I26" s="66" t="s">
        <v>441</v>
      </c>
      <c r="J26" s="133" t="s">
        <v>520</v>
      </c>
      <c r="K26" s="67">
        <v>101</v>
      </c>
      <c r="L26" s="68" t="s">
        <v>545</v>
      </c>
      <c r="M26" s="69" t="s">
        <v>444</v>
      </c>
      <c r="N26" s="69" t="s">
        <v>445</v>
      </c>
      <c r="O26" s="62"/>
      <c r="P26" s="62"/>
      <c r="Q26" s="62"/>
      <c r="R26" s="71"/>
      <c r="S26" s="148" t="str">
        <f t="shared" si="0"/>
        <v>06</v>
      </c>
      <c r="T26" s="148" t="str">
        <f t="shared" si="3"/>
        <v>3列03</v>
      </c>
      <c r="U26" s="148" t="str">
        <f t="shared" si="1"/>
        <v>02</v>
      </c>
      <c r="V26" s="148" t="str">
        <f t="shared" si="4"/>
        <v>122</v>
      </c>
      <c r="W26" s="148"/>
      <c r="X26" s="210" t="str">
        <f>VLOOKUP(D26,设备清单!$J:$U,12,FALSE)</f>
        <v>存储节点</v>
      </c>
      <c r="Y26" s="148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G26" s="73"/>
      <c r="HH26" s="73"/>
      <c r="HI26" s="73"/>
      <c r="HJ26" s="73"/>
      <c r="HK26" s="73"/>
      <c r="HL26" s="73"/>
      <c r="HM26" s="73"/>
      <c r="HN26" s="73"/>
      <c r="HO26" s="73"/>
      <c r="HP26" s="73"/>
      <c r="HQ26" s="73"/>
      <c r="HR26" s="73"/>
      <c r="HS26" s="73"/>
      <c r="HT26" s="73"/>
      <c r="HU26" s="73"/>
      <c r="HV26" s="73"/>
      <c r="HW26" s="73"/>
      <c r="HX26" s="73"/>
      <c r="HY26" s="73"/>
      <c r="HZ26" s="73"/>
      <c r="IA26" s="73"/>
      <c r="IB26" s="73"/>
      <c r="IC26" s="73"/>
      <c r="ID26" s="73"/>
      <c r="IE26" s="73"/>
      <c r="IF26" s="73"/>
      <c r="IG26" s="73"/>
      <c r="IH26" s="73"/>
      <c r="II26" s="73"/>
      <c r="IJ26" s="73"/>
      <c r="IK26" s="73"/>
      <c r="IL26" s="73"/>
      <c r="IM26" s="73"/>
      <c r="IN26" s="73"/>
      <c r="IO26" s="73"/>
    </row>
    <row r="27" spans="1:249" s="8" customFormat="1" ht="11.4">
      <c r="A27" s="62">
        <v>26</v>
      </c>
      <c r="B27" s="63" t="s">
        <v>546</v>
      </c>
      <c r="C27" s="63" t="s">
        <v>547</v>
      </c>
      <c r="D27" s="63" t="str">
        <f t="shared" si="2"/>
        <v>块存储（性能型）服务器-TG225 B1</v>
      </c>
      <c r="E27" s="63" t="s">
        <v>119</v>
      </c>
      <c r="F27" s="65"/>
      <c r="G27" s="66">
        <v>151</v>
      </c>
      <c r="H27" s="133" t="s">
        <v>548</v>
      </c>
      <c r="I27" s="66" t="s">
        <v>441</v>
      </c>
      <c r="J27" s="133" t="s">
        <v>520</v>
      </c>
      <c r="K27" s="67">
        <v>101</v>
      </c>
      <c r="L27" s="68" t="s">
        <v>549</v>
      </c>
      <c r="M27" s="69" t="s">
        <v>444</v>
      </c>
      <c r="N27" s="69" t="s">
        <v>445</v>
      </c>
      <c r="O27" s="62"/>
      <c r="P27" s="62"/>
      <c r="Q27" s="62"/>
      <c r="R27" s="71"/>
      <c r="S27" s="148" t="str">
        <f t="shared" si="0"/>
        <v>09</v>
      </c>
      <c r="T27" s="148" t="str">
        <f t="shared" si="3"/>
        <v>3列03</v>
      </c>
      <c r="U27" s="148" t="str">
        <f t="shared" si="1"/>
        <v>02</v>
      </c>
      <c r="V27" s="148" t="str">
        <f t="shared" si="4"/>
        <v>122</v>
      </c>
      <c r="W27" s="148"/>
      <c r="X27" s="210" t="str">
        <f>VLOOKUP(D27,设备清单!$J:$U,12,FALSE)</f>
        <v>存储节点</v>
      </c>
      <c r="Y27" s="148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</row>
    <row r="28" spans="1:249" s="8" customFormat="1" ht="11.4">
      <c r="A28" s="62">
        <v>27</v>
      </c>
      <c r="B28" s="63" t="s">
        <v>550</v>
      </c>
      <c r="C28" s="63" t="s">
        <v>551</v>
      </c>
      <c r="D28" s="63" t="str">
        <f t="shared" si="2"/>
        <v>块存储（性能型）服务器-TG225 B1</v>
      </c>
      <c r="E28" s="63" t="s">
        <v>119</v>
      </c>
      <c r="F28" s="65"/>
      <c r="G28" s="66">
        <v>151</v>
      </c>
      <c r="H28" s="133" t="s">
        <v>552</v>
      </c>
      <c r="I28" s="66" t="s">
        <v>441</v>
      </c>
      <c r="J28" s="133" t="s">
        <v>520</v>
      </c>
      <c r="K28" s="67">
        <v>101</v>
      </c>
      <c r="L28" s="68" t="s">
        <v>553</v>
      </c>
      <c r="M28" s="69" t="s">
        <v>444</v>
      </c>
      <c r="N28" s="69" t="s">
        <v>445</v>
      </c>
      <c r="O28" s="62"/>
      <c r="P28" s="62"/>
      <c r="Q28" s="62"/>
      <c r="R28" s="71"/>
      <c r="S28" s="148" t="str">
        <f t="shared" si="0"/>
        <v>12</v>
      </c>
      <c r="T28" s="148" t="str">
        <f t="shared" si="3"/>
        <v>3列03</v>
      </c>
      <c r="U28" s="148" t="str">
        <f t="shared" si="1"/>
        <v>02</v>
      </c>
      <c r="V28" s="148" t="str">
        <f t="shared" si="4"/>
        <v>122</v>
      </c>
      <c r="W28" s="148"/>
      <c r="X28" s="210" t="str">
        <f>VLOOKUP(D28,设备清单!$J:$U,12,FALSE)</f>
        <v>存储节点</v>
      </c>
      <c r="Y28" s="148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</row>
    <row r="29" spans="1:249" s="8" customFormat="1" ht="11.4">
      <c r="A29" s="62">
        <v>28</v>
      </c>
      <c r="B29" s="63" t="s">
        <v>554</v>
      </c>
      <c r="C29" s="63" t="s">
        <v>555</v>
      </c>
      <c r="D29" s="63" t="str">
        <f t="shared" si="2"/>
        <v>块存储（性能型）服务器-TG225 B1</v>
      </c>
      <c r="E29" s="63" t="s">
        <v>119</v>
      </c>
      <c r="F29" s="65"/>
      <c r="G29" s="66">
        <v>151</v>
      </c>
      <c r="H29" s="133" t="s">
        <v>556</v>
      </c>
      <c r="I29" s="66" t="s">
        <v>441</v>
      </c>
      <c r="J29" s="133" t="s">
        <v>520</v>
      </c>
      <c r="K29" s="67">
        <v>101</v>
      </c>
      <c r="L29" s="68" t="s">
        <v>557</v>
      </c>
      <c r="M29" s="69" t="s">
        <v>444</v>
      </c>
      <c r="N29" s="69" t="s">
        <v>445</v>
      </c>
      <c r="O29" s="62"/>
      <c r="P29" s="62"/>
      <c r="Q29" s="62"/>
      <c r="R29" s="71"/>
      <c r="S29" s="148" t="str">
        <f t="shared" si="0"/>
        <v>15</v>
      </c>
      <c r="T29" s="148" t="str">
        <f t="shared" si="3"/>
        <v>3列03</v>
      </c>
      <c r="U29" s="148" t="str">
        <f t="shared" si="1"/>
        <v>02</v>
      </c>
      <c r="V29" s="148" t="str">
        <f t="shared" si="4"/>
        <v>122</v>
      </c>
      <c r="W29" s="148"/>
      <c r="X29" s="210" t="str">
        <f>VLOOKUP(D29,设备清单!$J:$U,12,FALSE)</f>
        <v>存储节点</v>
      </c>
      <c r="Y29" s="148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G29" s="73"/>
      <c r="HH29" s="73"/>
      <c r="HI29" s="73"/>
      <c r="HJ29" s="73"/>
      <c r="HK29" s="73"/>
      <c r="HL29" s="73"/>
      <c r="HM29" s="73"/>
      <c r="HN29" s="73"/>
      <c r="HO29" s="73"/>
      <c r="HP29" s="73"/>
      <c r="HQ29" s="73"/>
      <c r="HR29" s="73"/>
      <c r="HS29" s="73"/>
      <c r="HT29" s="73"/>
      <c r="HU29" s="73"/>
      <c r="HV29" s="73"/>
      <c r="HW29" s="73"/>
      <c r="HX29" s="73"/>
      <c r="HY29" s="73"/>
      <c r="HZ29" s="73"/>
      <c r="IA29" s="73"/>
      <c r="IB29" s="73"/>
      <c r="IC29" s="73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  <c r="IO29" s="73"/>
    </row>
    <row r="30" spans="1:249" s="8" customFormat="1" ht="11.4">
      <c r="A30" s="62">
        <v>29</v>
      </c>
      <c r="B30" s="63" t="s">
        <v>558</v>
      </c>
      <c r="C30" s="63" t="s">
        <v>559</v>
      </c>
      <c r="D30" s="63" t="str">
        <f t="shared" si="2"/>
        <v>块存储（性能型）服务器-TG225 B1</v>
      </c>
      <c r="E30" s="63" t="s">
        <v>119</v>
      </c>
      <c r="F30" s="65"/>
      <c r="G30" s="66">
        <v>151</v>
      </c>
      <c r="H30" s="133" t="s">
        <v>560</v>
      </c>
      <c r="I30" s="66" t="s">
        <v>441</v>
      </c>
      <c r="J30" s="133" t="s">
        <v>520</v>
      </c>
      <c r="K30" s="67">
        <v>101</v>
      </c>
      <c r="L30" s="68" t="s">
        <v>561</v>
      </c>
      <c r="M30" s="69" t="s">
        <v>444</v>
      </c>
      <c r="N30" s="69" t="s">
        <v>445</v>
      </c>
      <c r="O30" s="62"/>
      <c r="P30" s="62"/>
      <c r="Q30" s="62"/>
      <c r="R30" s="71"/>
      <c r="S30" s="148" t="str">
        <f t="shared" si="0"/>
        <v>06</v>
      </c>
      <c r="T30" s="148" t="str">
        <f t="shared" si="3"/>
        <v>3列04</v>
      </c>
      <c r="U30" s="148" t="str">
        <f t="shared" si="1"/>
        <v>02</v>
      </c>
      <c r="V30" s="148" t="str">
        <f t="shared" si="4"/>
        <v>122</v>
      </c>
      <c r="W30" s="148"/>
      <c r="X30" s="210" t="str">
        <f>VLOOKUP(D30,设备清单!$J:$U,12,FALSE)</f>
        <v>存储节点</v>
      </c>
      <c r="Y30" s="148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G30" s="73"/>
      <c r="HH30" s="73"/>
      <c r="HI30" s="73"/>
      <c r="HJ30" s="73"/>
      <c r="HK30" s="73"/>
      <c r="HL30" s="73"/>
      <c r="HM30" s="73"/>
      <c r="HN30" s="73"/>
      <c r="HO30" s="73"/>
      <c r="HP30" s="73"/>
      <c r="HQ30" s="73"/>
      <c r="HR30" s="73"/>
      <c r="HS30" s="73"/>
      <c r="HT30" s="73"/>
      <c r="HU30" s="73"/>
      <c r="HV30" s="73"/>
      <c r="HW30" s="73"/>
      <c r="HX30" s="73"/>
      <c r="HY30" s="73"/>
      <c r="HZ30" s="73"/>
      <c r="IA30" s="73"/>
      <c r="IB30" s="73"/>
      <c r="IC30" s="73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  <c r="IO30" s="73"/>
    </row>
    <row r="31" spans="1:249" s="8" customFormat="1" ht="11.4">
      <c r="A31" s="62">
        <v>30</v>
      </c>
      <c r="B31" s="63" t="s">
        <v>562</v>
      </c>
      <c r="C31" s="63" t="s">
        <v>563</v>
      </c>
      <c r="D31" s="63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63" t="s">
        <v>90</v>
      </c>
      <c r="F31" s="65"/>
      <c r="G31" s="66">
        <v>151</v>
      </c>
      <c r="H31" s="133" t="s">
        <v>564</v>
      </c>
      <c r="I31" s="66" t="s">
        <v>441</v>
      </c>
      <c r="J31" s="133" t="s">
        <v>520</v>
      </c>
      <c r="K31" s="67">
        <v>101</v>
      </c>
      <c r="L31" s="68" t="s">
        <v>565</v>
      </c>
      <c r="M31" s="69" t="s">
        <v>444</v>
      </c>
      <c r="N31" s="69" t="s">
        <v>445</v>
      </c>
      <c r="O31" s="62"/>
      <c r="P31" s="62"/>
      <c r="Q31" s="62"/>
      <c r="R31" s="71"/>
      <c r="S31" s="148" t="str">
        <f t="shared" si="0"/>
        <v>18</v>
      </c>
      <c r="T31" s="148" t="str">
        <f t="shared" si="3"/>
        <v>3列05</v>
      </c>
      <c r="U31" s="148" t="str">
        <f t="shared" si="1"/>
        <v>02</v>
      </c>
      <c r="V31" s="148" t="str">
        <f t="shared" si="4"/>
        <v>122</v>
      </c>
      <c r="W31" s="148"/>
      <c r="X31" s="210">
        <f>VLOOKUP(D31,设备清单!$J:$U,12,FALSE)</f>
        <v>0</v>
      </c>
      <c r="Y31" s="148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</row>
    <row r="32" spans="1:249" s="8" customFormat="1" ht="11.4">
      <c r="A32" s="62">
        <v>31</v>
      </c>
      <c r="B32" s="63" t="s">
        <v>566</v>
      </c>
      <c r="C32" s="63" t="s">
        <v>567</v>
      </c>
      <c r="D32" s="63" t="str">
        <f t="shared" si="2"/>
        <v>文件存储（网关）服务器-ZXCLOUD R5300 G4X</v>
      </c>
      <c r="E32" s="63" t="s">
        <v>90</v>
      </c>
      <c r="F32" s="65"/>
      <c r="G32" s="66">
        <v>151</v>
      </c>
      <c r="H32" s="133" t="s">
        <v>568</v>
      </c>
      <c r="I32" s="66" t="s">
        <v>441</v>
      </c>
      <c r="J32" s="133" t="s">
        <v>520</v>
      </c>
      <c r="K32" s="67">
        <v>101</v>
      </c>
      <c r="L32" s="68" t="s">
        <v>569</v>
      </c>
      <c r="M32" s="69" t="s">
        <v>444</v>
      </c>
      <c r="N32" s="69" t="s">
        <v>445</v>
      </c>
      <c r="O32" s="62"/>
      <c r="P32" s="62"/>
      <c r="Q32" s="62"/>
      <c r="R32" s="71"/>
      <c r="S32" s="148" t="str">
        <f t="shared" si="0"/>
        <v>18</v>
      </c>
      <c r="T32" s="148" t="str">
        <f t="shared" si="3"/>
        <v>3列06</v>
      </c>
      <c r="U32" s="148" t="str">
        <f t="shared" si="1"/>
        <v>02</v>
      </c>
      <c r="V32" s="148" t="str">
        <f t="shared" si="4"/>
        <v>122</v>
      </c>
      <c r="W32" s="148"/>
      <c r="X32" s="210">
        <f>VLOOKUP(D32,设备清单!$J:$U,12,FALSE)</f>
        <v>0</v>
      </c>
      <c r="Y32" s="148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</row>
    <row r="33" spans="1:249" s="8" customFormat="1" ht="11.4">
      <c r="A33" s="62">
        <v>32</v>
      </c>
      <c r="B33" s="63" t="s">
        <v>570</v>
      </c>
      <c r="C33" s="63" t="s">
        <v>571</v>
      </c>
      <c r="D33" s="63" t="str">
        <f t="shared" si="2"/>
        <v>文件存储（管理）服务器-ZXCLOUD R5300 G4X</v>
      </c>
      <c r="E33" s="63" t="s">
        <v>90</v>
      </c>
      <c r="F33" s="65"/>
      <c r="G33" s="66">
        <v>151</v>
      </c>
      <c r="H33" s="133" t="s">
        <v>572</v>
      </c>
      <c r="I33" s="66" t="s">
        <v>441</v>
      </c>
      <c r="J33" s="133" t="s">
        <v>520</v>
      </c>
      <c r="K33" s="67">
        <v>101</v>
      </c>
      <c r="L33" s="68" t="s">
        <v>573</v>
      </c>
      <c r="M33" s="69" t="s">
        <v>444</v>
      </c>
      <c r="N33" s="69" t="s">
        <v>445</v>
      </c>
      <c r="O33" s="62"/>
      <c r="P33" s="62"/>
      <c r="Q33" s="62"/>
      <c r="R33" s="71"/>
      <c r="S33" s="148" t="str">
        <f t="shared" si="0"/>
        <v>15</v>
      </c>
      <c r="T33" s="148" t="str">
        <f t="shared" si="3"/>
        <v>3列05</v>
      </c>
      <c r="U33" s="148" t="str">
        <f t="shared" si="1"/>
        <v>02</v>
      </c>
      <c r="V33" s="148" t="str">
        <f t="shared" si="4"/>
        <v>122</v>
      </c>
      <c r="W33" s="148"/>
      <c r="X33" s="210">
        <f>VLOOKUP(D33,设备清单!$J:$U,12,FALSE)</f>
        <v>0</v>
      </c>
      <c r="Y33" s="148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  <c r="GX33" s="73"/>
      <c r="GY33" s="73"/>
      <c r="GZ33" s="73"/>
      <c r="HA33" s="73"/>
      <c r="HB33" s="73"/>
      <c r="HC33" s="73"/>
      <c r="HD33" s="73"/>
      <c r="HE33" s="73"/>
      <c r="HF33" s="73"/>
      <c r="HG33" s="73"/>
      <c r="HH33" s="73"/>
      <c r="HI33" s="73"/>
      <c r="HJ33" s="73"/>
      <c r="HK33" s="73"/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  <c r="IO33" s="73"/>
    </row>
    <row r="34" spans="1:249" s="8" customFormat="1" ht="11.4">
      <c r="A34" s="62">
        <v>33</v>
      </c>
      <c r="B34" s="63" t="s">
        <v>574</v>
      </c>
      <c r="C34" s="63" t="s">
        <v>575</v>
      </c>
      <c r="D34" s="63" t="str">
        <f t="shared" si="2"/>
        <v>文件存储（管理）服务器-ZXCLOUD R5300 G4X</v>
      </c>
      <c r="E34" s="63" t="s">
        <v>90</v>
      </c>
      <c r="F34" s="65"/>
      <c r="G34" s="66">
        <v>151</v>
      </c>
      <c r="H34" s="133" t="s">
        <v>576</v>
      </c>
      <c r="I34" s="66" t="s">
        <v>441</v>
      </c>
      <c r="J34" s="133" t="s">
        <v>520</v>
      </c>
      <c r="K34" s="67">
        <v>101</v>
      </c>
      <c r="L34" s="68" t="s">
        <v>577</v>
      </c>
      <c r="M34" s="69" t="s">
        <v>444</v>
      </c>
      <c r="N34" s="69" t="s">
        <v>445</v>
      </c>
      <c r="O34" s="62"/>
      <c r="P34" s="62"/>
      <c r="Q34" s="62"/>
      <c r="R34" s="71"/>
      <c r="S34" s="148" t="str">
        <f t="shared" si="0"/>
        <v>15</v>
      </c>
      <c r="T34" s="148" t="str">
        <f t="shared" si="3"/>
        <v>3列06</v>
      </c>
      <c r="U34" s="148" t="str">
        <f t="shared" si="1"/>
        <v>02</v>
      </c>
      <c r="V34" s="148" t="str">
        <f t="shared" si="4"/>
        <v>122</v>
      </c>
      <c r="W34" s="148"/>
      <c r="X34" s="210">
        <f>VLOOKUP(D34,设备清单!$J:$U,12,FALSE)</f>
        <v>0</v>
      </c>
      <c r="Y34" s="148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73"/>
      <c r="GH34" s="73"/>
      <c r="GI34" s="73"/>
      <c r="GJ34" s="73"/>
      <c r="GK34" s="73"/>
      <c r="GL34" s="73"/>
      <c r="GM34" s="73"/>
      <c r="GN34" s="73"/>
      <c r="GO34" s="73"/>
      <c r="GP34" s="73"/>
      <c r="GQ34" s="73"/>
      <c r="GR34" s="73"/>
      <c r="GS34" s="73"/>
      <c r="GT34" s="73"/>
      <c r="GU34" s="73"/>
      <c r="GV34" s="73"/>
      <c r="GW34" s="73"/>
      <c r="GX34" s="73"/>
      <c r="GY34" s="73"/>
      <c r="GZ34" s="73"/>
      <c r="HA34" s="73"/>
      <c r="HB34" s="73"/>
      <c r="HC34" s="73"/>
      <c r="HD34" s="73"/>
      <c r="HE34" s="73"/>
      <c r="HF34" s="73"/>
      <c r="HG34" s="73"/>
      <c r="HH34" s="73"/>
      <c r="HI34" s="73"/>
      <c r="HJ34" s="73"/>
      <c r="HK34" s="73"/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  <c r="IO34" s="73"/>
    </row>
    <row r="35" spans="1:249" s="8" customFormat="1" ht="11.4">
      <c r="A35" s="62">
        <v>34</v>
      </c>
      <c r="B35" s="63" t="s">
        <v>578</v>
      </c>
      <c r="C35" s="63" t="s">
        <v>579</v>
      </c>
      <c r="D35" s="63" t="str">
        <f t="shared" si="2"/>
        <v>文件存储（存储）服务器-ZXCLOUD R5300 G4X</v>
      </c>
      <c r="E35" s="63" t="s">
        <v>90</v>
      </c>
      <c r="F35" s="65"/>
      <c r="G35" s="66">
        <v>151</v>
      </c>
      <c r="H35" s="133" t="s">
        <v>580</v>
      </c>
      <c r="I35" s="66" t="s">
        <v>441</v>
      </c>
      <c r="J35" s="133" t="s">
        <v>520</v>
      </c>
      <c r="K35" s="67">
        <v>101</v>
      </c>
      <c r="L35" s="68" t="s">
        <v>581</v>
      </c>
      <c r="M35" s="69" t="s">
        <v>444</v>
      </c>
      <c r="N35" s="69" t="s">
        <v>445</v>
      </c>
      <c r="O35" s="62"/>
      <c r="P35" s="62"/>
      <c r="Q35" s="62"/>
      <c r="R35" s="71"/>
      <c r="S35" s="148" t="str">
        <f t="shared" si="0"/>
        <v>12</v>
      </c>
      <c r="T35" s="148" t="str">
        <f t="shared" si="3"/>
        <v>3列05</v>
      </c>
      <c r="U35" s="148" t="str">
        <f t="shared" si="1"/>
        <v>02</v>
      </c>
      <c r="V35" s="148" t="str">
        <f t="shared" si="4"/>
        <v>122</v>
      </c>
      <c r="W35" s="148"/>
      <c r="X35" s="210">
        <f>VLOOKUP(D35,设备清单!$J:$U,12,FALSE)</f>
        <v>0</v>
      </c>
      <c r="Y35" s="148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</row>
    <row r="36" spans="1:249" s="8" customFormat="1" ht="11.4">
      <c r="A36" s="62">
        <v>35</v>
      </c>
      <c r="B36" s="63" t="s">
        <v>582</v>
      </c>
      <c r="C36" s="63" t="s">
        <v>583</v>
      </c>
      <c r="D36" s="63" t="str">
        <f t="shared" si="2"/>
        <v>文件存储（存储）服务器-ZXCLOUD R5300 G4X</v>
      </c>
      <c r="E36" s="63" t="s">
        <v>90</v>
      </c>
      <c r="F36" s="65"/>
      <c r="G36" s="66">
        <v>151</v>
      </c>
      <c r="H36" s="133" t="s">
        <v>584</v>
      </c>
      <c r="I36" s="66" t="s">
        <v>441</v>
      </c>
      <c r="J36" s="133" t="s">
        <v>520</v>
      </c>
      <c r="K36" s="67">
        <v>101</v>
      </c>
      <c r="L36" s="68" t="s">
        <v>585</v>
      </c>
      <c r="M36" s="69" t="s">
        <v>444</v>
      </c>
      <c r="N36" s="69" t="s">
        <v>445</v>
      </c>
      <c r="O36" s="62"/>
      <c r="P36" s="62"/>
      <c r="Q36" s="62"/>
      <c r="R36" s="71"/>
      <c r="S36" s="148" t="str">
        <f t="shared" si="0"/>
        <v>06</v>
      </c>
      <c r="T36" s="148" t="str">
        <f t="shared" si="3"/>
        <v>3列06</v>
      </c>
      <c r="U36" s="148" t="str">
        <f t="shared" si="1"/>
        <v>02</v>
      </c>
      <c r="V36" s="148" t="str">
        <f t="shared" si="4"/>
        <v>122</v>
      </c>
      <c r="W36" s="148"/>
      <c r="X36" s="210">
        <f>VLOOKUP(D36,设备清单!$J:$U,12,FALSE)</f>
        <v>0</v>
      </c>
      <c r="Y36" s="148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</row>
    <row r="37" spans="1:249" s="8" customFormat="1" ht="11.4">
      <c r="A37" s="62">
        <v>36</v>
      </c>
      <c r="B37" s="63" t="s">
        <v>586</v>
      </c>
      <c r="C37" s="63" t="s">
        <v>587</v>
      </c>
      <c r="D37" s="63" t="str">
        <f t="shared" si="2"/>
        <v>文件存储（存储）服务器-ZXCLOUD R5300 G4X</v>
      </c>
      <c r="E37" s="63" t="s">
        <v>90</v>
      </c>
      <c r="F37" s="65"/>
      <c r="G37" s="66">
        <v>151</v>
      </c>
      <c r="H37" s="133" t="s">
        <v>588</v>
      </c>
      <c r="I37" s="66" t="s">
        <v>441</v>
      </c>
      <c r="J37" s="133" t="s">
        <v>520</v>
      </c>
      <c r="K37" s="67">
        <v>101</v>
      </c>
      <c r="L37" s="68" t="s">
        <v>589</v>
      </c>
      <c r="M37" s="69" t="s">
        <v>444</v>
      </c>
      <c r="N37" s="69" t="s">
        <v>445</v>
      </c>
      <c r="O37" s="62"/>
      <c r="P37" s="62"/>
      <c r="Q37" s="62"/>
      <c r="R37" s="71"/>
      <c r="S37" s="148" t="str">
        <f t="shared" si="0"/>
        <v>09</v>
      </c>
      <c r="T37" s="148" t="str">
        <f t="shared" si="3"/>
        <v>3列06</v>
      </c>
      <c r="U37" s="148" t="str">
        <f t="shared" si="1"/>
        <v>02</v>
      </c>
      <c r="V37" s="148" t="str">
        <f t="shared" si="4"/>
        <v>122</v>
      </c>
      <c r="W37" s="148"/>
      <c r="X37" s="210">
        <f>VLOOKUP(D37,设备清单!$J:$U,12,FALSE)</f>
        <v>0</v>
      </c>
      <c r="Y37" s="148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  <c r="IO37" s="73"/>
    </row>
    <row r="38" spans="1:249" s="8" customFormat="1" ht="11.4">
      <c r="A38" s="62">
        <v>37</v>
      </c>
      <c r="B38" s="63" t="s">
        <v>590</v>
      </c>
      <c r="C38" s="63" t="s">
        <v>591</v>
      </c>
      <c r="D38" s="63" t="str">
        <f t="shared" si="2"/>
        <v>文件存储（存储）服务器-ZXCLOUD R5300 G4X</v>
      </c>
      <c r="E38" s="63" t="s">
        <v>90</v>
      </c>
      <c r="F38" s="65"/>
      <c r="G38" s="66">
        <v>151</v>
      </c>
      <c r="H38" s="133" t="s">
        <v>592</v>
      </c>
      <c r="I38" s="66" t="s">
        <v>441</v>
      </c>
      <c r="J38" s="133" t="s">
        <v>520</v>
      </c>
      <c r="K38" s="67">
        <v>101</v>
      </c>
      <c r="L38" s="68" t="s">
        <v>593</v>
      </c>
      <c r="M38" s="69" t="s">
        <v>444</v>
      </c>
      <c r="N38" s="69" t="s">
        <v>445</v>
      </c>
      <c r="O38" s="62"/>
      <c r="P38" s="62"/>
      <c r="Q38" s="62"/>
      <c r="R38" s="71"/>
      <c r="S38" s="148" t="str">
        <f t="shared" si="0"/>
        <v>12</v>
      </c>
      <c r="T38" s="148" t="str">
        <f t="shared" si="3"/>
        <v>3列06</v>
      </c>
      <c r="U38" s="148" t="str">
        <f t="shared" si="1"/>
        <v>02</v>
      </c>
      <c r="V38" s="148" t="str">
        <f t="shared" si="4"/>
        <v>122</v>
      </c>
      <c r="W38" s="148"/>
      <c r="X38" s="210">
        <f>VLOOKUP(D38,设备清单!$J:$U,12,FALSE)</f>
        <v>0</v>
      </c>
      <c r="Y38" s="148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</row>
    <row r="39" spans="1:249" s="8" customFormat="1" ht="11.4">
      <c r="A39" s="62">
        <v>38</v>
      </c>
      <c r="B39" s="63" t="s">
        <v>594</v>
      </c>
      <c r="C39" s="63" t="s">
        <v>595</v>
      </c>
      <c r="D39" s="63" t="str">
        <f t="shared" si="2"/>
        <v>网元服务器-ZXCLOUD R5300 G4X</v>
      </c>
      <c r="E39" s="63" t="s">
        <v>90</v>
      </c>
      <c r="F39" s="65"/>
      <c r="G39" s="66">
        <v>150</v>
      </c>
      <c r="H39" s="133" t="s">
        <v>596</v>
      </c>
      <c r="I39" s="66" t="s">
        <v>441</v>
      </c>
      <c r="J39" s="133" t="s">
        <v>442</v>
      </c>
      <c r="K39" s="67">
        <v>101</v>
      </c>
      <c r="L39" s="68" t="s">
        <v>597</v>
      </c>
      <c r="M39" s="69" t="s">
        <v>444</v>
      </c>
      <c r="N39" s="69" t="s">
        <v>445</v>
      </c>
      <c r="O39" s="62"/>
      <c r="P39" s="62"/>
      <c r="Q39" s="62"/>
      <c r="R39" s="71"/>
      <c r="S39" s="148" t="str">
        <f t="shared" si="0"/>
        <v>06</v>
      </c>
      <c r="T39" s="148" t="str">
        <f t="shared" si="3"/>
        <v>3列07</v>
      </c>
      <c r="U39" s="148" t="str">
        <f t="shared" si="1"/>
        <v>02</v>
      </c>
      <c r="V39" s="148" t="str">
        <f t="shared" si="4"/>
        <v>122</v>
      </c>
      <c r="W39" s="148"/>
      <c r="X39" s="210">
        <f>VLOOKUP(D39,设备清单!$J:$U,12,FALSE)</f>
        <v>0</v>
      </c>
      <c r="Y39" s="148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</row>
    <row r="40" spans="1:249" s="8" customFormat="1" ht="11.4">
      <c r="A40" s="62">
        <v>39</v>
      </c>
      <c r="B40" s="63" t="s">
        <v>598</v>
      </c>
      <c r="C40" s="63" t="s">
        <v>599</v>
      </c>
      <c r="D40" s="63" t="str">
        <f t="shared" si="2"/>
        <v>网元服务器-ZXCLOUD R5300 G4X</v>
      </c>
      <c r="E40" s="63" t="s">
        <v>90</v>
      </c>
      <c r="F40" s="65"/>
      <c r="G40" s="66">
        <v>150</v>
      </c>
      <c r="H40" s="133" t="s">
        <v>600</v>
      </c>
      <c r="I40" s="66" t="s">
        <v>441</v>
      </c>
      <c r="J40" s="133" t="s">
        <v>442</v>
      </c>
      <c r="K40" s="67">
        <v>101</v>
      </c>
      <c r="L40" s="68" t="s">
        <v>601</v>
      </c>
      <c r="M40" s="69" t="s">
        <v>444</v>
      </c>
      <c r="N40" s="69" t="s">
        <v>445</v>
      </c>
      <c r="O40" s="62"/>
      <c r="P40" s="62"/>
      <c r="Q40" s="62"/>
      <c r="R40" s="71"/>
      <c r="S40" s="148" t="str">
        <f t="shared" si="0"/>
        <v>09</v>
      </c>
      <c r="T40" s="148" t="str">
        <f t="shared" si="3"/>
        <v>3列07</v>
      </c>
      <c r="U40" s="148" t="str">
        <f t="shared" si="1"/>
        <v>02</v>
      </c>
      <c r="V40" s="148" t="str">
        <f t="shared" si="4"/>
        <v>122</v>
      </c>
      <c r="W40" s="148"/>
      <c r="X40" s="210">
        <f>VLOOKUP(D40,设备清单!$J:$U,12,FALSE)</f>
        <v>0</v>
      </c>
      <c r="Y40" s="148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</row>
    <row r="41" spans="1:249" s="8" customFormat="1" ht="11.4">
      <c r="A41" s="62">
        <v>40</v>
      </c>
      <c r="B41" s="63" t="s">
        <v>602</v>
      </c>
      <c r="C41" s="63" t="s">
        <v>603</v>
      </c>
      <c r="D41" s="63" t="str">
        <f t="shared" si="2"/>
        <v>网元服务器-ZXCLOUD R5300 G4X</v>
      </c>
      <c r="E41" s="63" t="s">
        <v>90</v>
      </c>
      <c r="F41" s="65"/>
      <c r="G41" s="66">
        <v>150</v>
      </c>
      <c r="H41" s="133" t="s">
        <v>604</v>
      </c>
      <c r="I41" s="66" t="s">
        <v>441</v>
      </c>
      <c r="J41" s="133" t="s">
        <v>442</v>
      </c>
      <c r="K41" s="67">
        <v>101</v>
      </c>
      <c r="L41" s="68" t="s">
        <v>605</v>
      </c>
      <c r="M41" s="69" t="s">
        <v>444</v>
      </c>
      <c r="N41" s="69" t="s">
        <v>445</v>
      </c>
      <c r="O41" s="62"/>
      <c r="P41" s="62"/>
      <c r="Q41" s="62"/>
      <c r="R41" s="71"/>
      <c r="S41" s="148" t="str">
        <f t="shared" si="0"/>
        <v>06</v>
      </c>
      <c r="T41" s="148" t="str">
        <f t="shared" si="3"/>
        <v>3列08</v>
      </c>
      <c r="U41" s="148" t="str">
        <f t="shared" si="1"/>
        <v>02</v>
      </c>
      <c r="V41" s="148" t="str">
        <f t="shared" si="4"/>
        <v>122</v>
      </c>
      <c r="W41" s="148"/>
      <c r="X41" s="210">
        <f>VLOOKUP(D41,设备清单!$J:$U,12,FALSE)</f>
        <v>0</v>
      </c>
      <c r="Y41" s="148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73"/>
      <c r="GH41" s="73"/>
      <c r="GI41" s="73"/>
      <c r="GJ41" s="73"/>
      <c r="GK41" s="73"/>
      <c r="GL41" s="73"/>
      <c r="GM41" s="73"/>
      <c r="GN41" s="73"/>
      <c r="GO41" s="73"/>
      <c r="GP41" s="73"/>
      <c r="GQ41" s="73"/>
      <c r="GR41" s="73"/>
      <c r="GS41" s="73"/>
      <c r="GT41" s="73"/>
      <c r="GU41" s="73"/>
      <c r="GV41" s="73"/>
      <c r="GW41" s="73"/>
      <c r="GX41" s="73"/>
      <c r="GY41" s="73"/>
      <c r="GZ41" s="73"/>
      <c r="HA41" s="73"/>
      <c r="HB41" s="73"/>
      <c r="HC41" s="73"/>
      <c r="HD41" s="73"/>
      <c r="HE41" s="73"/>
      <c r="HF41" s="73"/>
      <c r="HG41" s="73"/>
      <c r="HH41" s="73"/>
      <c r="HI41" s="73"/>
      <c r="HJ41" s="73"/>
      <c r="HK41" s="73"/>
      <c r="HL41" s="73"/>
      <c r="HM41" s="73"/>
      <c r="HN41" s="73"/>
      <c r="HO41" s="73"/>
      <c r="HP41" s="73"/>
      <c r="HQ41" s="73"/>
      <c r="HR41" s="73"/>
      <c r="HS41" s="73"/>
      <c r="HT41" s="73"/>
      <c r="HU41" s="73"/>
      <c r="HV41" s="73"/>
      <c r="HW41" s="73"/>
      <c r="HX41" s="73"/>
      <c r="HY41" s="73"/>
      <c r="HZ41" s="73"/>
      <c r="IA41" s="73"/>
      <c r="IB41" s="73"/>
      <c r="IC41" s="73"/>
      <c r="ID41" s="73"/>
      <c r="IE41" s="73"/>
      <c r="IF41" s="73"/>
      <c r="IG41" s="73"/>
      <c r="IH41" s="73"/>
      <c r="II41" s="73"/>
      <c r="IJ41" s="73"/>
      <c r="IK41" s="73"/>
      <c r="IL41" s="73"/>
      <c r="IM41" s="73"/>
      <c r="IN41" s="73"/>
      <c r="IO41" s="73"/>
    </row>
    <row r="42" spans="1:249" s="8" customFormat="1" ht="11.4">
      <c r="A42" s="62">
        <v>41</v>
      </c>
      <c r="B42" s="63" t="s">
        <v>606</v>
      </c>
      <c r="C42" s="63" t="s">
        <v>607</v>
      </c>
      <c r="D42" s="63" t="str">
        <f t="shared" si="2"/>
        <v>网元服务器-ZXCLOUD R5300 G4X</v>
      </c>
      <c r="E42" s="63" t="s">
        <v>90</v>
      </c>
      <c r="F42" s="65"/>
      <c r="G42" s="66">
        <v>150</v>
      </c>
      <c r="H42" s="133" t="s">
        <v>608</v>
      </c>
      <c r="I42" s="66" t="s">
        <v>441</v>
      </c>
      <c r="J42" s="133" t="s">
        <v>442</v>
      </c>
      <c r="K42" s="67">
        <v>101</v>
      </c>
      <c r="L42" s="68" t="s">
        <v>609</v>
      </c>
      <c r="M42" s="69" t="s">
        <v>444</v>
      </c>
      <c r="N42" s="69" t="s">
        <v>445</v>
      </c>
      <c r="O42" s="62"/>
      <c r="P42" s="62"/>
      <c r="Q42" s="62"/>
      <c r="R42" s="71"/>
      <c r="S42" s="148" t="str">
        <f t="shared" si="0"/>
        <v>09</v>
      </c>
      <c r="T42" s="148" t="str">
        <f t="shared" si="3"/>
        <v>3列08</v>
      </c>
      <c r="U42" s="148" t="str">
        <f t="shared" si="1"/>
        <v>02</v>
      </c>
      <c r="V42" s="148" t="str">
        <f t="shared" si="4"/>
        <v>122</v>
      </c>
      <c r="W42" s="148"/>
      <c r="X42" s="210">
        <f>VLOOKUP(D42,设备清单!$J:$U,12,FALSE)</f>
        <v>0</v>
      </c>
      <c r="Y42" s="148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</row>
    <row r="43" spans="1:249" s="8" customFormat="1" ht="11.4">
      <c r="A43" s="62">
        <v>42</v>
      </c>
      <c r="B43" s="63" t="s">
        <v>610</v>
      </c>
      <c r="C43" s="63" t="s">
        <v>611</v>
      </c>
      <c r="D43" s="63" t="str">
        <f t="shared" si="2"/>
        <v>管理服务器-ZXCLOUD R5300 G4X</v>
      </c>
      <c r="E43" s="63" t="s">
        <v>90</v>
      </c>
      <c r="F43" s="65"/>
      <c r="G43" s="66">
        <v>150</v>
      </c>
      <c r="H43" s="133" t="s">
        <v>612</v>
      </c>
      <c r="I43" s="66" t="s">
        <v>441</v>
      </c>
      <c r="J43" s="133" t="s">
        <v>442</v>
      </c>
      <c r="K43" s="67">
        <v>101</v>
      </c>
      <c r="L43" s="68" t="s">
        <v>613</v>
      </c>
      <c r="M43" s="69" t="s">
        <v>444</v>
      </c>
      <c r="N43" s="69" t="s">
        <v>445</v>
      </c>
      <c r="O43" s="62"/>
      <c r="P43" s="62"/>
      <c r="Q43" s="62"/>
      <c r="R43" s="71"/>
      <c r="S43" s="148" t="str">
        <f t="shared" si="0"/>
        <v>12</v>
      </c>
      <c r="T43" s="148" t="str">
        <f t="shared" si="3"/>
        <v>3列07</v>
      </c>
      <c r="U43" s="148" t="str">
        <f t="shared" si="1"/>
        <v>02</v>
      </c>
      <c r="V43" s="148" t="str">
        <f t="shared" si="4"/>
        <v>122</v>
      </c>
      <c r="W43" s="148"/>
      <c r="X43" s="210">
        <f>VLOOKUP(D43,设备清单!$J:$U,12,FALSE)</f>
        <v>0</v>
      </c>
      <c r="Y43" s="148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</row>
    <row r="44" spans="1:249" s="8" customFormat="1" ht="11.4">
      <c r="A44" s="62">
        <v>43</v>
      </c>
      <c r="B44" s="63" t="s">
        <v>614</v>
      </c>
      <c r="C44" s="63" t="s">
        <v>615</v>
      </c>
      <c r="D44" s="63" t="str">
        <f t="shared" si="2"/>
        <v>管理服务器-ZXCLOUD R5300 G4X</v>
      </c>
      <c r="E44" s="63" t="s">
        <v>90</v>
      </c>
      <c r="F44" s="65"/>
      <c r="G44" s="66">
        <v>150</v>
      </c>
      <c r="H44" s="133" t="s">
        <v>616</v>
      </c>
      <c r="I44" s="66" t="s">
        <v>441</v>
      </c>
      <c r="J44" s="133" t="s">
        <v>442</v>
      </c>
      <c r="K44" s="67">
        <v>101</v>
      </c>
      <c r="L44" s="68" t="s">
        <v>617</v>
      </c>
      <c r="M44" s="69" t="s">
        <v>444</v>
      </c>
      <c r="N44" s="69" t="s">
        <v>445</v>
      </c>
      <c r="O44" s="62"/>
      <c r="P44" s="62"/>
      <c r="Q44" s="62"/>
      <c r="R44" s="71"/>
      <c r="S44" s="148" t="str">
        <f t="shared" si="0"/>
        <v>15</v>
      </c>
      <c r="T44" s="148" t="str">
        <f t="shared" si="3"/>
        <v>3列07</v>
      </c>
      <c r="U44" s="148" t="str">
        <f t="shared" si="1"/>
        <v>02</v>
      </c>
      <c r="V44" s="148" t="str">
        <f t="shared" si="4"/>
        <v>122</v>
      </c>
      <c r="W44" s="148"/>
      <c r="X44" s="210">
        <f>VLOOKUP(D44,设备清单!$J:$U,12,FALSE)</f>
        <v>0</v>
      </c>
      <c r="Y44" s="148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</row>
    <row r="45" spans="1:249" s="8" customFormat="1" ht="11.4">
      <c r="A45" s="62">
        <v>44</v>
      </c>
      <c r="B45" s="63" t="s">
        <v>618</v>
      </c>
      <c r="C45" s="63" t="s">
        <v>619</v>
      </c>
      <c r="D45" s="63" t="str">
        <f t="shared" si="2"/>
        <v>管理服务器-ZXCLOUD R5300 G4X</v>
      </c>
      <c r="E45" s="63" t="s">
        <v>90</v>
      </c>
      <c r="F45" s="65"/>
      <c r="G45" s="66">
        <v>150</v>
      </c>
      <c r="H45" s="133" t="s">
        <v>620</v>
      </c>
      <c r="I45" s="66" t="s">
        <v>441</v>
      </c>
      <c r="J45" s="133" t="s">
        <v>442</v>
      </c>
      <c r="K45" s="67">
        <v>101</v>
      </c>
      <c r="L45" s="68" t="s">
        <v>621</v>
      </c>
      <c r="M45" s="69" t="s">
        <v>444</v>
      </c>
      <c r="N45" s="69" t="s">
        <v>445</v>
      </c>
      <c r="O45" s="62"/>
      <c r="P45" s="62"/>
      <c r="Q45" s="62"/>
      <c r="R45" s="71"/>
      <c r="S45" s="148" t="str">
        <f t="shared" si="0"/>
        <v>12</v>
      </c>
      <c r="T45" s="148" t="str">
        <f t="shared" si="3"/>
        <v>3列08</v>
      </c>
      <c r="U45" s="148" t="str">
        <f t="shared" si="1"/>
        <v>02</v>
      </c>
      <c r="V45" s="148" t="str">
        <f t="shared" si="4"/>
        <v>122</v>
      </c>
      <c r="W45" s="148"/>
      <c r="X45" s="210">
        <f>VLOOKUP(D45,设备清单!$J:$U,12,FALSE)</f>
        <v>0</v>
      </c>
      <c r="Y45" s="148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3"/>
      <c r="FG45" s="73"/>
      <c r="FH45" s="73"/>
      <c r="FI45" s="73"/>
      <c r="FJ45" s="73"/>
      <c r="FK45" s="73"/>
      <c r="FL45" s="73"/>
      <c r="FM45" s="73"/>
      <c r="FN45" s="73"/>
      <c r="FO45" s="73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3"/>
      <c r="GB45" s="73"/>
      <c r="GC45" s="73"/>
      <c r="GD45" s="73"/>
      <c r="GE45" s="73"/>
      <c r="GF45" s="73"/>
      <c r="GG45" s="73"/>
      <c r="GH45" s="73"/>
      <c r="GI45" s="73"/>
      <c r="GJ45" s="73"/>
      <c r="GK45" s="73"/>
      <c r="GL45" s="73"/>
      <c r="GM45" s="73"/>
      <c r="GN45" s="73"/>
      <c r="GO45" s="73"/>
      <c r="GP45" s="73"/>
      <c r="GQ45" s="73"/>
      <c r="GR45" s="73"/>
      <c r="GS45" s="73"/>
      <c r="GT45" s="73"/>
      <c r="GU45" s="73"/>
      <c r="GV45" s="73"/>
      <c r="GW45" s="73"/>
      <c r="GX45" s="73"/>
      <c r="GY45" s="73"/>
      <c r="GZ45" s="73"/>
      <c r="HA45" s="73"/>
      <c r="HB45" s="73"/>
      <c r="HC45" s="73"/>
      <c r="HD45" s="73"/>
      <c r="HE45" s="73"/>
      <c r="HF45" s="73"/>
      <c r="HG45" s="73"/>
      <c r="HH45" s="73"/>
      <c r="HI45" s="73"/>
      <c r="HJ45" s="73"/>
      <c r="HK45" s="73"/>
      <c r="HL45" s="73"/>
      <c r="HM45" s="73"/>
      <c r="HN45" s="73"/>
      <c r="HO45" s="73"/>
      <c r="HP45" s="73"/>
      <c r="HQ45" s="73"/>
      <c r="HR45" s="73"/>
      <c r="HS45" s="73"/>
      <c r="HT45" s="73"/>
      <c r="HU45" s="73"/>
      <c r="HV45" s="73"/>
      <c r="HW45" s="73"/>
      <c r="HX45" s="73"/>
      <c r="HY45" s="73"/>
      <c r="HZ45" s="73"/>
      <c r="IA45" s="73"/>
      <c r="IB45" s="73"/>
      <c r="IC45" s="73"/>
      <c r="ID45" s="73"/>
      <c r="IE45" s="73"/>
      <c r="IF45" s="73"/>
      <c r="IG45" s="73"/>
      <c r="IH45" s="73"/>
      <c r="II45" s="73"/>
      <c r="IJ45" s="73"/>
      <c r="IK45" s="73"/>
      <c r="IL45" s="73"/>
      <c r="IM45" s="73"/>
      <c r="IN45" s="73"/>
      <c r="IO45" s="73"/>
    </row>
    <row r="46" spans="1:249" s="8" customFormat="1" ht="11.4">
      <c r="A46" s="62">
        <v>45</v>
      </c>
      <c r="B46" s="63" t="s">
        <v>622</v>
      </c>
      <c r="C46" s="63" t="s">
        <v>623</v>
      </c>
      <c r="D46" s="63" t="str">
        <f t="shared" si="2"/>
        <v>管理服务器-ZXCLOUD R5300 G4X</v>
      </c>
      <c r="E46" s="63" t="s">
        <v>90</v>
      </c>
      <c r="F46" s="65"/>
      <c r="G46" s="66">
        <v>150</v>
      </c>
      <c r="H46" s="133" t="s">
        <v>624</v>
      </c>
      <c r="I46" s="66" t="s">
        <v>441</v>
      </c>
      <c r="J46" s="133" t="s">
        <v>442</v>
      </c>
      <c r="K46" s="67">
        <v>101</v>
      </c>
      <c r="L46" s="68" t="s">
        <v>625</v>
      </c>
      <c r="M46" s="69" t="s">
        <v>444</v>
      </c>
      <c r="N46" s="69" t="s">
        <v>445</v>
      </c>
      <c r="O46" s="62"/>
      <c r="P46" s="62"/>
      <c r="Q46" s="62"/>
      <c r="R46" s="71"/>
      <c r="S46" s="148" t="str">
        <f t="shared" si="0"/>
        <v>15</v>
      </c>
      <c r="T46" s="148" t="str">
        <f t="shared" si="3"/>
        <v>3列08</v>
      </c>
      <c r="U46" s="148" t="str">
        <f t="shared" si="1"/>
        <v>02</v>
      </c>
      <c r="V46" s="148" t="str">
        <f t="shared" si="4"/>
        <v>122</v>
      </c>
      <c r="W46" s="148"/>
      <c r="X46" s="210">
        <f>VLOOKUP(D46,设备清单!$J:$U,12,FALSE)</f>
        <v>0</v>
      </c>
      <c r="Y46" s="148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3"/>
      <c r="EV46" s="73"/>
      <c r="EW46" s="73"/>
      <c r="EX46" s="73"/>
      <c r="EY46" s="73"/>
      <c r="EZ46" s="73"/>
      <c r="FA46" s="73"/>
      <c r="FB46" s="73"/>
      <c r="FC46" s="73"/>
      <c r="FD46" s="73"/>
      <c r="FE46" s="73"/>
      <c r="FF46" s="73"/>
      <c r="FG46" s="73"/>
      <c r="FH46" s="73"/>
      <c r="FI46" s="73"/>
      <c r="FJ46" s="73"/>
      <c r="FK46" s="73"/>
      <c r="FL46" s="73"/>
      <c r="FM46" s="73"/>
      <c r="FN46" s="73"/>
      <c r="FO46" s="73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3"/>
      <c r="GB46" s="73"/>
      <c r="GC46" s="73"/>
      <c r="GD46" s="73"/>
      <c r="GE46" s="73"/>
      <c r="GF46" s="73"/>
      <c r="GG46" s="73"/>
      <c r="GH46" s="73"/>
      <c r="GI46" s="73"/>
      <c r="GJ46" s="73"/>
      <c r="GK46" s="73"/>
      <c r="GL46" s="73"/>
      <c r="GM46" s="73"/>
      <c r="GN46" s="73"/>
      <c r="GO46" s="73"/>
      <c r="GP46" s="73"/>
      <c r="GQ46" s="73"/>
      <c r="GR46" s="73"/>
      <c r="GS46" s="73"/>
      <c r="GT46" s="73"/>
      <c r="GU46" s="73"/>
      <c r="GV46" s="73"/>
      <c r="GW46" s="73"/>
      <c r="GX46" s="73"/>
      <c r="GY46" s="73"/>
      <c r="GZ46" s="73"/>
      <c r="HA46" s="73"/>
      <c r="HB46" s="73"/>
      <c r="HC46" s="73"/>
      <c r="HD46" s="73"/>
      <c r="HE46" s="73"/>
      <c r="HF46" s="73"/>
      <c r="HG46" s="73"/>
      <c r="HH46" s="73"/>
      <c r="HI46" s="73"/>
      <c r="HJ46" s="73"/>
      <c r="HK46" s="73"/>
      <c r="HL46" s="73"/>
      <c r="HM46" s="73"/>
      <c r="HN46" s="73"/>
      <c r="HO46" s="73"/>
      <c r="HP46" s="73"/>
      <c r="HQ46" s="73"/>
      <c r="HR46" s="73"/>
      <c r="HS46" s="73"/>
      <c r="HT46" s="73"/>
      <c r="HU46" s="73"/>
      <c r="HV46" s="73"/>
      <c r="HW46" s="73"/>
      <c r="HX46" s="73"/>
      <c r="HY46" s="73"/>
      <c r="HZ46" s="73"/>
      <c r="IA46" s="73"/>
      <c r="IB46" s="73"/>
      <c r="IC46" s="73"/>
      <c r="ID46" s="73"/>
      <c r="IE46" s="73"/>
      <c r="IF46" s="73"/>
      <c r="IG46" s="73"/>
      <c r="IH46" s="73"/>
      <c r="II46" s="73"/>
      <c r="IJ46" s="73"/>
      <c r="IK46" s="73"/>
      <c r="IL46" s="73"/>
      <c r="IM46" s="73"/>
      <c r="IN46" s="73"/>
      <c r="IO46" s="73"/>
    </row>
    <row r="47" spans="1:249" s="8" customFormat="1" ht="11.4">
      <c r="A47" s="62">
        <v>46</v>
      </c>
      <c r="B47" s="63" t="s">
        <v>626</v>
      </c>
      <c r="C47" s="63" t="s">
        <v>627</v>
      </c>
      <c r="D47" s="63" t="str">
        <f t="shared" si="2"/>
        <v>抗DDOS服务器-ZXCLOUD R5300 G4X</v>
      </c>
      <c r="E47" s="63" t="s">
        <v>90</v>
      </c>
      <c r="F47" s="65"/>
      <c r="G47" s="66">
        <v>150</v>
      </c>
      <c r="H47" s="133" t="s">
        <v>628</v>
      </c>
      <c r="I47" s="66" t="s">
        <v>441</v>
      </c>
      <c r="J47" s="133" t="s">
        <v>442</v>
      </c>
      <c r="K47" s="67">
        <v>101</v>
      </c>
      <c r="L47" s="68" t="s">
        <v>629</v>
      </c>
      <c r="M47" s="69" t="s">
        <v>444</v>
      </c>
      <c r="N47" s="69" t="s">
        <v>445</v>
      </c>
      <c r="O47" s="62"/>
      <c r="P47" s="62"/>
      <c r="Q47" s="62"/>
      <c r="R47" s="71"/>
      <c r="S47" s="148" t="str">
        <f t="shared" si="0"/>
        <v>15</v>
      </c>
      <c r="T47" s="148" t="str">
        <f t="shared" si="3"/>
        <v>4列08</v>
      </c>
      <c r="U47" s="148" t="str">
        <f t="shared" si="1"/>
        <v>02</v>
      </c>
      <c r="V47" s="148" t="str">
        <f t="shared" si="4"/>
        <v>122</v>
      </c>
      <c r="W47" s="148"/>
      <c r="X47" s="210">
        <f>VLOOKUP(D47,设备清单!$J:$U,12,FALSE)</f>
        <v>0</v>
      </c>
      <c r="Y47" s="148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3"/>
      <c r="ET47" s="73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3"/>
      <c r="FF47" s="73"/>
      <c r="FG47" s="73"/>
      <c r="FH47" s="73"/>
      <c r="FI47" s="73"/>
      <c r="FJ47" s="73"/>
      <c r="FK47" s="73"/>
      <c r="FL47" s="73"/>
      <c r="FM47" s="73"/>
      <c r="FN47" s="73"/>
      <c r="FO47" s="73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3"/>
      <c r="GB47" s="73"/>
      <c r="GC47" s="73"/>
      <c r="GD47" s="73"/>
      <c r="GE47" s="73"/>
      <c r="GF47" s="73"/>
      <c r="GG47" s="73"/>
      <c r="GH47" s="73"/>
      <c r="GI47" s="73"/>
      <c r="GJ47" s="73"/>
      <c r="GK47" s="73"/>
      <c r="GL47" s="73"/>
      <c r="GM47" s="73"/>
      <c r="GN47" s="73"/>
      <c r="GO47" s="73"/>
      <c r="GP47" s="73"/>
      <c r="GQ47" s="73"/>
      <c r="GR47" s="73"/>
      <c r="GS47" s="73"/>
      <c r="GT47" s="73"/>
      <c r="GU47" s="73"/>
      <c r="GV47" s="73"/>
      <c r="GW47" s="73"/>
      <c r="GX47" s="73"/>
      <c r="GY47" s="73"/>
      <c r="GZ47" s="73"/>
      <c r="HA47" s="73"/>
      <c r="HB47" s="73"/>
      <c r="HC47" s="73"/>
      <c r="HD47" s="73"/>
      <c r="HE47" s="73"/>
      <c r="HF47" s="73"/>
      <c r="HG47" s="73"/>
      <c r="HH47" s="73"/>
      <c r="HI47" s="73"/>
      <c r="HJ47" s="73"/>
      <c r="HK47" s="73"/>
      <c r="HL47" s="73"/>
      <c r="HM47" s="73"/>
      <c r="HN47" s="73"/>
      <c r="HO47" s="73"/>
      <c r="HP47" s="73"/>
      <c r="HQ47" s="73"/>
      <c r="HR47" s="73"/>
      <c r="HS47" s="73"/>
      <c r="HT47" s="73"/>
      <c r="HU47" s="73"/>
      <c r="HV47" s="73"/>
      <c r="HW47" s="73"/>
      <c r="HX47" s="73"/>
      <c r="HY47" s="73"/>
      <c r="HZ47" s="73"/>
      <c r="IA47" s="73"/>
      <c r="IB47" s="73"/>
      <c r="IC47" s="73"/>
      <c r="ID47" s="73"/>
      <c r="IE47" s="73"/>
      <c r="IF47" s="73"/>
      <c r="IG47" s="73"/>
      <c r="IH47" s="73"/>
      <c r="II47" s="73"/>
      <c r="IJ47" s="73"/>
      <c r="IK47" s="73"/>
      <c r="IL47" s="73"/>
      <c r="IM47" s="73"/>
      <c r="IN47" s="73"/>
      <c r="IO47" s="73"/>
    </row>
    <row r="48" spans="1:249" s="8" customFormat="1" ht="11.4">
      <c r="A48" s="62">
        <v>47</v>
      </c>
      <c r="B48" s="63" t="s">
        <v>630</v>
      </c>
      <c r="C48" s="63" t="s">
        <v>631</v>
      </c>
      <c r="D48" s="63" t="str">
        <f t="shared" si="2"/>
        <v>抗DDOS服务器-ZXCLOUD R5300 G4X</v>
      </c>
      <c r="E48" s="63" t="s">
        <v>90</v>
      </c>
      <c r="F48" s="65"/>
      <c r="G48" s="66">
        <v>150</v>
      </c>
      <c r="H48" s="133" t="s">
        <v>632</v>
      </c>
      <c r="I48" s="66" t="s">
        <v>441</v>
      </c>
      <c r="J48" s="133" t="s">
        <v>442</v>
      </c>
      <c r="K48" s="67">
        <v>101</v>
      </c>
      <c r="L48" s="68" t="s">
        <v>633</v>
      </c>
      <c r="M48" s="69" t="s">
        <v>444</v>
      </c>
      <c r="N48" s="69" t="s">
        <v>445</v>
      </c>
      <c r="O48" s="62"/>
      <c r="P48" s="62"/>
      <c r="Q48" s="62"/>
      <c r="R48" s="71"/>
      <c r="S48" s="148" t="str">
        <f t="shared" si="0"/>
        <v>15</v>
      </c>
      <c r="T48" s="148" t="str">
        <f t="shared" si="3"/>
        <v>4列09</v>
      </c>
      <c r="U48" s="148" t="str">
        <f t="shared" si="1"/>
        <v>02</v>
      </c>
      <c r="V48" s="148" t="str">
        <f t="shared" si="4"/>
        <v>122</v>
      </c>
      <c r="W48" s="148"/>
      <c r="X48" s="210">
        <f>VLOOKUP(D48,设备清单!$J:$U,12,FALSE)</f>
        <v>0</v>
      </c>
      <c r="Y48" s="148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/>
      <c r="EQ48" s="73"/>
      <c r="ER48" s="73"/>
      <c r="ES48" s="73"/>
      <c r="ET48" s="73"/>
      <c r="EU48" s="73"/>
      <c r="EV48" s="73"/>
      <c r="EW48" s="73"/>
      <c r="EX48" s="73"/>
      <c r="EY48" s="73"/>
      <c r="EZ48" s="73"/>
      <c r="FA48" s="73"/>
      <c r="FB48" s="73"/>
      <c r="FC48" s="73"/>
      <c r="FD48" s="73"/>
      <c r="FE48" s="73"/>
      <c r="FF48" s="73"/>
      <c r="FG48" s="73"/>
      <c r="FH48" s="73"/>
      <c r="FI48" s="73"/>
      <c r="FJ48" s="73"/>
      <c r="FK48" s="73"/>
      <c r="FL48" s="73"/>
      <c r="FM48" s="73"/>
      <c r="FN48" s="73"/>
      <c r="FO48" s="73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3"/>
      <c r="GB48" s="73"/>
      <c r="GC48" s="73"/>
      <c r="GD48" s="73"/>
      <c r="GE48" s="73"/>
      <c r="GF48" s="73"/>
      <c r="GG48" s="73"/>
      <c r="GH48" s="73"/>
      <c r="GI48" s="73"/>
      <c r="GJ48" s="73"/>
      <c r="GK48" s="73"/>
      <c r="GL48" s="73"/>
      <c r="GM48" s="73"/>
      <c r="GN48" s="73"/>
      <c r="GO48" s="73"/>
      <c r="GP48" s="73"/>
      <c r="GQ48" s="73"/>
      <c r="GR48" s="73"/>
      <c r="GS48" s="73"/>
      <c r="GT48" s="73"/>
      <c r="GU48" s="73"/>
      <c r="GV48" s="73"/>
      <c r="GW48" s="73"/>
      <c r="GX48" s="73"/>
      <c r="GY48" s="73"/>
      <c r="GZ48" s="73"/>
      <c r="HA48" s="73"/>
      <c r="HB48" s="73"/>
      <c r="HC48" s="73"/>
      <c r="HD48" s="73"/>
      <c r="HE48" s="73"/>
      <c r="HF48" s="73"/>
      <c r="HG48" s="73"/>
      <c r="HH48" s="73"/>
      <c r="HI48" s="73"/>
      <c r="HJ48" s="73"/>
      <c r="HK48" s="73"/>
      <c r="HL48" s="73"/>
      <c r="HM48" s="73"/>
      <c r="HN48" s="73"/>
      <c r="HO48" s="73"/>
      <c r="HP48" s="73"/>
      <c r="HQ48" s="73"/>
      <c r="HR48" s="73"/>
      <c r="HS48" s="73"/>
      <c r="HT48" s="73"/>
      <c r="HU48" s="73"/>
      <c r="HV48" s="73"/>
      <c r="HW48" s="73"/>
      <c r="HX48" s="73"/>
      <c r="HY48" s="73"/>
      <c r="HZ48" s="73"/>
      <c r="IA48" s="73"/>
      <c r="IB48" s="73"/>
      <c r="IC48" s="73"/>
      <c r="ID48" s="73"/>
      <c r="IE48" s="73"/>
      <c r="IF48" s="73"/>
      <c r="IG48" s="73"/>
      <c r="IH48" s="73"/>
      <c r="II48" s="73"/>
      <c r="IJ48" s="73"/>
      <c r="IK48" s="73"/>
      <c r="IL48" s="73"/>
      <c r="IM48" s="73"/>
      <c r="IN48" s="73"/>
      <c r="IO48" s="73"/>
    </row>
    <row r="49" spans="1:249" s="8" customFormat="1" ht="11.4">
      <c r="A49" s="62">
        <v>48</v>
      </c>
      <c r="B49" s="63" t="s">
        <v>634</v>
      </c>
      <c r="C49" s="63" t="s">
        <v>635</v>
      </c>
      <c r="D49" s="63" t="str">
        <f t="shared" si="2"/>
        <v>抗DDOS服务器-ZXCLOUD R5300 G4X</v>
      </c>
      <c r="E49" s="63" t="s">
        <v>90</v>
      </c>
      <c r="F49" s="65"/>
      <c r="G49" s="66">
        <v>150</v>
      </c>
      <c r="H49" s="133" t="s">
        <v>636</v>
      </c>
      <c r="I49" s="66" t="s">
        <v>441</v>
      </c>
      <c r="J49" s="133" t="s">
        <v>442</v>
      </c>
      <c r="K49" s="67">
        <v>101</v>
      </c>
      <c r="L49" s="68" t="s">
        <v>637</v>
      </c>
      <c r="M49" s="69" t="s">
        <v>444</v>
      </c>
      <c r="N49" s="69" t="s">
        <v>445</v>
      </c>
      <c r="O49" s="62"/>
      <c r="P49" s="62"/>
      <c r="Q49" s="62"/>
      <c r="R49" s="71"/>
      <c r="S49" s="148" t="str">
        <f t="shared" si="0"/>
        <v>15</v>
      </c>
      <c r="T49" s="148" t="str">
        <f t="shared" si="3"/>
        <v>4列10</v>
      </c>
      <c r="U49" s="148" t="str">
        <f t="shared" si="1"/>
        <v>02</v>
      </c>
      <c r="V49" s="148" t="str">
        <f t="shared" si="4"/>
        <v>122</v>
      </c>
      <c r="W49" s="148"/>
      <c r="X49" s="210">
        <f>VLOOKUP(D49,设备清单!$J:$U,12,FALSE)</f>
        <v>0</v>
      </c>
      <c r="Y49" s="148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3"/>
      <c r="EI49" s="73"/>
      <c r="EJ49" s="73"/>
      <c r="EK49" s="73"/>
      <c r="EL49" s="73"/>
      <c r="EM49" s="73"/>
      <c r="EN49" s="73"/>
      <c r="EO49" s="73"/>
      <c r="EP49" s="73"/>
      <c r="EQ49" s="73"/>
      <c r="ER49" s="73"/>
      <c r="ES49" s="73"/>
      <c r="ET49" s="73"/>
      <c r="EU49" s="73"/>
      <c r="EV49" s="73"/>
      <c r="EW49" s="73"/>
      <c r="EX49" s="73"/>
      <c r="EY49" s="73"/>
      <c r="EZ49" s="73"/>
      <c r="FA49" s="73"/>
      <c r="FB49" s="73"/>
      <c r="FC49" s="73"/>
      <c r="FD49" s="73"/>
      <c r="FE49" s="73"/>
      <c r="FF49" s="73"/>
      <c r="FG49" s="73"/>
      <c r="FH49" s="73"/>
      <c r="FI49" s="73"/>
      <c r="FJ49" s="73"/>
      <c r="FK49" s="73"/>
      <c r="FL49" s="73"/>
      <c r="FM49" s="73"/>
      <c r="FN49" s="73"/>
      <c r="FO49" s="73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3"/>
      <c r="GB49" s="73"/>
      <c r="GC49" s="73"/>
      <c r="GD49" s="73"/>
      <c r="GE49" s="73"/>
      <c r="GF49" s="73"/>
      <c r="GG49" s="73"/>
      <c r="GH49" s="73"/>
      <c r="GI49" s="73"/>
      <c r="GJ49" s="73"/>
      <c r="GK49" s="73"/>
      <c r="GL49" s="73"/>
      <c r="GM49" s="73"/>
      <c r="GN49" s="73"/>
      <c r="GO49" s="73"/>
      <c r="GP49" s="73"/>
      <c r="GQ49" s="73"/>
      <c r="GR49" s="73"/>
      <c r="GS49" s="73"/>
      <c r="GT49" s="73"/>
      <c r="GU49" s="73"/>
      <c r="GV49" s="73"/>
      <c r="GW49" s="73"/>
      <c r="GX49" s="73"/>
      <c r="GY49" s="73"/>
      <c r="GZ49" s="73"/>
      <c r="HA49" s="73"/>
      <c r="HB49" s="73"/>
      <c r="HC49" s="73"/>
      <c r="HD49" s="73"/>
      <c r="HE49" s="73"/>
      <c r="HF49" s="73"/>
      <c r="HG49" s="73"/>
      <c r="HH49" s="73"/>
      <c r="HI49" s="73"/>
      <c r="HJ49" s="73"/>
      <c r="HK49" s="73"/>
      <c r="HL49" s="73"/>
      <c r="HM49" s="73"/>
      <c r="HN49" s="73"/>
      <c r="HO49" s="73"/>
      <c r="HP49" s="73"/>
      <c r="HQ49" s="73"/>
      <c r="HR49" s="73"/>
      <c r="HS49" s="73"/>
      <c r="HT49" s="73"/>
      <c r="HU49" s="73"/>
      <c r="HV49" s="73"/>
      <c r="HW49" s="73"/>
      <c r="HX49" s="73"/>
      <c r="HY49" s="73"/>
      <c r="HZ49" s="73"/>
      <c r="IA49" s="73"/>
      <c r="IB49" s="73"/>
      <c r="IC49" s="73"/>
      <c r="ID49" s="73"/>
      <c r="IE49" s="73"/>
      <c r="IF49" s="73"/>
      <c r="IG49" s="73"/>
      <c r="IH49" s="73"/>
      <c r="II49" s="73"/>
      <c r="IJ49" s="73"/>
      <c r="IK49" s="73"/>
      <c r="IL49" s="73"/>
      <c r="IM49" s="73"/>
      <c r="IN49" s="73"/>
      <c r="IO49" s="73"/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K23" sqref="K23"/>
    </sheetView>
  </sheetViews>
  <sheetFormatPr defaultColWidth="8.5546875" defaultRowHeight="15.6"/>
  <cols>
    <col min="1" max="1" width="10" style="11" customWidth="1"/>
    <col min="2" max="2" width="36" style="11" customWidth="1"/>
    <col min="3" max="3" width="18.44140625" style="11" customWidth="1"/>
    <col min="4" max="4" width="19.5546875" style="11" customWidth="1"/>
    <col min="5" max="5" width="20" style="11" customWidth="1"/>
    <col min="6" max="6" width="11" style="11" customWidth="1"/>
    <col min="7" max="7" width="12" style="11" customWidth="1"/>
    <col min="8" max="8" width="10" style="11" customWidth="1"/>
    <col min="9" max="9" width="13" style="11" customWidth="1"/>
    <col min="10" max="11" width="13.5546875" style="11" customWidth="1"/>
    <col min="12" max="12" width="10.5546875" style="11" customWidth="1"/>
    <col min="13" max="13" width="26" style="11" customWidth="1"/>
    <col min="14" max="16384" width="8.5546875" style="11"/>
  </cols>
  <sheetData>
    <row r="1" spans="1:13" ht="18" customHeight="1">
      <c r="A1" s="12" t="s">
        <v>65</v>
      </c>
      <c r="B1" s="13" t="s">
        <v>638</v>
      </c>
      <c r="C1" s="14" t="s">
        <v>639</v>
      </c>
      <c r="D1" s="14" t="s">
        <v>640</v>
      </c>
      <c r="E1" s="14" t="s">
        <v>641</v>
      </c>
      <c r="F1" s="15" t="s">
        <v>642</v>
      </c>
      <c r="G1" s="15" t="s">
        <v>643</v>
      </c>
      <c r="H1" s="13" t="s">
        <v>644</v>
      </c>
      <c r="I1" s="13" t="s">
        <v>645</v>
      </c>
      <c r="J1" s="13" t="s">
        <v>646</v>
      </c>
      <c r="K1" s="13" t="s">
        <v>647</v>
      </c>
      <c r="L1" s="25"/>
    </row>
    <row r="2" spans="1:13" s="10" customFormat="1" ht="12" customHeight="1">
      <c r="A2" s="16">
        <v>1</v>
      </c>
      <c r="B2" s="17" t="s">
        <v>648</v>
      </c>
      <c r="C2" s="18" t="s">
        <v>649</v>
      </c>
      <c r="D2" s="18" t="s">
        <v>650</v>
      </c>
      <c r="E2" s="18" t="s">
        <v>651</v>
      </c>
      <c r="F2" s="19" t="s">
        <v>652</v>
      </c>
      <c r="G2" s="16">
        <v>1</v>
      </c>
      <c r="H2" s="16">
        <v>2</v>
      </c>
      <c r="I2" s="16">
        <v>2</v>
      </c>
      <c r="J2" s="26" t="s">
        <v>653</v>
      </c>
      <c r="K2" s="27" t="s">
        <v>654</v>
      </c>
      <c r="L2" s="28"/>
    </row>
    <row r="3" spans="1:13" s="10" customFormat="1" ht="12" customHeight="1">
      <c r="A3" s="16">
        <v>2</v>
      </c>
      <c r="B3" s="17" t="s">
        <v>655</v>
      </c>
      <c r="C3" s="18" t="s">
        <v>656</v>
      </c>
      <c r="D3" s="18" t="s">
        <v>657</v>
      </c>
      <c r="E3" s="18" t="s">
        <v>658</v>
      </c>
      <c r="F3" s="19" t="s">
        <v>659</v>
      </c>
      <c r="G3" s="16">
        <v>1</v>
      </c>
      <c r="H3" s="16">
        <v>3</v>
      </c>
      <c r="I3" s="16">
        <v>3</v>
      </c>
      <c r="J3" s="26" t="s">
        <v>653</v>
      </c>
      <c r="K3" s="27" t="s">
        <v>660</v>
      </c>
      <c r="L3" s="28"/>
    </row>
    <row r="4" spans="1:13" s="10" customFormat="1" ht="12" customHeight="1">
      <c r="A4" s="16">
        <v>3</v>
      </c>
      <c r="B4" s="17" t="s">
        <v>661</v>
      </c>
      <c r="C4" s="18" t="s">
        <v>662</v>
      </c>
      <c r="D4" s="18" t="s">
        <v>663</v>
      </c>
      <c r="E4" s="18" t="s">
        <v>664</v>
      </c>
      <c r="F4" s="19" t="s">
        <v>665</v>
      </c>
      <c r="G4" s="19" t="s">
        <v>660</v>
      </c>
      <c r="H4" s="16">
        <v>4</v>
      </c>
      <c r="I4" s="16">
        <v>4</v>
      </c>
      <c r="J4" s="26" t="s">
        <v>653</v>
      </c>
      <c r="K4" s="27"/>
      <c r="L4" s="28"/>
    </row>
    <row r="5" spans="1:13" s="10" customFormat="1" ht="12" customHeight="1">
      <c r="A5" s="16">
        <v>4</v>
      </c>
      <c r="B5" s="17" t="s">
        <v>666</v>
      </c>
      <c r="C5" s="18" t="s">
        <v>667</v>
      </c>
      <c r="D5" s="18" t="s">
        <v>668</v>
      </c>
      <c r="E5" s="18" t="s">
        <v>669</v>
      </c>
      <c r="F5" s="19" t="s">
        <v>659</v>
      </c>
      <c r="G5" s="19" t="s">
        <v>660</v>
      </c>
      <c r="H5" s="16">
        <v>5</v>
      </c>
      <c r="I5" s="16">
        <v>5</v>
      </c>
      <c r="J5" s="26" t="s">
        <v>670</v>
      </c>
      <c r="K5" s="27"/>
      <c r="L5" s="28"/>
    </row>
    <row r="6" spans="1:13" s="10" customFormat="1" ht="12" customHeight="1">
      <c r="A6" s="16">
        <v>5</v>
      </c>
      <c r="B6" s="17" t="s">
        <v>671</v>
      </c>
      <c r="C6" s="18" t="s">
        <v>672</v>
      </c>
      <c r="D6" s="18" t="s">
        <v>673</v>
      </c>
      <c r="E6" s="18" t="s">
        <v>674</v>
      </c>
      <c r="F6" s="19" t="s">
        <v>675</v>
      </c>
      <c r="G6" s="19" t="s">
        <v>675</v>
      </c>
      <c r="H6" s="19" t="s">
        <v>660</v>
      </c>
      <c r="I6" s="19" t="s">
        <v>660</v>
      </c>
      <c r="J6" s="26" t="s">
        <v>676</v>
      </c>
      <c r="K6" s="27" t="s">
        <v>677</v>
      </c>
      <c r="L6" s="28" t="s">
        <v>678</v>
      </c>
      <c r="M6" s="217" t="s">
        <v>679</v>
      </c>
    </row>
    <row r="7" spans="1:13" s="10" customFormat="1" ht="12" customHeight="1">
      <c r="A7" s="16">
        <v>6</v>
      </c>
      <c r="B7" s="17" t="s">
        <v>671</v>
      </c>
      <c r="C7" s="18" t="s">
        <v>680</v>
      </c>
      <c r="D7" s="18" t="s">
        <v>681</v>
      </c>
      <c r="E7" s="18" t="s">
        <v>682</v>
      </c>
      <c r="F7" s="19" t="s">
        <v>683</v>
      </c>
      <c r="G7" s="19" t="s">
        <v>683</v>
      </c>
      <c r="H7" s="19" t="s">
        <v>660</v>
      </c>
      <c r="I7" s="19" t="s">
        <v>660</v>
      </c>
      <c r="J7" s="26" t="s">
        <v>684</v>
      </c>
      <c r="K7" s="26" t="s">
        <v>684</v>
      </c>
      <c r="L7" s="28" t="s">
        <v>685</v>
      </c>
      <c r="M7" s="217"/>
    </row>
    <row r="8" spans="1:13" s="10" customFormat="1" ht="12" customHeight="1">
      <c r="A8" s="16">
        <v>7</v>
      </c>
      <c r="B8" s="17" t="s">
        <v>686</v>
      </c>
      <c r="C8" s="18" t="s">
        <v>687</v>
      </c>
      <c r="D8" s="18" t="s">
        <v>688</v>
      </c>
      <c r="E8" s="18" t="s">
        <v>689</v>
      </c>
      <c r="F8" s="19" t="s">
        <v>690</v>
      </c>
      <c r="G8" s="19" t="s">
        <v>675</v>
      </c>
      <c r="H8" s="19" t="s">
        <v>660</v>
      </c>
      <c r="I8" s="19" t="s">
        <v>660</v>
      </c>
      <c r="J8" s="26" t="s">
        <v>676</v>
      </c>
      <c r="K8" s="27"/>
      <c r="L8" s="28"/>
      <c r="M8" s="29"/>
    </row>
    <row r="9" spans="1:13" s="10" customFormat="1" ht="12" customHeight="1">
      <c r="A9" s="16">
        <v>8</v>
      </c>
      <c r="B9" s="17" t="s">
        <v>686</v>
      </c>
      <c r="C9" s="18" t="s">
        <v>691</v>
      </c>
      <c r="D9" s="18" t="s">
        <v>692</v>
      </c>
      <c r="E9" s="18" t="s">
        <v>693</v>
      </c>
      <c r="F9" s="19" t="s">
        <v>694</v>
      </c>
      <c r="G9" s="19" t="s">
        <v>683</v>
      </c>
      <c r="H9" s="19" t="s">
        <v>660</v>
      </c>
      <c r="I9" s="19" t="s">
        <v>660</v>
      </c>
      <c r="J9" s="26" t="s">
        <v>684</v>
      </c>
      <c r="K9" s="26"/>
      <c r="L9" s="28"/>
      <c r="M9" s="29"/>
    </row>
    <row r="10" spans="1:13" s="10" customFormat="1" ht="12" customHeight="1">
      <c r="A10" s="16">
        <v>9</v>
      </c>
      <c r="B10" s="17" t="s">
        <v>671</v>
      </c>
      <c r="C10" s="18" t="s">
        <v>695</v>
      </c>
      <c r="D10" s="18" t="s">
        <v>696</v>
      </c>
      <c r="E10" s="18" t="s">
        <v>697</v>
      </c>
      <c r="F10" s="19" t="s">
        <v>698</v>
      </c>
      <c r="G10" s="19" t="s">
        <v>698</v>
      </c>
      <c r="H10" s="19" t="s">
        <v>660</v>
      </c>
      <c r="I10" s="19" t="s">
        <v>660</v>
      </c>
      <c r="J10" s="26" t="s">
        <v>699</v>
      </c>
      <c r="K10" s="26" t="s">
        <v>699</v>
      </c>
      <c r="L10" s="28" t="s">
        <v>700</v>
      </c>
      <c r="M10" s="217" t="s">
        <v>701</v>
      </c>
    </row>
    <row r="11" spans="1:13" s="10" customFormat="1" ht="12" customHeight="1">
      <c r="A11" s="16">
        <v>10</v>
      </c>
      <c r="B11" s="17" t="s">
        <v>671</v>
      </c>
      <c r="C11" s="18" t="s">
        <v>702</v>
      </c>
      <c r="D11" s="18" t="s">
        <v>703</v>
      </c>
      <c r="E11" s="18" t="s">
        <v>704</v>
      </c>
      <c r="F11" s="19" t="s">
        <v>705</v>
      </c>
      <c r="G11" s="19" t="s">
        <v>705</v>
      </c>
      <c r="H11" s="19" t="s">
        <v>660</v>
      </c>
      <c r="I11" s="19" t="s">
        <v>660</v>
      </c>
      <c r="J11" s="26" t="s">
        <v>706</v>
      </c>
      <c r="K11" s="26" t="s">
        <v>706</v>
      </c>
      <c r="L11" s="28" t="s">
        <v>707</v>
      </c>
      <c r="M11" s="217"/>
    </row>
    <row r="12" spans="1:13" s="10" customFormat="1" ht="12" customHeight="1">
      <c r="A12" s="16">
        <v>11</v>
      </c>
      <c r="B12" s="17" t="s">
        <v>686</v>
      </c>
      <c r="C12" s="18" t="s">
        <v>708</v>
      </c>
      <c r="D12" s="18" t="s">
        <v>709</v>
      </c>
      <c r="E12" s="18" t="s">
        <v>710</v>
      </c>
      <c r="F12" s="19" t="s">
        <v>711</v>
      </c>
      <c r="G12" s="19" t="s">
        <v>698</v>
      </c>
      <c r="H12" s="19" t="s">
        <v>660</v>
      </c>
      <c r="I12" s="19" t="s">
        <v>660</v>
      </c>
      <c r="J12" s="26" t="s">
        <v>699</v>
      </c>
      <c r="K12" s="26"/>
      <c r="L12" s="28"/>
    </row>
    <row r="13" spans="1:13" s="10" customFormat="1" ht="12" customHeight="1">
      <c r="A13" s="16">
        <v>12</v>
      </c>
      <c r="B13" s="17" t="s">
        <v>686</v>
      </c>
      <c r="C13" s="18" t="s">
        <v>712</v>
      </c>
      <c r="D13" s="18" t="s">
        <v>713</v>
      </c>
      <c r="E13" s="18" t="s">
        <v>714</v>
      </c>
      <c r="F13" s="19" t="s">
        <v>715</v>
      </c>
      <c r="G13" s="19" t="s">
        <v>705</v>
      </c>
      <c r="H13" s="19" t="s">
        <v>660</v>
      </c>
      <c r="I13" s="19" t="s">
        <v>660</v>
      </c>
      <c r="J13" s="26" t="s">
        <v>706</v>
      </c>
      <c r="K13" s="26"/>
      <c r="L13" s="28"/>
    </row>
    <row r="14" spans="1:13" s="10" customFormat="1" ht="12" customHeight="1">
      <c r="A14" s="20"/>
      <c r="B14" s="20"/>
      <c r="C14" s="20"/>
      <c r="D14" s="20"/>
      <c r="E14" s="21"/>
      <c r="F14" s="22" t="s">
        <v>716</v>
      </c>
      <c r="G14" s="21"/>
      <c r="H14" s="20"/>
      <c r="I14" s="20"/>
      <c r="J14" s="20"/>
      <c r="K14" s="20"/>
      <c r="L14" s="20"/>
    </row>
    <row r="15" spans="1:13" s="10" customFormat="1" ht="12" customHeight="1">
      <c r="A15" s="20"/>
      <c r="B15" s="20"/>
      <c r="C15" s="20"/>
      <c r="D15" s="20"/>
      <c r="E15" s="21"/>
      <c r="F15" s="22" t="s">
        <v>717</v>
      </c>
      <c r="G15" s="21"/>
      <c r="H15" s="20"/>
      <c r="I15" s="20"/>
      <c r="J15" s="20"/>
      <c r="K15" s="20"/>
      <c r="L15" s="20"/>
    </row>
    <row r="16" spans="1:13" s="10" customFormat="1" ht="12" customHeight="1">
      <c r="A16" s="20"/>
      <c r="B16" s="20"/>
      <c r="C16" s="20"/>
      <c r="D16" s="20"/>
      <c r="E16" s="22"/>
      <c r="F16" s="22" t="s">
        <v>718</v>
      </c>
      <c r="G16" s="21"/>
      <c r="H16" s="20"/>
      <c r="I16" s="20"/>
      <c r="J16" s="20"/>
      <c r="K16" s="20"/>
      <c r="L16" s="20"/>
    </row>
    <row r="17" spans="1:12">
      <c r="A17" s="23"/>
      <c r="B17" s="23"/>
      <c r="C17" s="23"/>
      <c r="D17" s="23"/>
      <c r="E17" s="24"/>
      <c r="F17" s="24"/>
      <c r="G17" s="24"/>
      <c r="H17" s="23"/>
      <c r="I17" s="23"/>
      <c r="J17" s="23"/>
      <c r="K17" s="23"/>
      <c r="L17" s="23"/>
    </row>
    <row r="18" spans="1:12">
      <c r="A18" s="23"/>
      <c r="B18" s="23"/>
      <c r="C18" s="23"/>
      <c r="D18" s="23"/>
      <c r="E18" s="24"/>
      <c r="F18" s="24"/>
      <c r="G18" s="24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4"/>
      <c r="F19" s="24"/>
      <c r="G19" s="24"/>
      <c r="H19" s="23"/>
      <c r="I19" s="23"/>
      <c r="J19" s="23"/>
      <c r="K19" s="23"/>
      <c r="L19" s="23"/>
    </row>
    <row r="20" spans="1:12">
      <c r="A20" s="23"/>
      <c r="B20" s="23"/>
      <c r="C20" s="23"/>
      <c r="D20" s="23"/>
      <c r="E20" s="24"/>
      <c r="F20" s="24"/>
      <c r="G20" s="24"/>
      <c r="H20" s="23"/>
      <c r="I20" s="23"/>
      <c r="J20" s="23"/>
      <c r="K20" s="23"/>
      <c r="L20" s="23"/>
    </row>
    <row r="21" spans="1:12">
      <c r="A21" s="23"/>
      <c r="B21" s="23"/>
      <c r="C21" s="23"/>
      <c r="D21" s="23"/>
      <c r="E21" s="24"/>
      <c r="F21" s="24"/>
      <c r="G21" s="24"/>
      <c r="H21" s="23"/>
      <c r="I21" s="23"/>
      <c r="J21" s="23"/>
      <c r="K21" s="23"/>
      <c r="L21" s="23"/>
    </row>
    <row r="22" spans="1:12">
      <c r="A22" s="23"/>
      <c r="B22" s="23"/>
      <c r="C22" s="24"/>
      <c r="D22" s="24"/>
      <c r="E22" s="24"/>
      <c r="F22" s="24"/>
      <c r="G22" s="24"/>
      <c r="H22" s="23"/>
      <c r="I22" s="23"/>
      <c r="J22" s="23"/>
      <c r="K22" s="23"/>
      <c r="L22" s="23"/>
    </row>
    <row r="23" spans="1:12">
      <c r="A23" s="23"/>
      <c r="B23" s="23"/>
      <c r="C23" s="24"/>
      <c r="D23" s="24"/>
      <c r="E23" s="24"/>
      <c r="F23" s="24"/>
      <c r="G23" s="24"/>
      <c r="H23" s="23"/>
      <c r="I23" s="23"/>
      <c r="J23" s="23"/>
      <c r="K23" s="23"/>
      <c r="L23" s="23"/>
    </row>
    <row r="24" spans="1:12">
      <c r="A24" s="23"/>
      <c r="B24" s="23"/>
      <c r="C24" s="24"/>
      <c r="D24" s="24"/>
      <c r="E24" s="24"/>
      <c r="F24" s="24"/>
      <c r="G24" s="24"/>
      <c r="H24" s="23"/>
      <c r="I24" s="23"/>
      <c r="J24" s="23"/>
      <c r="K24" s="23"/>
      <c r="L24" s="23"/>
    </row>
    <row r="25" spans="1:12">
      <c r="A25" s="23"/>
      <c r="B25" s="23"/>
      <c r="C25" s="24"/>
      <c r="D25" s="24"/>
      <c r="E25" s="24"/>
      <c r="F25" s="24"/>
      <c r="G25" s="24"/>
      <c r="H25" s="23"/>
      <c r="I25" s="23"/>
      <c r="J25" s="23"/>
      <c r="K25" s="23"/>
      <c r="L25" s="23"/>
    </row>
    <row r="26" spans="1:12">
      <c r="A26" s="23"/>
      <c r="B26" s="23"/>
      <c r="C26" s="24"/>
      <c r="D26" s="24"/>
      <c r="E26" s="24"/>
      <c r="F26" s="24"/>
      <c r="G26" s="24"/>
      <c r="H26" s="23"/>
      <c r="I26" s="23"/>
      <c r="J26" s="23"/>
      <c r="K26" s="23"/>
      <c r="L26" s="23"/>
    </row>
    <row r="27" spans="1:12">
      <c r="A27" s="23"/>
      <c r="B27" s="23"/>
      <c r="C27" s="24"/>
      <c r="D27" s="24"/>
      <c r="E27" s="24"/>
      <c r="F27" s="24"/>
      <c r="G27" s="24"/>
      <c r="H27" s="23"/>
      <c r="I27" s="23"/>
      <c r="J27" s="23"/>
      <c r="K27" s="23"/>
      <c r="L27" s="23"/>
    </row>
    <row r="28" spans="1:12">
      <c r="A28" s="23"/>
      <c r="B28" s="23"/>
      <c r="C28" s="24"/>
      <c r="D28" s="24"/>
      <c r="E28" s="24"/>
      <c r="F28" s="24"/>
      <c r="G28" s="24"/>
      <c r="H28" s="23"/>
      <c r="I28" s="23"/>
      <c r="J28" s="23"/>
      <c r="K28" s="23"/>
      <c r="L28" s="23"/>
    </row>
    <row r="29" spans="1:12">
      <c r="A29" s="23"/>
      <c r="B29" s="23"/>
      <c r="C29" s="24"/>
      <c r="D29" s="24"/>
      <c r="E29" s="24"/>
      <c r="F29" s="24"/>
      <c r="G29" s="24"/>
      <c r="H29" s="23"/>
      <c r="I29" s="23"/>
      <c r="J29" s="23"/>
      <c r="K29" s="23"/>
      <c r="L29" s="23"/>
    </row>
    <row r="30" spans="1:12">
      <c r="A30" s="23"/>
      <c r="B30" s="23"/>
      <c r="C30" s="24"/>
      <c r="D30" s="24"/>
      <c r="E30" s="24"/>
      <c r="F30" s="24"/>
      <c r="G30" s="24"/>
      <c r="H30" s="23"/>
      <c r="I30" s="23"/>
      <c r="J30" s="23"/>
      <c r="K30" s="23"/>
      <c r="L30" s="23"/>
    </row>
    <row r="31" spans="1:12">
      <c r="A31" s="23"/>
      <c r="B31" s="23"/>
      <c r="C31" s="24"/>
      <c r="D31" s="24"/>
      <c r="E31" s="24"/>
      <c r="F31" s="24"/>
      <c r="G31" s="24"/>
      <c r="H31" s="23"/>
      <c r="I31" s="23"/>
      <c r="J31" s="23"/>
      <c r="K31" s="23"/>
      <c r="L31" s="23"/>
    </row>
    <row r="32" spans="1:12">
      <c r="A32" s="23"/>
      <c r="B32" s="23"/>
      <c r="C32" s="24"/>
      <c r="D32" s="24"/>
      <c r="E32" s="24"/>
      <c r="F32" s="24"/>
      <c r="G32" s="24"/>
      <c r="H32" s="23"/>
      <c r="I32" s="23"/>
      <c r="J32" s="23"/>
      <c r="K32" s="23"/>
      <c r="L32" s="23"/>
    </row>
    <row r="33" spans="1:12">
      <c r="A33" s="23"/>
      <c r="B33" s="23"/>
      <c r="C33" s="24"/>
      <c r="D33" s="24"/>
      <c r="E33" s="24"/>
      <c r="F33" s="24"/>
      <c r="G33" s="24"/>
      <c r="H33" s="23"/>
      <c r="I33" s="23"/>
      <c r="J33" s="23"/>
      <c r="K33" s="23"/>
      <c r="L33" s="23"/>
    </row>
    <row r="34" spans="1:12">
      <c r="A34" s="23"/>
      <c r="B34" s="23"/>
      <c r="C34" s="24"/>
      <c r="D34" s="24"/>
      <c r="E34" s="24"/>
      <c r="F34" s="24"/>
      <c r="G34" s="24"/>
      <c r="H34" s="23"/>
      <c r="I34" s="23"/>
      <c r="J34" s="23"/>
      <c r="K34" s="23"/>
      <c r="L34" s="23"/>
    </row>
    <row r="35" spans="1:12">
      <c r="A35" s="23"/>
      <c r="B35" s="23"/>
      <c r="C35" s="24"/>
      <c r="D35" s="24"/>
      <c r="E35" s="24"/>
      <c r="F35" s="24"/>
      <c r="G35" s="24"/>
      <c r="H35" s="23"/>
      <c r="I35" s="23"/>
      <c r="J35" s="23"/>
      <c r="K35" s="23"/>
      <c r="L35" s="23"/>
    </row>
    <row r="36" spans="1:12">
      <c r="A36" s="23"/>
      <c r="B36" s="23"/>
      <c r="C36" s="24"/>
      <c r="D36" s="24"/>
      <c r="E36" s="24"/>
      <c r="F36" s="24"/>
      <c r="G36" s="24"/>
      <c r="H36" s="23"/>
      <c r="I36" s="23"/>
      <c r="J36" s="23"/>
      <c r="K36" s="23"/>
      <c r="L36" s="23"/>
    </row>
    <row r="37" spans="1:12">
      <c r="A37" s="23"/>
      <c r="B37" s="23"/>
      <c r="C37" s="24"/>
      <c r="D37" s="24"/>
      <c r="E37" s="24"/>
      <c r="F37" s="24"/>
      <c r="G37" s="24"/>
      <c r="H37" s="23"/>
      <c r="I37" s="23"/>
      <c r="J37" s="23"/>
      <c r="K37" s="23"/>
      <c r="L37" s="23"/>
    </row>
    <row r="38" spans="1:12">
      <c r="A38" s="23"/>
      <c r="B38" s="23"/>
      <c r="C38" s="24"/>
      <c r="D38" s="24"/>
      <c r="E38" s="24"/>
      <c r="F38" s="24"/>
      <c r="G38" s="24"/>
      <c r="H38" s="23"/>
      <c r="I38" s="23"/>
      <c r="J38" s="23"/>
      <c r="K38" s="23"/>
      <c r="L38" s="23"/>
    </row>
    <row r="39" spans="1:12">
      <c r="A39" s="23"/>
      <c r="B39" s="23"/>
      <c r="C39" s="23"/>
      <c r="D39" s="23"/>
      <c r="E39" s="24"/>
      <c r="F39" s="24"/>
      <c r="G39" s="24"/>
      <c r="H39" s="23"/>
      <c r="I39" s="23"/>
      <c r="J39" s="23"/>
      <c r="K39" s="23"/>
      <c r="L39" s="23"/>
    </row>
    <row r="40" spans="1:12">
      <c r="A40" s="23"/>
      <c r="B40" s="23"/>
      <c r="C40" s="23"/>
      <c r="D40" s="23"/>
      <c r="E40" s="24"/>
      <c r="F40" s="24"/>
      <c r="G40" s="24"/>
      <c r="H40" s="23"/>
      <c r="I40" s="23"/>
      <c r="J40" s="23"/>
      <c r="K40" s="23"/>
      <c r="L40" s="23"/>
    </row>
    <row r="41" spans="1:12">
      <c r="A41" s="23"/>
      <c r="B41" s="23"/>
      <c r="C41" s="23"/>
      <c r="D41" s="23"/>
      <c r="E41" s="24"/>
      <c r="F41" s="24"/>
      <c r="G41" s="24"/>
      <c r="H41" s="23"/>
      <c r="I41" s="23"/>
      <c r="J41" s="23"/>
      <c r="K41" s="23"/>
      <c r="L41" s="23"/>
    </row>
    <row r="42" spans="1:12">
      <c r="A42" s="23"/>
      <c r="B42" s="23"/>
      <c r="C42" s="23"/>
      <c r="D42" s="23"/>
      <c r="E42" s="24"/>
      <c r="F42" s="24"/>
      <c r="G42" s="24"/>
      <c r="H42" s="23"/>
      <c r="I42" s="23"/>
      <c r="J42" s="23"/>
      <c r="K42" s="23"/>
      <c r="L42" s="23"/>
    </row>
    <row r="43" spans="1:12">
      <c r="A43" s="23"/>
      <c r="B43" s="23"/>
      <c r="C43" s="23"/>
      <c r="D43" s="23"/>
      <c r="E43" s="24"/>
      <c r="F43" s="24"/>
      <c r="G43" s="24"/>
      <c r="H43" s="23"/>
      <c r="I43" s="23"/>
      <c r="J43" s="23"/>
      <c r="K43" s="23"/>
      <c r="L43" s="23"/>
    </row>
    <row r="44" spans="1:12">
      <c r="A44" s="23"/>
      <c r="B44" s="23"/>
      <c r="C44" s="23"/>
      <c r="D44" s="23"/>
      <c r="E44" s="24"/>
      <c r="F44" s="24"/>
      <c r="G44" s="24"/>
      <c r="H44" s="23"/>
      <c r="I44" s="23"/>
      <c r="J44" s="23"/>
      <c r="K44" s="23"/>
      <c r="L44" s="23"/>
    </row>
    <row r="45" spans="1:12">
      <c r="A45" s="23"/>
      <c r="B45" s="23"/>
      <c r="C45" s="23"/>
      <c r="D45" s="23"/>
      <c r="E45" s="24"/>
      <c r="F45" s="24"/>
      <c r="G45" s="24"/>
      <c r="H45" s="23"/>
      <c r="I45" s="23"/>
      <c r="J45" s="23"/>
      <c r="K45" s="23"/>
      <c r="L45" s="23"/>
    </row>
    <row r="46" spans="1:12">
      <c r="A46" s="23"/>
      <c r="B46" s="23"/>
      <c r="C46" s="23"/>
      <c r="D46" s="23"/>
      <c r="E46" s="24"/>
      <c r="F46" s="24"/>
      <c r="G46" s="24"/>
      <c r="H46" s="23"/>
      <c r="I46" s="23"/>
      <c r="J46" s="23"/>
      <c r="K46" s="23"/>
      <c r="L46" s="23"/>
    </row>
    <row r="47" spans="1:12">
      <c r="A47" s="23"/>
      <c r="B47" s="23"/>
      <c r="C47" s="23"/>
      <c r="D47" s="23"/>
      <c r="E47" s="24"/>
      <c r="F47" s="24"/>
      <c r="G47" s="24"/>
      <c r="H47" s="23"/>
      <c r="I47" s="23"/>
      <c r="J47" s="23"/>
      <c r="K47" s="23"/>
      <c r="L47" s="23"/>
    </row>
    <row r="48" spans="1:12">
      <c r="A48" s="23"/>
      <c r="B48" s="23"/>
      <c r="C48" s="23"/>
      <c r="D48" s="23"/>
      <c r="E48" s="24"/>
      <c r="F48" s="24"/>
      <c r="G48" s="24"/>
      <c r="H48" s="23"/>
      <c r="I48" s="23"/>
      <c r="J48" s="23"/>
      <c r="K48" s="23"/>
      <c r="L48" s="23"/>
    </row>
    <row r="49" spans="1:12">
      <c r="A49" s="23"/>
      <c r="B49" s="23"/>
      <c r="C49" s="23"/>
      <c r="D49" s="23"/>
      <c r="E49" s="24"/>
      <c r="F49" s="24"/>
      <c r="G49" s="24"/>
      <c r="H49" s="23"/>
      <c r="I49" s="23"/>
      <c r="J49" s="23"/>
      <c r="K49" s="23"/>
      <c r="L49" s="23"/>
    </row>
    <row r="50" spans="1:12">
      <c r="A50" s="23"/>
      <c r="B50" s="23"/>
      <c r="C50" s="23"/>
      <c r="D50" s="23"/>
      <c r="E50" s="24"/>
      <c r="F50" s="24"/>
      <c r="G50" s="24"/>
      <c r="H50" s="23"/>
      <c r="I50" s="23"/>
      <c r="J50" s="23"/>
      <c r="K50" s="23"/>
      <c r="L50" s="23"/>
    </row>
    <row r="51" spans="1:12">
      <c r="A51" s="23"/>
      <c r="B51" s="23"/>
      <c r="C51" s="23"/>
      <c r="D51" s="23"/>
      <c r="E51" s="24"/>
      <c r="F51" s="24"/>
      <c r="G51" s="24"/>
      <c r="H51" s="23"/>
      <c r="I51" s="23"/>
      <c r="J51" s="23"/>
      <c r="K51" s="23"/>
      <c r="L51" s="23"/>
    </row>
    <row r="52" spans="1:12">
      <c r="A52" s="23"/>
      <c r="B52" s="23"/>
      <c r="C52" s="23"/>
      <c r="D52" s="23"/>
      <c r="E52" s="24"/>
      <c r="F52" s="24"/>
      <c r="G52" s="24"/>
      <c r="H52" s="23"/>
      <c r="I52" s="23"/>
      <c r="J52" s="23"/>
      <c r="K52" s="23"/>
      <c r="L52" s="23"/>
    </row>
    <row r="53" spans="1:12">
      <c r="A53" s="23"/>
      <c r="B53" s="23"/>
      <c r="C53" s="23"/>
      <c r="D53" s="23"/>
      <c r="E53" s="24"/>
      <c r="F53" s="24"/>
      <c r="G53" s="24"/>
      <c r="H53" s="23"/>
      <c r="I53" s="23"/>
      <c r="J53" s="23"/>
      <c r="K53" s="23"/>
      <c r="L53" s="23"/>
    </row>
    <row r="54" spans="1:12">
      <c r="A54" s="23"/>
      <c r="B54" s="23"/>
      <c r="C54" s="23"/>
      <c r="D54" s="23"/>
      <c r="E54" s="24"/>
      <c r="F54" s="24"/>
      <c r="G54" s="24"/>
      <c r="H54" s="23"/>
      <c r="I54" s="23"/>
      <c r="J54" s="23"/>
      <c r="K54" s="23"/>
      <c r="L54" s="23"/>
    </row>
    <row r="55" spans="1:12">
      <c r="A55" s="23"/>
      <c r="B55" s="23"/>
      <c r="C55" s="23"/>
      <c r="D55" s="23"/>
      <c r="E55" s="24"/>
      <c r="F55" s="24"/>
      <c r="G55" s="24"/>
      <c r="H55" s="23"/>
      <c r="I55" s="23"/>
      <c r="J55" s="23"/>
      <c r="K55" s="23"/>
      <c r="L55" s="23"/>
    </row>
    <row r="56" spans="1:12">
      <c r="A56" s="23"/>
      <c r="B56" s="23"/>
      <c r="C56" s="23"/>
      <c r="D56" s="23"/>
      <c r="E56" s="24"/>
      <c r="F56" s="24"/>
      <c r="G56" s="24"/>
      <c r="H56" s="23"/>
      <c r="I56" s="23"/>
      <c r="J56" s="23"/>
      <c r="K56" s="23"/>
      <c r="L56" s="23"/>
    </row>
    <row r="57" spans="1:12">
      <c r="A57" s="23"/>
      <c r="B57" s="23"/>
      <c r="C57" s="23"/>
      <c r="D57" s="23"/>
      <c r="E57" s="24"/>
      <c r="F57" s="24"/>
      <c r="G57" s="24"/>
      <c r="H57" s="23"/>
      <c r="I57" s="23"/>
      <c r="J57" s="23"/>
      <c r="K57" s="23"/>
      <c r="L57" s="23"/>
    </row>
    <row r="58" spans="1:12">
      <c r="A58" s="23"/>
      <c r="B58" s="23"/>
      <c r="C58" s="23"/>
      <c r="D58" s="23"/>
      <c r="E58" s="24"/>
      <c r="F58" s="24"/>
      <c r="G58" s="24"/>
      <c r="H58" s="23"/>
      <c r="I58" s="23"/>
      <c r="J58" s="23"/>
      <c r="K58" s="23"/>
      <c r="L58" s="23"/>
    </row>
    <row r="59" spans="1:12">
      <c r="A59" s="23"/>
      <c r="B59" s="23"/>
      <c r="C59" s="23"/>
      <c r="D59" s="23"/>
      <c r="E59" s="24"/>
      <c r="F59" s="24"/>
      <c r="G59" s="24"/>
      <c r="H59" s="23"/>
      <c r="I59" s="23"/>
      <c r="J59" s="23"/>
      <c r="K59" s="23"/>
      <c r="L59" s="23"/>
    </row>
    <row r="60" spans="1:12">
      <c r="A60" s="23"/>
      <c r="B60" s="23"/>
      <c r="C60" s="23"/>
      <c r="D60" s="23"/>
      <c r="E60" s="24"/>
      <c r="F60" s="24"/>
      <c r="G60" s="24"/>
      <c r="H60" s="23"/>
      <c r="I60" s="23"/>
      <c r="J60" s="23"/>
      <c r="K60" s="23"/>
      <c r="L60" s="23"/>
    </row>
    <row r="61" spans="1:12">
      <c r="A61" s="23"/>
      <c r="B61" s="23"/>
      <c r="C61" s="23"/>
      <c r="D61" s="23"/>
      <c r="E61" s="24"/>
      <c r="F61" s="24"/>
      <c r="G61" s="24"/>
      <c r="H61" s="23"/>
      <c r="I61" s="23"/>
      <c r="J61" s="23"/>
      <c r="K61" s="23"/>
      <c r="L61" s="23"/>
    </row>
    <row r="62" spans="1:12">
      <c r="A62" s="23"/>
      <c r="B62" s="23"/>
      <c r="C62" s="23"/>
      <c r="D62" s="23"/>
      <c r="E62" s="24"/>
      <c r="F62" s="24"/>
      <c r="G62" s="24"/>
      <c r="H62" s="23"/>
      <c r="I62" s="23"/>
      <c r="J62" s="23"/>
      <c r="K62" s="23"/>
      <c r="L62" s="23"/>
    </row>
    <row r="63" spans="1:12">
      <c r="A63" s="23"/>
      <c r="B63" s="23"/>
      <c r="C63" s="23"/>
      <c r="D63" s="23"/>
      <c r="E63" s="24"/>
      <c r="F63" s="24"/>
      <c r="G63" s="24"/>
      <c r="H63" s="23"/>
      <c r="I63" s="23"/>
      <c r="J63" s="23"/>
      <c r="K63" s="23"/>
      <c r="L63" s="23"/>
    </row>
    <row r="64" spans="1:12">
      <c r="A64" s="23"/>
      <c r="B64" s="23"/>
      <c r="C64" s="23"/>
      <c r="D64" s="23"/>
      <c r="E64" s="24"/>
      <c r="F64" s="24"/>
      <c r="G64" s="24"/>
      <c r="H64" s="23"/>
      <c r="I64" s="23"/>
      <c r="J64" s="23"/>
      <c r="K64" s="23"/>
      <c r="L64" s="23"/>
    </row>
    <row r="65" spans="1:12">
      <c r="A65" s="23"/>
      <c r="B65" s="23"/>
      <c r="C65" s="23"/>
      <c r="D65" s="23"/>
      <c r="E65" s="24"/>
      <c r="F65" s="24"/>
      <c r="G65" s="24"/>
      <c r="H65" s="23"/>
      <c r="I65" s="23"/>
      <c r="J65" s="23"/>
      <c r="K65" s="23"/>
      <c r="L65" s="23"/>
    </row>
    <row r="66" spans="1:12">
      <c r="A66" s="23"/>
      <c r="B66" s="23"/>
      <c r="C66" s="23"/>
      <c r="D66" s="23"/>
      <c r="E66" s="24"/>
      <c r="F66" s="24"/>
      <c r="G66" s="24"/>
      <c r="H66" s="23"/>
      <c r="I66" s="23"/>
      <c r="J66" s="23"/>
      <c r="K66" s="23"/>
      <c r="L66" s="23"/>
    </row>
    <row r="67" spans="1:12">
      <c r="A67" s="23"/>
      <c r="B67" s="23"/>
      <c r="C67" s="23"/>
      <c r="D67" s="23"/>
      <c r="E67" s="24"/>
      <c r="F67" s="24"/>
      <c r="G67" s="24"/>
      <c r="H67" s="23"/>
      <c r="I67" s="23"/>
      <c r="J67" s="23"/>
      <c r="K67" s="23"/>
      <c r="L67" s="23"/>
    </row>
    <row r="68" spans="1:12">
      <c r="A68" s="23"/>
      <c r="B68" s="23"/>
      <c r="C68" s="23"/>
      <c r="D68" s="23"/>
      <c r="E68" s="24"/>
      <c r="F68" s="24"/>
      <c r="G68" s="24"/>
      <c r="H68" s="23"/>
      <c r="I68" s="23"/>
      <c r="J68" s="23"/>
      <c r="K68" s="23"/>
      <c r="L68" s="23"/>
    </row>
    <row r="69" spans="1:12">
      <c r="A69" s="23"/>
      <c r="B69" s="23"/>
      <c r="C69" s="23"/>
      <c r="D69" s="23"/>
      <c r="E69" s="24"/>
      <c r="F69" s="24"/>
      <c r="G69" s="24"/>
      <c r="H69" s="23"/>
      <c r="I69" s="23"/>
      <c r="J69" s="23"/>
      <c r="K69" s="23"/>
      <c r="L69" s="23"/>
    </row>
    <row r="70" spans="1:12">
      <c r="A70" s="23"/>
      <c r="B70" s="23"/>
      <c r="C70" s="23"/>
      <c r="D70" s="23"/>
      <c r="E70" s="24"/>
      <c r="F70" s="24"/>
      <c r="G70" s="24"/>
      <c r="H70" s="23"/>
      <c r="I70" s="23"/>
      <c r="J70" s="23"/>
      <c r="K70" s="23"/>
      <c r="L70" s="23"/>
    </row>
    <row r="71" spans="1:12">
      <c r="A71" s="23"/>
      <c r="B71" s="23"/>
      <c r="C71" s="23"/>
      <c r="D71" s="23"/>
      <c r="E71" s="24"/>
      <c r="F71" s="24"/>
      <c r="G71" s="24"/>
      <c r="H71" s="23"/>
      <c r="I71" s="23"/>
      <c r="J71" s="23"/>
      <c r="K71" s="23"/>
      <c r="L71" s="23"/>
    </row>
    <row r="72" spans="1:12">
      <c r="A72" s="23"/>
      <c r="B72" s="23"/>
      <c r="C72" s="23"/>
      <c r="D72" s="23"/>
      <c r="E72" s="24"/>
      <c r="F72" s="24"/>
      <c r="G72" s="24"/>
      <c r="H72" s="23"/>
      <c r="I72" s="23"/>
      <c r="J72" s="23"/>
      <c r="K72" s="23"/>
      <c r="L72" s="23"/>
    </row>
    <row r="73" spans="1:12">
      <c r="A73" s="23"/>
      <c r="B73" s="23"/>
      <c r="C73" s="23"/>
      <c r="D73" s="23"/>
      <c r="E73" s="24"/>
      <c r="F73" s="24"/>
      <c r="G73" s="24"/>
      <c r="H73" s="23"/>
      <c r="I73" s="23"/>
      <c r="J73" s="23"/>
      <c r="K73" s="23"/>
      <c r="L73" s="23"/>
    </row>
    <row r="74" spans="1:12">
      <c r="A74" s="23"/>
      <c r="B74" s="23"/>
      <c r="C74" s="23"/>
      <c r="D74" s="23"/>
      <c r="E74" s="24"/>
      <c r="F74" s="24"/>
      <c r="G74" s="24"/>
      <c r="H74" s="23"/>
      <c r="I74" s="23"/>
      <c r="J74" s="23"/>
      <c r="K74" s="23"/>
      <c r="L74" s="23"/>
    </row>
    <row r="75" spans="1:12">
      <c r="A75" s="23"/>
      <c r="B75" s="23"/>
      <c r="C75" s="23"/>
      <c r="D75" s="23"/>
      <c r="E75" s="24"/>
      <c r="F75" s="24"/>
      <c r="G75" s="24"/>
      <c r="H75" s="23"/>
      <c r="I75" s="23"/>
      <c r="J75" s="23"/>
      <c r="K75" s="23"/>
      <c r="L75" s="23"/>
    </row>
    <row r="76" spans="1:12">
      <c r="A76" s="23"/>
      <c r="B76" s="23"/>
      <c r="C76" s="23"/>
      <c r="D76" s="23"/>
      <c r="E76" s="24"/>
      <c r="F76" s="24"/>
      <c r="G76" s="24"/>
      <c r="H76" s="23"/>
      <c r="I76" s="23"/>
      <c r="J76" s="23"/>
      <c r="K76" s="23"/>
      <c r="L76" s="23"/>
    </row>
    <row r="77" spans="1:12">
      <c r="A77" s="23"/>
      <c r="B77" s="23"/>
      <c r="C77" s="23"/>
      <c r="D77" s="23"/>
      <c r="E77" s="24"/>
      <c r="F77" s="24"/>
      <c r="G77" s="24"/>
      <c r="H77" s="23"/>
      <c r="I77" s="23"/>
      <c r="J77" s="23"/>
      <c r="K77" s="23"/>
      <c r="L77" s="23"/>
    </row>
    <row r="78" spans="1:12">
      <c r="A78" s="23"/>
      <c r="B78" s="23"/>
      <c r="C78" s="23"/>
      <c r="D78" s="23"/>
      <c r="E78" s="24"/>
      <c r="F78" s="24"/>
      <c r="G78" s="24"/>
      <c r="H78" s="23"/>
      <c r="I78" s="23"/>
      <c r="J78" s="23"/>
      <c r="K78" s="23"/>
      <c r="L78" s="23"/>
    </row>
    <row r="79" spans="1:12">
      <c r="A79" s="23"/>
      <c r="B79" s="23"/>
      <c r="C79" s="23"/>
      <c r="D79" s="23"/>
      <c r="E79" s="24"/>
      <c r="F79" s="24"/>
      <c r="G79" s="24"/>
      <c r="H79" s="23"/>
      <c r="I79" s="23"/>
      <c r="J79" s="23"/>
      <c r="K79" s="23"/>
      <c r="L79" s="23"/>
    </row>
    <row r="80" spans="1:12">
      <c r="A80" s="23"/>
      <c r="B80" s="23"/>
      <c r="C80" s="23"/>
      <c r="D80" s="23"/>
      <c r="E80" s="24"/>
      <c r="F80" s="24"/>
      <c r="G80" s="24"/>
      <c r="H80" s="23"/>
      <c r="I80" s="23"/>
      <c r="J80" s="23"/>
      <c r="K80" s="23"/>
      <c r="L80" s="23"/>
    </row>
    <row r="81" spans="1:12">
      <c r="A81" s="23"/>
      <c r="B81" s="23"/>
      <c r="C81" s="23"/>
      <c r="D81" s="23"/>
      <c r="E81" s="24"/>
      <c r="F81" s="24"/>
      <c r="G81" s="24"/>
      <c r="H81" s="23"/>
      <c r="I81" s="23"/>
      <c r="J81" s="23"/>
      <c r="K81" s="23"/>
      <c r="L81" s="23"/>
    </row>
    <row r="82" spans="1:12">
      <c r="A82" s="23"/>
      <c r="B82" s="23"/>
      <c r="C82" s="23"/>
      <c r="D82" s="23"/>
      <c r="E82" s="24"/>
      <c r="F82" s="24"/>
      <c r="G82" s="24"/>
      <c r="H82" s="23"/>
      <c r="I82" s="23"/>
      <c r="J82" s="23"/>
      <c r="K82" s="23"/>
      <c r="L82" s="23"/>
    </row>
    <row r="83" spans="1:12">
      <c r="A83" s="23"/>
      <c r="B83" s="23"/>
      <c r="C83" s="23"/>
      <c r="D83" s="23"/>
      <c r="E83" s="24"/>
      <c r="F83" s="24"/>
      <c r="G83" s="24"/>
      <c r="H83" s="23"/>
      <c r="I83" s="23"/>
      <c r="J83" s="23"/>
      <c r="K83" s="23"/>
      <c r="L83" s="23"/>
    </row>
    <row r="84" spans="1:12">
      <c r="A84" s="23"/>
      <c r="B84" s="23"/>
      <c r="C84" s="23"/>
      <c r="D84" s="23"/>
      <c r="E84" s="24"/>
      <c r="F84" s="24"/>
      <c r="G84" s="24"/>
      <c r="H84" s="23"/>
      <c r="I84" s="23"/>
      <c r="J84" s="23"/>
      <c r="K84" s="23"/>
      <c r="L84" s="23"/>
    </row>
    <row r="85" spans="1:12">
      <c r="A85" s="23"/>
      <c r="B85" s="23"/>
      <c r="C85" s="23"/>
      <c r="D85" s="23"/>
      <c r="E85" s="24"/>
      <c r="F85" s="24"/>
      <c r="G85" s="24"/>
      <c r="H85" s="23"/>
      <c r="I85" s="23"/>
      <c r="J85" s="23"/>
      <c r="K85" s="23"/>
      <c r="L85" s="23"/>
    </row>
    <row r="86" spans="1:12">
      <c r="A86" s="23"/>
      <c r="B86" s="23"/>
      <c r="C86" s="23"/>
      <c r="D86" s="23"/>
      <c r="E86" s="24"/>
      <c r="F86" s="24"/>
      <c r="G86" s="24"/>
      <c r="H86" s="23"/>
      <c r="I86" s="23"/>
      <c r="J86" s="23"/>
      <c r="K86" s="23"/>
      <c r="L86" s="23"/>
    </row>
    <row r="87" spans="1:12">
      <c r="A87" s="23"/>
      <c r="B87" s="23"/>
      <c r="C87" s="23"/>
      <c r="D87" s="23"/>
      <c r="E87" s="24"/>
      <c r="F87" s="24"/>
      <c r="G87" s="24"/>
      <c r="H87" s="23"/>
      <c r="I87" s="23"/>
      <c r="J87" s="23"/>
      <c r="K87" s="23"/>
      <c r="L87" s="23"/>
    </row>
    <row r="88" spans="1:12">
      <c r="A88" s="23"/>
      <c r="B88" s="23"/>
      <c r="C88" s="23"/>
      <c r="D88" s="23"/>
      <c r="E88" s="24"/>
      <c r="F88" s="24"/>
      <c r="G88" s="24"/>
      <c r="H88" s="23"/>
      <c r="I88" s="23"/>
      <c r="J88" s="23"/>
      <c r="K88" s="23"/>
      <c r="L88" s="23"/>
    </row>
    <row r="89" spans="1:12">
      <c r="A89" s="23"/>
      <c r="B89" s="23"/>
      <c r="C89" s="23"/>
      <c r="D89" s="23"/>
      <c r="E89" s="24"/>
      <c r="F89" s="24"/>
      <c r="G89" s="24"/>
      <c r="H89" s="23"/>
      <c r="I89" s="23"/>
      <c r="J89" s="23"/>
      <c r="K89" s="23"/>
      <c r="L89" s="23"/>
    </row>
    <row r="90" spans="1:12">
      <c r="A90" s="23"/>
      <c r="B90" s="23"/>
      <c r="C90" s="23"/>
      <c r="D90" s="23"/>
      <c r="E90" s="24"/>
      <c r="F90" s="24"/>
      <c r="G90" s="24"/>
      <c r="H90" s="23"/>
      <c r="I90" s="23"/>
      <c r="J90" s="23"/>
      <c r="K90" s="23"/>
      <c r="L90" s="23"/>
    </row>
    <row r="91" spans="1:12">
      <c r="A91" s="23"/>
      <c r="B91" s="23"/>
      <c r="C91" s="23"/>
      <c r="D91" s="23"/>
      <c r="E91" s="24"/>
      <c r="F91" s="24"/>
      <c r="G91" s="24"/>
      <c r="H91" s="23"/>
      <c r="I91" s="23"/>
      <c r="J91" s="23"/>
      <c r="K91" s="23"/>
      <c r="L91" s="23"/>
    </row>
    <row r="92" spans="1:12">
      <c r="A92" s="23"/>
      <c r="B92" s="23"/>
      <c r="C92" s="23"/>
      <c r="D92" s="23"/>
      <c r="E92" s="24"/>
      <c r="F92" s="24"/>
      <c r="G92" s="24"/>
      <c r="H92" s="23"/>
      <c r="I92" s="23"/>
      <c r="J92" s="23"/>
      <c r="K92" s="23"/>
      <c r="L92" s="23"/>
    </row>
    <row r="93" spans="1:12">
      <c r="A93" s="23"/>
      <c r="B93" s="23"/>
      <c r="C93" s="23"/>
      <c r="D93" s="23"/>
      <c r="E93" s="24"/>
      <c r="F93" s="24"/>
      <c r="G93" s="24"/>
      <c r="H93" s="23"/>
      <c r="I93" s="23"/>
      <c r="J93" s="23"/>
      <c r="K93" s="23"/>
      <c r="L93" s="23"/>
    </row>
    <row r="94" spans="1:12">
      <c r="A94" s="23"/>
      <c r="B94" s="23"/>
      <c r="C94" s="23"/>
      <c r="D94" s="23"/>
      <c r="E94" s="24"/>
      <c r="F94" s="24"/>
      <c r="G94" s="24"/>
      <c r="H94" s="23"/>
      <c r="I94" s="23"/>
      <c r="J94" s="23"/>
      <c r="K94" s="23"/>
      <c r="L94" s="23"/>
    </row>
    <row r="95" spans="1:12">
      <c r="A95" s="23"/>
      <c r="B95" s="23"/>
      <c r="C95" s="23"/>
      <c r="D95" s="23"/>
      <c r="E95" s="24"/>
      <c r="F95" s="24"/>
      <c r="G95" s="24"/>
      <c r="H95" s="23"/>
      <c r="I95" s="23"/>
      <c r="J95" s="23"/>
      <c r="K95" s="23"/>
      <c r="L95" s="23"/>
    </row>
    <row r="96" spans="1:12">
      <c r="A96" s="23"/>
      <c r="B96" s="23"/>
      <c r="C96" s="23"/>
      <c r="D96" s="23"/>
      <c r="E96" s="24"/>
      <c r="F96" s="24"/>
      <c r="G96" s="24"/>
      <c r="H96" s="23"/>
      <c r="I96" s="23"/>
      <c r="J96" s="23"/>
      <c r="K96" s="23"/>
      <c r="L96" s="23"/>
    </row>
    <row r="97" spans="1:12">
      <c r="A97" s="23"/>
      <c r="B97" s="23"/>
      <c r="C97" s="23"/>
      <c r="D97" s="23"/>
      <c r="E97" s="24"/>
      <c r="F97" s="24"/>
      <c r="G97" s="24"/>
      <c r="H97" s="23"/>
      <c r="I97" s="23"/>
      <c r="J97" s="23"/>
      <c r="K97" s="23"/>
      <c r="L97" s="23"/>
    </row>
    <row r="98" spans="1:12">
      <c r="A98" s="23"/>
      <c r="B98" s="23"/>
      <c r="C98" s="23"/>
      <c r="D98" s="23"/>
      <c r="E98" s="24"/>
      <c r="F98" s="24"/>
      <c r="G98" s="24"/>
      <c r="H98" s="23"/>
      <c r="I98" s="23"/>
      <c r="J98" s="23"/>
      <c r="K98" s="23"/>
      <c r="L98" s="23"/>
    </row>
    <row r="99" spans="1:12">
      <c r="A99" s="23"/>
      <c r="B99" s="23"/>
      <c r="C99" s="23"/>
      <c r="D99" s="23"/>
      <c r="E99" s="24"/>
      <c r="F99" s="24"/>
      <c r="G99" s="24"/>
      <c r="H99" s="23"/>
      <c r="I99" s="23"/>
      <c r="J99" s="23"/>
      <c r="K99" s="23"/>
      <c r="L99" s="23"/>
    </row>
    <row r="100" spans="1:12">
      <c r="A100" s="23"/>
      <c r="B100" s="23"/>
      <c r="C100" s="23"/>
      <c r="D100" s="23"/>
      <c r="E100" s="24"/>
      <c r="F100" s="24"/>
      <c r="G100" s="24"/>
      <c r="H100" s="23"/>
      <c r="I100" s="23"/>
      <c r="J100" s="23"/>
      <c r="K100" s="23"/>
      <c r="L100" s="23"/>
    </row>
    <row r="101" spans="1:12">
      <c r="A101" s="23"/>
      <c r="B101" s="23"/>
      <c r="C101" s="23"/>
      <c r="D101" s="23"/>
      <c r="E101" s="24"/>
      <c r="F101" s="24"/>
      <c r="G101" s="24"/>
      <c r="H101" s="23"/>
      <c r="I101" s="23"/>
      <c r="J101" s="23"/>
      <c r="K101" s="23"/>
      <c r="L101" s="23"/>
    </row>
    <row r="102" spans="1:12">
      <c r="A102" s="23"/>
      <c r="B102" s="23"/>
      <c r="C102" s="23"/>
      <c r="D102" s="23"/>
      <c r="E102" s="24"/>
      <c r="F102" s="24"/>
      <c r="G102" s="24"/>
      <c r="H102" s="23"/>
      <c r="I102" s="23"/>
      <c r="J102" s="23"/>
      <c r="K102" s="23"/>
      <c r="L102" s="23"/>
    </row>
    <row r="103" spans="1:12">
      <c r="A103" s="23"/>
      <c r="B103" s="23"/>
      <c r="C103" s="23"/>
      <c r="D103" s="23"/>
      <c r="E103" s="24"/>
      <c r="F103" s="24"/>
      <c r="G103" s="24"/>
      <c r="H103" s="23"/>
      <c r="I103" s="23"/>
      <c r="J103" s="23"/>
      <c r="K103" s="23"/>
      <c r="L103" s="23"/>
    </row>
    <row r="104" spans="1:12">
      <c r="A104" s="23"/>
      <c r="B104" s="23"/>
      <c r="C104" s="23"/>
      <c r="D104" s="23"/>
      <c r="E104" s="24"/>
      <c r="F104" s="24"/>
      <c r="G104" s="24"/>
      <c r="H104" s="23"/>
      <c r="I104" s="23"/>
      <c r="J104" s="23"/>
      <c r="K104" s="23"/>
      <c r="L104" s="23"/>
    </row>
    <row r="105" spans="1:12">
      <c r="A105" s="23"/>
      <c r="B105" s="23"/>
      <c r="C105" s="23"/>
      <c r="D105" s="23"/>
      <c r="E105" s="24"/>
      <c r="F105" s="24"/>
      <c r="G105" s="24"/>
      <c r="H105" s="23"/>
      <c r="I105" s="23"/>
      <c r="J105" s="23"/>
      <c r="K105" s="23"/>
      <c r="L105" s="23"/>
    </row>
    <row r="106" spans="1:12">
      <c r="A106" s="23"/>
      <c r="B106" s="23"/>
      <c r="C106" s="23"/>
      <c r="D106" s="23"/>
      <c r="E106" s="24"/>
      <c r="F106" s="24"/>
      <c r="G106" s="24"/>
      <c r="H106" s="23"/>
      <c r="I106" s="23"/>
      <c r="J106" s="23"/>
      <c r="K106" s="23"/>
      <c r="L106" s="23"/>
    </row>
    <row r="107" spans="1:12">
      <c r="A107" s="23"/>
      <c r="B107" s="23"/>
      <c r="C107" s="23"/>
      <c r="D107" s="23"/>
      <c r="E107" s="24"/>
      <c r="F107" s="24"/>
      <c r="G107" s="24"/>
      <c r="H107" s="23"/>
      <c r="I107" s="23"/>
      <c r="J107" s="23"/>
      <c r="K107" s="23"/>
      <c r="L107" s="23"/>
    </row>
    <row r="108" spans="1:12">
      <c r="A108" s="23"/>
      <c r="B108" s="23"/>
      <c r="C108" s="23"/>
      <c r="D108" s="23"/>
      <c r="E108" s="24"/>
      <c r="F108" s="24"/>
      <c r="G108" s="24"/>
      <c r="H108" s="23"/>
      <c r="I108" s="23"/>
      <c r="J108" s="23"/>
      <c r="K108" s="23"/>
      <c r="L108" s="23"/>
    </row>
    <row r="109" spans="1:12">
      <c r="A109" s="23"/>
      <c r="B109" s="23"/>
      <c r="C109" s="23"/>
      <c r="D109" s="23"/>
      <c r="E109" s="24"/>
      <c r="F109" s="24"/>
      <c r="G109" s="24"/>
      <c r="H109" s="23"/>
      <c r="I109" s="23"/>
      <c r="J109" s="23"/>
      <c r="K109" s="23"/>
      <c r="L109" s="23"/>
    </row>
    <row r="110" spans="1:12">
      <c r="A110" s="23"/>
      <c r="B110" s="23"/>
      <c r="C110" s="23"/>
      <c r="D110" s="23"/>
      <c r="E110" s="24"/>
      <c r="F110" s="24"/>
      <c r="G110" s="24"/>
      <c r="H110" s="23"/>
      <c r="I110" s="23"/>
      <c r="J110" s="23"/>
      <c r="K110" s="23"/>
      <c r="L110" s="23"/>
    </row>
    <row r="111" spans="1:12">
      <c r="A111" s="23"/>
      <c r="B111" s="23"/>
      <c r="C111" s="23"/>
      <c r="D111" s="23"/>
      <c r="E111" s="24"/>
      <c r="F111" s="24"/>
      <c r="G111" s="24"/>
      <c r="H111" s="23"/>
      <c r="I111" s="23"/>
      <c r="J111" s="23"/>
      <c r="K111" s="23"/>
      <c r="L111" s="23"/>
    </row>
    <row r="112" spans="1:12">
      <c r="A112" s="23"/>
      <c r="B112" s="23"/>
      <c r="C112" s="23"/>
      <c r="D112" s="23"/>
      <c r="E112" s="24"/>
      <c r="F112" s="24"/>
      <c r="G112" s="24"/>
      <c r="H112" s="23"/>
      <c r="I112" s="23"/>
      <c r="J112" s="23"/>
      <c r="K112" s="23"/>
      <c r="L112" s="23"/>
    </row>
    <row r="113" spans="1:12">
      <c r="A113" s="23"/>
      <c r="B113" s="23"/>
      <c r="C113" s="23"/>
      <c r="D113" s="23"/>
      <c r="E113" s="24"/>
      <c r="F113" s="24"/>
      <c r="G113" s="24"/>
      <c r="H113" s="23"/>
      <c r="I113" s="23"/>
      <c r="J113" s="23"/>
      <c r="K113" s="23"/>
      <c r="L113" s="23"/>
    </row>
    <row r="114" spans="1:12">
      <c r="A114" s="23"/>
      <c r="B114" s="23"/>
      <c r="C114" s="23"/>
      <c r="D114" s="23"/>
      <c r="E114" s="24"/>
      <c r="F114" s="24"/>
      <c r="G114" s="24"/>
      <c r="H114" s="23"/>
      <c r="I114" s="23"/>
      <c r="J114" s="23"/>
      <c r="K114" s="23"/>
      <c r="L114" s="23"/>
    </row>
    <row r="115" spans="1:12">
      <c r="A115" s="23"/>
      <c r="B115" s="23"/>
      <c r="C115" s="23"/>
      <c r="D115" s="23"/>
      <c r="E115" s="24"/>
      <c r="F115" s="24"/>
      <c r="G115" s="24"/>
      <c r="H115" s="23"/>
      <c r="I115" s="23"/>
      <c r="J115" s="23"/>
      <c r="K115" s="23"/>
      <c r="L115" s="23"/>
    </row>
    <row r="116" spans="1:12">
      <c r="A116" s="23"/>
      <c r="B116" s="23"/>
      <c r="C116" s="23"/>
      <c r="D116" s="23"/>
      <c r="E116" s="24"/>
      <c r="F116" s="24"/>
      <c r="G116" s="24"/>
      <c r="H116" s="23"/>
      <c r="I116" s="23"/>
      <c r="J116" s="23"/>
      <c r="K116" s="23"/>
      <c r="L116" s="23"/>
    </row>
    <row r="117" spans="1:12">
      <c r="A117" s="23"/>
      <c r="B117" s="23"/>
      <c r="C117" s="23"/>
      <c r="D117" s="23"/>
      <c r="E117" s="24"/>
      <c r="F117" s="24"/>
      <c r="G117" s="24"/>
      <c r="H117" s="23"/>
      <c r="I117" s="23"/>
      <c r="J117" s="23"/>
      <c r="K117" s="23"/>
      <c r="L117" s="23"/>
    </row>
    <row r="118" spans="1:12">
      <c r="A118" s="23"/>
      <c r="B118" s="23"/>
      <c r="C118" s="23"/>
      <c r="D118" s="23"/>
      <c r="E118" s="24"/>
      <c r="F118" s="24"/>
      <c r="G118" s="24"/>
      <c r="H118" s="23"/>
      <c r="I118" s="23"/>
      <c r="J118" s="23"/>
      <c r="K118" s="23"/>
      <c r="L118" s="23"/>
    </row>
    <row r="119" spans="1:12">
      <c r="A119" s="23"/>
      <c r="B119" s="23"/>
      <c r="C119" s="23"/>
      <c r="D119" s="23"/>
      <c r="E119" s="24"/>
      <c r="F119" s="24"/>
      <c r="G119" s="24"/>
      <c r="H119" s="23"/>
      <c r="I119" s="23"/>
      <c r="J119" s="23"/>
      <c r="K119" s="23"/>
      <c r="L119" s="23"/>
    </row>
    <row r="120" spans="1:12">
      <c r="A120" s="23"/>
      <c r="B120" s="23"/>
      <c r="C120" s="23"/>
      <c r="D120" s="23"/>
      <c r="E120" s="24"/>
      <c r="F120" s="24"/>
      <c r="G120" s="24"/>
      <c r="H120" s="23"/>
      <c r="I120" s="23"/>
      <c r="J120" s="23"/>
      <c r="K120" s="23"/>
      <c r="L120" s="23"/>
    </row>
    <row r="121" spans="1:12">
      <c r="A121" s="23"/>
      <c r="B121" s="23"/>
      <c r="C121" s="23"/>
      <c r="D121" s="23"/>
      <c r="E121" s="24"/>
      <c r="F121" s="24"/>
      <c r="G121" s="24"/>
      <c r="H121" s="23"/>
      <c r="I121" s="23"/>
      <c r="J121" s="23"/>
      <c r="K121" s="23"/>
      <c r="L121" s="23"/>
    </row>
    <row r="122" spans="1:12">
      <c r="A122" s="23"/>
      <c r="B122" s="23"/>
      <c r="C122" s="23"/>
      <c r="D122" s="23"/>
      <c r="E122" s="24"/>
      <c r="F122" s="24"/>
      <c r="G122" s="24"/>
      <c r="H122" s="23"/>
      <c r="I122" s="23"/>
      <c r="J122" s="23"/>
      <c r="K122" s="23"/>
      <c r="L122" s="23"/>
    </row>
    <row r="123" spans="1:12">
      <c r="A123" s="23"/>
      <c r="B123" s="23"/>
      <c r="C123" s="23"/>
      <c r="D123" s="23"/>
      <c r="E123" s="24"/>
      <c r="F123" s="24"/>
      <c r="G123" s="24"/>
      <c r="H123" s="23"/>
      <c r="I123" s="23"/>
      <c r="J123" s="23"/>
      <c r="K123" s="23"/>
      <c r="L123" s="23"/>
    </row>
    <row r="124" spans="1:12">
      <c r="A124" s="23"/>
      <c r="B124" s="23"/>
      <c r="C124" s="23"/>
      <c r="D124" s="23"/>
      <c r="E124" s="24"/>
      <c r="F124" s="24"/>
      <c r="G124" s="24"/>
      <c r="H124" s="23"/>
      <c r="I124" s="23"/>
      <c r="J124" s="23"/>
      <c r="K124" s="23"/>
      <c r="L124" s="23"/>
    </row>
    <row r="125" spans="1:12">
      <c r="A125" s="23"/>
      <c r="B125" s="23"/>
      <c r="C125" s="23"/>
      <c r="D125" s="23"/>
      <c r="E125" s="24"/>
      <c r="F125" s="24"/>
      <c r="G125" s="24"/>
      <c r="H125" s="23"/>
      <c r="I125" s="23"/>
      <c r="J125" s="23"/>
      <c r="K125" s="23"/>
      <c r="L125" s="23"/>
    </row>
    <row r="126" spans="1:12">
      <c r="A126" s="23"/>
      <c r="B126" s="23"/>
      <c r="C126" s="23"/>
      <c r="D126" s="23"/>
      <c r="E126" s="24"/>
      <c r="F126" s="24"/>
      <c r="G126" s="24"/>
      <c r="H126" s="23"/>
      <c r="I126" s="23"/>
      <c r="J126" s="23"/>
      <c r="K126" s="23"/>
      <c r="L126" s="23"/>
    </row>
    <row r="127" spans="1:12">
      <c r="A127" s="23"/>
      <c r="B127" s="23"/>
      <c r="C127" s="23"/>
      <c r="D127" s="23"/>
      <c r="E127" s="24"/>
      <c r="F127" s="24"/>
      <c r="G127" s="24"/>
      <c r="H127" s="23"/>
      <c r="I127" s="23"/>
      <c r="J127" s="23"/>
      <c r="K127" s="23"/>
      <c r="L127" s="23"/>
    </row>
    <row r="128" spans="1:12">
      <c r="A128" s="23"/>
      <c r="B128" s="23"/>
      <c r="C128" s="23"/>
      <c r="D128" s="23"/>
      <c r="E128" s="24"/>
      <c r="F128" s="24"/>
      <c r="G128" s="24"/>
      <c r="H128" s="23"/>
      <c r="I128" s="23"/>
      <c r="J128" s="23"/>
      <c r="K128" s="23"/>
      <c r="L128" s="23"/>
    </row>
    <row r="129" spans="1:12">
      <c r="A129" s="23"/>
      <c r="B129" s="23"/>
      <c r="C129" s="23"/>
      <c r="D129" s="23"/>
      <c r="E129" s="24"/>
      <c r="F129" s="24"/>
      <c r="G129" s="24"/>
      <c r="H129" s="23"/>
      <c r="I129" s="23"/>
      <c r="J129" s="23"/>
      <c r="K129" s="23"/>
      <c r="L129" s="23"/>
    </row>
    <row r="130" spans="1:12">
      <c r="A130" s="23"/>
      <c r="B130" s="23"/>
      <c r="C130" s="23"/>
      <c r="D130" s="23"/>
      <c r="E130" s="24"/>
      <c r="F130" s="24"/>
      <c r="G130" s="24"/>
      <c r="H130" s="23"/>
      <c r="I130" s="23"/>
      <c r="J130" s="23"/>
      <c r="K130" s="23"/>
      <c r="L130" s="23"/>
    </row>
    <row r="131" spans="1:12">
      <c r="A131" s="23"/>
      <c r="B131" s="23"/>
      <c r="C131" s="23"/>
      <c r="D131" s="23"/>
      <c r="E131" s="24"/>
      <c r="F131" s="24"/>
      <c r="G131" s="24"/>
      <c r="H131" s="23"/>
      <c r="I131" s="23"/>
      <c r="J131" s="23"/>
      <c r="K131" s="23"/>
      <c r="L131" s="23"/>
    </row>
    <row r="132" spans="1:12">
      <c r="A132" s="23"/>
      <c r="B132" s="23"/>
      <c r="C132" s="23"/>
      <c r="D132" s="23"/>
      <c r="E132" s="24"/>
      <c r="F132" s="24"/>
      <c r="G132" s="24"/>
      <c r="H132" s="23"/>
      <c r="I132" s="23"/>
      <c r="J132" s="23"/>
      <c r="K132" s="23"/>
      <c r="L132" s="23"/>
    </row>
    <row r="133" spans="1:12">
      <c r="A133" s="23"/>
      <c r="B133" s="23"/>
      <c r="C133" s="23"/>
      <c r="D133" s="23"/>
      <c r="E133" s="24"/>
      <c r="F133" s="24"/>
      <c r="G133" s="24"/>
      <c r="H133" s="23"/>
      <c r="I133" s="23"/>
      <c r="J133" s="23"/>
      <c r="K133" s="23"/>
      <c r="L133" s="23"/>
    </row>
    <row r="134" spans="1:12">
      <c r="A134" s="23"/>
      <c r="B134" s="23"/>
      <c r="C134" s="23"/>
      <c r="D134" s="23"/>
      <c r="E134" s="24"/>
      <c r="F134" s="24"/>
      <c r="G134" s="24"/>
      <c r="H134" s="23"/>
      <c r="I134" s="23"/>
      <c r="J134" s="23"/>
      <c r="K134" s="23"/>
      <c r="L134" s="23"/>
    </row>
    <row r="135" spans="1:12">
      <c r="A135" s="23"/>
      <c r="B135" s="23"/>
      <c r="C135" s="23"/>
      <c r="D135" s="23"/>
      <c r="E135" s="24"/>
      <c r="F135" s="24"/>
      <c r="G135" s="24"/>
      <c r="H135" s="23"/>
      <c r="I135" s="23"/>
      <c r="J135" s="23"/>
      <c r="K135" s="23"/>
      <c r="L135" s="23"/>
    </row>
    <row r="136" spans="1:12">
      <c r="A136" s="23"/>
      <c r="B136" s="23"/>
      <c r="C136" s="23"/>
      <c r="D136" s="23"/>
      <c r="E136" s="24"/>
      <c r="F136" s="24"/>
      <c r="G136" s="24"/>
      <c r="H136" s="23"/>
      <c r="I136" s="23"/>
      <c r="J136" s="23"/>
      <c r="K136" s="23"/>
      <c r="L136" s="23"/>
    </row>
    <row r="137" spans="1:12">
      <c r="A137" s="23"/>
      <c r="B137" s="23"/>
      <c r="C137" s="23"/>
      <c r="D137" s="23"/>
      <c r="E137" s="24"/>
      <c r="F137" s="24"/>
      <c r="G137" s="24"/>
      <c r="H137" s="23"/>
      <c r="I137" s="23"/>
      <c r="J137" s="23"/>
      <c r="K137" s="23"/>
      <c r="L137" s="23"/>
    </row>
    <row r="138" spans="1:12">
      <c r="A138" s="23"/>
      <c r="B138" s="23"/>
      <c r="C138" s="23"/>
      <c r="D138" s="23"/>
      <c r="E138" s="24"/>
      <c r="F138" s="24"/>
      <c r="G138" s="24"/>
      <c r="H138" s="23"/>
      <c r="I138" s="23"/>
      <c r="J138" s="23"/>
      <c r="K138" s="23"/>
      <c r="L138" s="23"/>
    </row>
    <row r="139" spans="1:12">
      <c r="A139" s="23"/>
      <c r="B139" s="23"/>
      <c r="C139" s="23"/>
      <c r="D139" s="23"/>
      <c r="E139" s="24"/>
      <c r="F139" s="24"/>
      <c r="G139" s="24"/>
      <c r="H139" s="23"/>
      <c r="I139" s="23"/>
      <c r="J139" s="23"/>
      <c r="K139" s="23"/>
      <c r="L139" s="23"/>
    </row>
    <row r="140" spans="1:12">
      <c r="A140" s="23"/>
      <c r="B140" s="23"/>
      <c r="C140" s="23"/>
      <c r="D140" s="23"/>
      <c r="E140" s="24"/>
      <c r="F140" s="24"/>
      <c r="G140" s="24"/>
      <c r="H140" s="23"/>
      <c r="I140" s="23"/>
      <c r="J140" s="23"/>
      <c r="K140" s="23"/>
      <c r="L140" s="23"/>
    </row>
    <row r="141" spans="1:12">
      <c r="A141" s="23"/>
      <c r="B141" s="23"/>
      <c r="C141" s="23"/>
      <c r="D141" s="23"/>
      <c r="E141" s="24"/>
      <c r="F141" s="24"/>
      <c r="G141" s="24"/>
      <c r="H141" s="23"/>
      <c r="I141" s="23"/>
      <c r="J141" s="23"/>
      <c r="K141" s="23"/>
      <c r="L141" s="23"/>
    </row>
    <row r="142" spans="1:12">
      <c r="A142" s="23"/>
      <c r="B142" s="23"/>
      <c r="C142" s="23"/>
      <c r="D142" s="23"/>
      <c r="E142" s="24"/>
      <c r="F142" s="24"/>
      <c r="G142" s="24"/>
      <c r="H142" s="23"/>
      <c r="I142" s="23"/>
      <c r="J142" s="23"/>
      <c r="K142" s="23"/>
      <c r="L142" s="23"/>
    </row>
    <row r="143" spans="1:12">
      <c r="A143" s="23"/>
      <c r="B143" s="23"/>
      <c r="C143" s="23"/>
      <c r="D143" s="23"/>
      <c r="E143" s="24"/>
      <c r="F143" s="24"/>
      <c r="G143" s="24"/>
      <c r="H143" s="23"/>
      <c r="I143" s="23"/>
      <c r="J143" s="23"/>
      <c r="K143" s="23"/>
      <c r="L143" s="23"/>
    </row>
    <row r="144" spans="1:12">
      <c r="A144" s="23"/>
      <c r="B144" s="23"/>
      <c r="C144" s="23"/>
      <c r="D144" s="23"/>
      <c r="E144" s="24"/>
      <c r="F144" s="24"/>
      <c r="G144" s="24"/>
      <c r="H144" s="23"/>
      <c r="I144" s="23"/>
      <c r="J144" s="23"/>
      <c r="K144" s="23"/>
      <c r="L144" s="23"/>
    </row>
    <row r="145" spans="1:12">
      <c r="A145" s="23"/>
      <c r="B145" s="23"/>
      <c r="C145" s="23"/>
      <c r="D145" s="23"/>
      <c r="E145" s="24"/>
      <c r="F145" s="24"/>
      <c r="G145" s="24"/>
      <c r="H145" s="23"/>
      <c r="I145" s="23"/>
      <c r="J145" s="23"/>
      <c r="K145" s="23"/>
      <c r="L145" s="23"/>
    </row>
    <row r="146" spans="1:12">
      <c r="A146" s="23"/>
      <c r="B146" s="23"/>
      <c r="C146" s="23"/>
      <c r="D146" s="23"/>
      <c r="E146" s="24"/>
      <c r="F146" s="24"/>
      <c r="G146" s="24"/>
      <c r="H146" s="23"/>
      <c r="I146" s="23"/>
      <c r="J146" s="23"/>
      <c r="K146" s="23"/>
      <c r="L146" s="23"/>
    </row>
    <row r="147" spans="1:12">
      <c r="A147" s="23"/>
      <c r="B147" s="23"/>
      <c r="C147" s="23"/>
      <c r="D147" s="23"/>
      <c r="E147" s="24"/>
      <c r="F147" s="24"/>
      <c r="G147" s="24"/>
      <c r="H147" s="23"/>
      <c r="I147" s="23"/>
      <c r="J147" s="23"/>
      <c r="K147" s="23"/>
      <c r="L147" s="23"/>
    </row>
    <row r="148" spans="1:12">
      <c r="A148" s="23"/>
      <c r="B148" s="23"/>
      <c r="C148" s="23"/>
      <c r="D148" s="23"/>
      <c r="E148" s="24"/>
      <c r="F148" s="24"/>
      <c r="G148" s="24"/>
      <c r="H148" s="23"/>
      <c r="I148" s="23"/>
      <c r="J148" s="23"/>
      <c r="K148" s="23"/>
      <c r="L148" s="23"/>
    </row>
    <row r="149" spans="1:12">
      <c r="A149" s="23"/>
      <c r="B149" s="23"/>
      <c r="C149" s="23"/>
      <c r="D149" s="23"/>
      <c r="E149" s="24"/>
      <c r="F149" s="24"/>
      <c r="G149" s="24"/>
      <c r="H149" s="23"/>
      <c r="I149" s="23"/>
      <c r="J149" s="23"/>
      <c r="K149" s="23"/>
      <c r="L149" s="23"/>
    </row>
    <row r="150" spans="1:12">
      <c r="A150" s="23"/>
      <c r="B150" s="23"/>
      <c r="C150" s="23"/>
      <c r="D150" s="23"/>
      <c r="E150" s="24"/>
      <c r="F150" s="24"/>
      <c r="G150" s="24"/>
      <c r="H150" s="23"/>
      <c r="I150" s="23"/>
      <c r="J150" s="23"/>
      <c r="K150" s="23"/>
      <c r="L150" s="23"/>
    </row>
    <row r="151" spans="1:12">
      <c r="A151" s="23"/>
      <c r="B151" s="23"/>
      <c r="C151" s="23"/>
      <c r="D151" s="23"/>
      <c r="E151" s="24"/>
      <c r="F151" s="24"/>
      <c r="G151" s="24"/>
      <c r="H151" s="23"/>
      <c r="I151" s="23"/>
      <c r="J151" s="23"/>
      <c r="K151" s="23"/>
      <c r="L151" s="23"/>
    </row>
    <row r="152" spans="1:12">
      <c r="A152" s="23"/>
      <c r="B152" s="23"/>
      <c r="C152" s="23"/>
      <c r="D152" s="23"/>
      <c r="E152" s="24"/>
      <c r="F152" s="24"/>
      <c r="G152" s="24"/>
      <c r="H152" s="23"/>
      <c r="I152" s="23"/>
      <c r="J152" s="23"/>
      <c r="K152" s="23"/>
      <c r="L152" s="23"/>
    </row>
    <row r="153" spans="1:12">
      <c r="A153" s="23"/>
      <c r="B153" s="23"/>
      <c r="C153" s="23"/>
      <c r="D153" s="23"/>
      <c r="E153" s="24"/>
      <c r="F153" s="24"/>
      <c r="G153" s="24"/>
      <c r="H153" s="23"/>
      <c r="I153" s="23"/>
      <c r="J153" s="23"/>
      <c r="K153" s="23"/>
      <c r="L153" s="23"/>
    </row>
    <row r="154" spans="1:12">
      <c r="A154" s="23"/>
      <c r="B154" s="23"/>
      <c r="C154" s="23"/>
      <c r="D154" s="23"/>
      <c r="E154" s="24"/>
      <c r="F154" s="24"/>
      <c r="G154" s="24"/>
      <c r="H154" s="23"/>
      <c r="I154" s="23"/>
      <c r="J154" s="23"/>
      <c r="K154" s="23"/>
      <c r="L154" s="23"/>
    </row>
    <row r="155" spans="1:12">
      <c r="A155" s="23"/>
      <c r="B155" s="23"/>
      <c r="C155" s="23"/>
      <c r="D155" s="23"/>
      <c r="E155" s="24"/>
      <c r="F155" s="24"/>
      <c r="G155" s="24"/>
      <c r="H155" s="23"/>
      <c r="I155" s="23"/>
      <c r="J155" s="23"/>
      <c r="K155" s="23"/>
      <c r="L155" s="23"/>
    </row>
    <row r="156" spans="1:12">
      <c r="A156" s="23"/>
      <c r="B156" s="23"/>
      <c r="C156" s="23"/>
      <c r="D156" s="23"/>
      <c r="E156" s="24"/>
      <c r="F156" s="24"/>
      <c r="G156" s="24"/>
      <c r="H156" s="23"/>
      <c r="I156" s="23"/>
      <c r="J156" s="23"/>
      <c r="K156" s="23"/>
      <c r="L156" s="23"/>
    </row>
    <row r="157" spans="1:12">
      <c r="A157" s="23"/>
      <c r="B157" s="23"/>
      <c r="C157" s="23"/>
      <c r="D157" s="23"/>
      <c r="E157" s="24"/>
      <c r="F157" s="24"/>
      <c r="G157" s="24"/>
      <c r="H157" s="23"/>
      <c r="I157" s="23"/>
      <c r="J157" s="23"/>
      <c r="K157" s="23"/>
      <c r="L157" s="23"/>
    </row>
    <row r="158" spans="1:12">
      <c r="A158" s="23"/>
      <c r="B158" s="23"/>
      <c r="C158" s="23"/>
      <c r="D158" s="23"/>
      <c r="E158" s="24"/>
      <c r="F158" s="24"/>
      <c r="G158" s="24"/>
      <c r="H158" s="23"/>
      <c r="I158" s="23"/>
      <c r="J158" s="23"/>
      <c r="K158" s="23"/>
      <c r="L158" s="23"/>
    </row>
    <row r="159" spans="1:12">
      <c r="A159" s="23"/>
      <c r="B159" s="23"/>
      <c r="C159" s="23"/>
      <c r="D159" s="23"/>
      <c r="E159" s="24"/>
      <c r="F159" s="24"/>
      <c r="G159" s="24"/>
      <c r="H159" s="23"/>
      <c r="I159" s="23"/>
      <c r="J159" s="23"/>
      <c r="K159" s="23"/>
      <c r="L159" s="23"/>
    </row>
    <row r="160" spans="1:12">
      <c r="A160" s="23"/>
      <c r="B160" s="23"/>
      <c r="C160" s="23"/>
      <c r="D160" s="23"/>
      <c r="E160" s="24"/>
      <c r="F160" s="24"/>
      <c r="G160" s="24"/>
      <c r="H160" s="23"/>
      <c r="I160" s="23"/>
      <c r="J160" s="23"/>
      <c r="K160" s="23"/>
      <c r="L160" s="23"/>
    </row>
    <row r="161" spans="1:12">
      <c r="A161" s="23"/>
      <c r="B161" s="23"/>
      <c r="C161" s="23"/>
      <c r="D161" s="23"/>
      <c r="E161" s="24"/>
      <c r="F161" s="24"/>
      <c r="G161" s="24"/>
      <c r="H161" s="23"/>
      <c r="I161" s="23"/>
      <c r="J161" s="23"/>
      <c r="K161" s="23"/>
      <c r="L161" s="23"/>
    </row>
    <row r="162" spans="1:12">
      <c r="A162" s="23"/>
      <c r="B162" s="23"/>
      <c r="C162" s="23"/>
      <c r="D162" s="23"/>
      <c r="E162" s="24"/>
      <c r="F162" s="24"/>
      <c r="G162" s="24"/>
      <c r="H162" s="23"/>
      <c r="I162" s="23"/>
      <c r="J162" s="23"/>
      <c r="K162" s="23"/>
      <c r="L162" s="23"/>
    </row>
    <row r="163" spans="1:12">
      <c r="A163" s="23"/>
      <c r="B163" s="23"/>
      <c r="C163" s="23"/>
      <c r="D163" s="23"/>
      <c r="E163" s="24"/>
      <c r="F163" s="24"/>
      <c r="G163" s="24"/>
      <c r="H163" s="23"/>
      <c r="I163" s="23"/>
      <c r="J163" s="23"/>
      <c r="K163" s="23"/>
      <c r="L163" s="23"/>
    </row>
    <row r="164" spans="1:12">
      <c r="A164" s="23"/>
      <c r="B164" s="23"/>
      <c r="C164" s="23"/>
      <c r="D164" s="23"/>
      <c r="E164" s="24"/>
      <c r="F164" s="24"/>
      <c r="G164" s="24"/>
      <c r="H164" s="23"/>
      <c r="I164" s="23"/>
      <c r="J164" s="23"/>
      <c r="K164" s="23"/>
      <c r="L164" s="23"/>
    </row>
    <row r="165" spans="1:12">
      <c r="A165" s="23"/>
      <c r="B165" s="23"/>
      <c r="C165" s="23"/>
      <c r="D165" s="23"/>
      <c r="E165" s="24"/>
      <c r="F165" s="24"/>
      <c r="G165" s="24"/>
      <c r="H165" s="23"/>
      <c r="I165" s="23"/>
      <c r="J165" s="23"/>
      <c r="K165" s="23"/>
      <c r="L165" s="23"/>
    </row>
    <row r="166" spans="1:12">
      <c r="A166" s="23"/>
      <c r="B166" s="23"/>
      <c r="C166" s="23"/>
      <c r="D166" s="23"/>
      <c r="E166" s="24"/>
      <c r="F166" s="24"/>
      <c r="G166" s="24"/>
      <c r="H166" s="23"/>
      <c r="I166" s="23"/>
      <c r="J166" s="23"/>
      <c r="K166" s="23"/>
      <c r="L166" s="23"/>
    </row>
    <row r="167" spans="1:12">
      <c r="A167" s="23"/>
      <c r="B167" s="23"/>
      <c r="C167" s="23"/>
      <c r="D167" s="23"/>
      <c r="E167" s="24"/>
      <c r="F167" s="24"/>
      <c r="G167" s="24"/>
      <c r="H167" s="23"/>
      <c r="I167" s="23"/>
      <c r="J167" s="23"/>
      <c r="K167" s="23"/>
      <c r="L167" s="23"/>
    </row>
    <row r="168" spans="1:12">
      <c r="A168" s="23"/>
      <c r="B168" s="23"/>
      <c r="C168" s="23"/>
      <c r="D168" s="23"/>
      <c r="E168" s="24"/>
      <c r="F168" s="24"/>
      <c r="G168" s="24"/>
      <c r="H168" s="23"/>
      <c r="I168" s="23"/>
      <c r="J168" s="23"/>
      <c r="K168" s="23"/>
      <c r="L168" s="23"/>
    </row>
    <row r="169" spans="1:12">
      <c r="A169" s="23"/>
      <c r="B169" s="23"/>
      <c r="C169" s="23"/>
      <c r="D169" s="23"/>
      <c r="E169" s="24"/>
      <c r="F169" s="24"/>
      <c r="G169" s="24"/>
      <c r="H169" s="23"/>
      <c r="I169" s="23"/>
      <c r="J169" s="23"/>
      <c r="K169" s="23"/>
      <c r="L169" s="23"/>
    </row>
    <row r="170" spans="1:12">
      <c r="A170" s="23"/>
      <c r="B170" s="23"/>
      <c r="C170" s="23"/>
      <c r="D170" s="23"/>
      <c r="E170" s="24"/>
      <c r="F170" s="24"/>
      <c r="G170" s="24"/>
      <c r="H170" s="23"/>
      <c r="I170" s="23"/>
      <c r="J170" s="23"/>
      <c r="K170" s="23"/>
      <c r="L170" s="23"/>
    </row>
    <row r="171" spans="1:12">
      <c r="A171" s="23"/>
      <c r="B171" s="23"/>
      <c r="C171" s="23"/>
      <c r="D171" s="23"/>
      <c r="E171" s="24"/>
      <c r="F171" s="24"/>
      <c r="G171" s="24"/>
      <c r="H171" s="23"/>
      <c r="I171" s="23"/>
      <c r="J171" s="23"/>
      <c r="K171" s="23"/>
      <c r="L171" s="23"/>
    </row>
    <row r="172" spans="1:12">
      <c r="A172" s="23"/>
      <c r="B172" s="23"/>
      <c r="C172" s="23"/>
      <c r="D172" s="23"/>
      <c r="E172" s="24"/>
      <c r="F172" s="24"/>
      <c r="G172" s="24"/>
      <c r="H172" s="23"/>
      <c r="I172" s="23"/>
      <c r="J172" s="23"/>
      <c r="K172" s="23"/>
      <c r="L172" s="23"/>
    </row>
  </sheetData>
  <mergeCells count="2">
    <mergeCell ref="M6:M7"/>
    <mergeCell ref="M10:M11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G38" sqref="G38"/>
    </sheetView>
  </sheetViews>
  <sheetFormatPr defaultColWidth="10" defaultRowHeight="15" customHeight="1"/>
  <cols>
    <col min="1" max="1" width="36.5546875" style="172" customWidth="1"/>
    <col min="2" max="2" width="9.33203125" style="172" customWidth="1"/>
    <col min="3" max="3" width="9.88671875" style="172" customWidth="1"/>
    <col min="4" max="4" width="13.6640625" style="172" customWidth="1"/>
    <col min="5" max="5" width="16" style="172" customWidth="1"/>
    <col min="6" max="6" width="25.109375" style="172" customWidth="1"/>
    <col min="7" max="7" width="20.33203125" style="172" customWidth="1"/>
    <col min="8" max="8" width="20.109375" style="172" customWidth="1"/>
    <col min="9" max="9" width="16.88671875" style="172" customWidth="1"/>
    <col min="10" max="10" width="16.5546875" style="172" customWidth="1"/>
    <col min="11" max="11" width="10.109375" style="172" customWidth="1"/>
    <col min="12" max="12" width="16.6640625" style="172" customWidth="1"/>
    <col min="13" max="13" width="20" style="172" customWidth="1"/>
    <col min="14" max="16384" width="10" style="172"/>
  </cols>
  <sheetData>
    <row r="1" spans="1:10" ht="15" customHeight="1">
      <c r="A1" s="187" t="s">
        <v>719</v>
      </c>
      <c r="F1" s="182" t="s">
        <v>720</v>
      </c>
      <c r="G1" s="186" t="s">
        <v>721</v>
      </c>
    </row>
    <row r="2" spans="1:10" ht="15" customHeight="1">
      <c r="A2" s="185" t="s">
        <v>722</v>
      </c>
      <c r="B2" s="185" t="s">
        <v>723</v>
      </c>
      <c r="C2" s="185" t="s">
        <v>724</v>
      </c>
      <c r="D2" s="185" t="s">
        <v>725</v>
      </c>
      <c r="E2" s="185" t="s">
        <v>726</v>
      </c>
      <c r="F2" s="184" t="str">
        <f>[1]说明!E16</f>
        <v>21.14.208.0</v>
      </c>
      <c r="G2" s="220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77" t="s">
        <v>727</v>
      </c>
      <c r="B3" s="177" t="str">
        <f>[1]说明!$B$6/2&amp;"C"</f>
        <v>4C</v>
      </c>
      <c r="C3" s="177">
        <f>[1]说明!C10</f>
        <v>150</v>
      </c>
      <c r="D3" s="177" t="str">
        <f>[1]说明!E10</f>
        <v>21.14.180.0/22</v>
      </c>
      <c r="E3" s="177" t="str">
        <f>[1]基础数据!C3&amp;[1]基础数据!C4+[1]说明!B10-"1"&amp;".254"</f>
        <v>21.14.183.254</v>
      </c>
      <c r="F3" s="182"/>
      <c r="G3" s="221"/>
      <c r="I3" s="183"/>
    </row>
    <row r="4" spans="1:10" ht="15" customHeight="1">
      <c r="A4" s="177" t="s">
        <v>728</v>
      </c>
      <c r="B4" s="177" t="str">
        <f>[1]说明!$B$6/4&amp;"C"</f>
        <v>2C</v>
      </c>
      <c r="C4" s="177">
        <f>[1]说明!C11</f>
        <v>151</v>
      </c>
      <c r="D4" s="177" t="str">
        <f>[1]说明!E11</f>
        <v>21.14.184.0/23</v>
      </c>
      <c r="E4" s="177" t="str">
        <f>[1]基础数据!D3&amp;[1]基础数据!D4+[1]说明!B11-"1"&amp;".254"</f>
        <v>21.14.185.254</v>
      </c>
      <c r="F4" s="182"/>
      <c r="G4" s="221"/>
    </row>
    <row r="5" spans="1:10" ht="15" customHeight="1">
      <c r="A5" s="177" t="s">
        <v>729</v>
      </c>
      <c r="B5" s="177" t="str">
        <f>[1]说明!$B$6&amp;"C"</f>
        <v>8C</v>
      </c>
      <c r="C5" s="177">
        <f>[1]说明!C8</f>
        <v>301</v>
      </c>
      <c r="D5" s="177" t="str">
        <f>[1]说明!E8</f>
        <v>21.14.168.0/21</v>
      </c>
      <c r="E5" s="177" t="str">
        <f>[1]基础数据!E3&amp;[1]基础数据!E4+[1]说明!B8-"1"&amp;".254"</f>
        <v>21.14.175.254</v>
      </c>
      <c r="G5" s="221"/>
    </row>
    <row r="6" spans="1:10" ht="15" customHeight="1">
      <c r="A6" s="177" t="s">
        <v>730</v>
      </c>
      <c r="B6" s="177" t="str">
        <f>[1]说明!$B$6/2&amp;"C"</f>
        <v>4C</v>
      </c>
      <c r="C6" s="177">
        <f>[1]说明!C9</f>
        <v>300</v>
      </c>
      <c r="D6" s="177" t="str">
        <f>[1]说明!E9</f>
        <v>21.14.176.0/22</v>
      </c>
      <c r="E6" s="177" t="s">
        <v>731</v>
      </c>
      <c r="G6" s="174"/>
      <c r="H6" s="174"/>
    </row>
    <row r="7" spans="1:10" ht="15" customHeight="1">
      <c r="A7" s="177" t="s">
        <v>732</v>
      </c>
      <c r="B7" s="177" t="str">
        <f>[1]说明!$B$6/4&amp;"C"</f>
        <v>2C</v>
      </c>
      <c r="C7" s="177">
        <f>[1]说明!C12</f>
        <v>302</v>
      </c>
      <c r="D7" s="177" t="str">
        <f>[1]说明!E12</f>
        <v>21.14.186.0/23</v>
      </c>
      <c r="E7" s="177" t="s">
        <v>731</v>
      </c>
      <c r="F7" s="218" t="s">
        <v>733</v>
      </c>
      <c r="G7" s="218"/>
      <c r="H7" s="181"/>
    </row>
    <row r="8" spans="1:10" ht="15" customHeight="1">
      <c r="A8" s="177" t="s">
        <v>734</v>
      </c>
      <c r="B8" s="177"/>
      <c r="C8" s="177">
        <f>[1]说明!C13</f>
        <v>200</v>
      </c>
      <c r="D8" s="177" t="str">
        <f>[1]说明!E17</f>
        <v>*.*.*.0/24</v>
      </c>
      <c r="E8" s="175" t="s">
        <v>731</v>
      </c>
      <c r="F8" s="179" t="s">
        <v>734</v>
      </c>
      <c r="G8" s="178" t="s">
        <v>735</v>
      </c>
    </row>
    <row r="9" spans="1:10" ht="15" customHeight="1">
      <c r="A9" s="177" t="s">
        <v>736</v>
      </c>
      <c r="B9" s="177" t="str">
        <f>IF([1]说明!$B$4=2000,"1C","1/2C")</f>
        <v>1/2C</v>
      </c>
      <c r="C9" s="177">
        <f>[1]说明!C18</f>
        <v>199</v>
      </c>
      <c r="D9" s="177" t="str">
        <f>[1]说明!E18</f>
        <v>10.19.244.128/25</v>
      </c>
      <c r="E9" s="175" t="str">
        <f>LEFT(D9,FIND("$",SUBSTITUTE(D9,".","$",3)))&amp;254</f>
        <v>10.19.244.254</v>
      </c>
      <c r="F9" s="178" t="s">
        <v>677</v>
      </c>
      <c r="G9" s="178" t="s">
        <v>737</v>
      </c>
    </row>
    <row r="10" spans="1:10" ht="15" customHeight="1">
      <c r="A10" s="177" t="s">
        <v>738</v>
      </c>
      <c r="B10" s="177" t="s">
        <v>739</v>
      </c>
      <c r="C10" s="177">
        <f>[1]说明!C13</f>
        <v>200</v>
      </c>
      <c r="D10" s="177" t="str">
        <f>[1]说明!E13</f>
        <v>21.14.188.0/24</v>
      </c>
      <c r="E10" s="175" t="str">
        <f>LEFT(D10,FIND("$",SUBSTITUTE(D10,".","$",3)))&amp;254</f>
        <v>21.14.188.254</v>
      </c>
      <c r="F10" s="179" t="s">
        <v>740</v>
      </c>
      <c r="G10" s="178" t="s">
        <v>741</v>
      </c>
    </row>
    <row r="11" spans="1:10" ht="15" customHeight="1">
      <c r="A11" s="177" t="s">
        <v>742</v>
      </c>
      <c r="B11" s="177" t="s">
        <v>739</v>
      </c>
      <c r="C11" s="177">
        <f>[1]说明!C14</f>
        <v>153</v>
      </c>
      <c r="D11" s="177" t="str">
        <f>[1]说明!E14</f>
        <v>21.14.189.0/24</v>
      </c>
      <c r="E11" s="175" t="str">
        <f>LEFT(D11,FIND("$",SUBSTITUTE(D11,".","$",3)))&amp;254</f>
        <v>21.14.189.254</v>
      </c>
      <c r="F11" s="179" t="s">
        <v>743</v>
      </c>
      <c r="G11" s="178" t="s">
        <v>744</v>
      </c>
    </row>
    <row r="12" spans="1:10" ht="15" customHeight="1">
      <c r="A12" s="177" t="s">
        <v>745</v>
      </c>
      <c r="B12" s="177" t="s">
        <v>746</v>
      </c>
      <c r="C12" s="177" t="s">
        <v>747</v>
      </c>
      <c r="D12" s="177" t="s">
        <v>748</v>
      </c>
      <c r="E12" s="175" t="s">
        <v>731</v>
      </c>
      <c r="F12" s="179" t="s">
        <v>749</v>
      </c>
      <c r="G12" s="178" t="s">
        <v>750</v>
      </c>
    </row>
    <row r="13" spans="1:10" ht="15" customHeight="1">
      <c r="A13" s="180" t="s">
        <v>743</v>
      </c>
      <c r="B13" s="177" t="s">
        <v>739</v>
      </c>
      <c r="C13" s="177">
        <f>[1]说明!C15</f>
        <v>307</v>
      </c>
      <c r="D13" s="177" t="str">
        <f>[1]说明!E15</f>
        <v>21.14.190.0/24</v>
      </c>
      <c r="E13" s="175"/>
      <c r="F13" s="179" t="s">
        <v>751</v>
      </c>
      <c r="G13" s="178" t="s">
        <v>752</v>
      </c>
      <c r="H13" s="174"/>
      <c r="I13" s="174"/>
      <c r="J13" s="174"/>
    </row>
    <row r="14" spans="1:10" ht="15" customHeight="1">
      <c r="A14" s="177" t="s">
        <v>753</v>
      </c>
      <c r="B14" s="177" t="s">
        <v>739</v>
      </c>
      <c r="C14" s="177">
        <f>[1]说明!C19</f>
        <v>208</v>
      </c>
      <c r="D14" s="176" t="str">
        <f>[1]说明!E19</f>
        <v>100.0.0.0/23</v>
      </c>
      <c r="E14" s="175"/>
      <c r="G14" s="219"/>
      <c r="H14" s="219"/>
      <c r="I14" s="219"/>
      <c r="J14" s="219"/>
    </row>
    <row r="18" spans="10:12" ht="15" customHeight="1">
      <c r="K18" s="173"/>
      <c r="L18" s="173"/>
    </row>
    <row r="19" spans="10:12" ht="15" customHeight="1">
      <c r="K19" s="173"/>
      <c r="L19" s="173"/>
    </row>
    <row r="20" spans="10:12" ht="15" customHeight="1">
      <c r="K20" s="173"/>
      <c r="L20" s="173"/>
    </row>
    <row r="21" spans="10:12" ht="15" customHeight="1">
      <c r="K21" s="173"/>
      <c r="L21" s="173"/>
    </row>
    <row r="22" spans="10:12" ht="15" customHeight="1">
      <c r="K22" s="173"/>
      <c r="L22" s="173"/>
    </row>
    <row r="27" spans="10:12" ht="15" customHeight="1">
      <c r="J27" s="173"/>
    </row>
    <row r="35" spans="10:10" ht="15" customHeight="1">
      <c r="J35" s="173"/>
    </row>
  </sheetData>
  <mergeCells count="3">
    <mergeCell ref="F7:G7"/>
    <mergeCell ref="G14:J14"/>
    <mergeCell ref="G2:G5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E1F1-F620-4603-AB05-3764593E3C48}">
  <sheetPr>
    <tabColor rgb="FFFF0000"/>
  </sheetPr>
  <dimension ref="A1:IN14"/>
  <sheetViews>
    <sheetView workbookViewId="0">
      <selection activeCell="C19" sqref="C19"/>
    </sheetView>
  </sheetViews>
  <sheetFormatPr defaultRowHeight="13.8"/>
  <cols>
    <col min="1" max="1" width="7.6640625" customWidth="1"/>
    <col min="2" max="2" width="22.44140625" customWidth="1"/>
    <col min="3" max="3" width="44.33203125" customWidth="1"/>
    <col min="4" max="4" width="24.33203125" customWidth="1"/>
    <col min="5" max="5" width="17" customWidth="1"/>
    <col min="6" max="6" width="27.44140625" customWidth="1"/>
    <col min="7" max="7" width="18.88671875" customWidth="1"/>
    <col min="8" max="8" width="21" customWidth="1"/>
    <col min="9" max="9" width="14.109375" customWidth="1"/>
    <col min="10" max="10" width="21.33203125" customWidth="1"/>
    <col min="12" max="12" width="13.88671875" customWidth="1"/>
    <col min="13" max="13" width="15.109375" customWidth="1"/>
    <col min="14" max="14" width="12.6640625" customWidth="1"/>
    <col min="18" max="18" width="19.6640625" customWidth="1"/>
    <col min="24" max="24" width="12.6640625" customWidth="1"/>
  </cols>
  <sheetData>
    <row r="1" spans="1:248" s="144" customFormat="1" ht="33.6" customHeight="1">
      <c r="A1" s="201" t="s">
        <v>754</v>
      </c>
      <c r="B1" s="199" t="s">
        <v>425</v>
      </c>
      <c r="C1" s="200" t="s">
        <v>292</v>
      </c>
      <c r="D1" s="199" t="s">
        <v>426</v>
      </c>
      <c r="E1" s="198" t="s">
        <v>295</v>
      </c>
      <c r="F1" s="197" t="s">
        <v>427</v>
      </c>
      <c r="G1" s="197" t="s">
        <v>428</v>
      </c>
      <c r="H1" s="197" t="s">
        <v>429</v>
      </c>
      <c r="I1" s="197" t="s">
        <v>430</v>
      </c>
      <c r="J1" s="197" t="s">
        <v>431</v>
      </c>
      <c r="K1" s="196" t="s">
        <v>297</v>
      </c>
      <c r="L1" s="197" t="s">
        <v>298</v>
      </c>
      <c r="M1" s="196" t="s">
        <v>299</v>
      </c>
      <c r="N1" s="196" t="s">
        <v>432</v>
      </c>
      <c r="O1" s="196" t="s">
        <v>433</v>
      </c>
      <c r="P1" s="196" t="s">
        <v>434</v>
      </c>
      <c r="Q1" s="196" t="s">
        <v>435</v>
      </c>
      <c r="R1" s="196" t="s">
        <v>436</v>
      </c>
      <c r="S1" s="196" t="s">
        <v>301</v>
      </c>
      <c r="T1" s="196" t="s">
        <v>302</v>
      </c>
      <c r="U1" s="196" t="s">
        <v>437</v>
      </c>
      <c r="V1" s="196" t="s">
        <v>49</v>
      </c>
      <c r="W1" s="197" t="s">
        <v>304</v>
      </c>
      <c r="X1" s="196" t="s">
        <v>306</v>
      </c>
    </row>
    <row r="2" spans="1:248" s="8" customFormat="1" ht="11.4">
      <c r="A2" s="192">
        <v>1</v>
      </c>
      <c r="B2" s="63" t="s">
        <v>755</v>
      </c>
      <c r="C2" s="63" t="s">
        <v>756</v>
      </c>
      <c r="D2" s="63" t="str">
        <f>IF(LEN(B2)-LEN(SUBSTITUTE(B2,"-",""))&lt;&gt;1,MID(B2,1,FIND("$",SUBSTITUTE(B2,"-","$",LEN(B2)-LEN(SUBSTITUTE(B2,"-",""))),1)-1),MID(B2,1,FIND("-",B2,1)-1))&amp;"-"&amp;E2&amp;IF(X2="","","-"&amp;X2)</f>
        <v>管理服务器-TG525 B1</v>
      </c>
      <c r="E2" s="63" t="s">
        <v>757</v>
      </c>
      <c r="F2" s="71" t="s">
        <v>758</v>
      </c>
      <c r="G2" s="68">
        <v>1100</v>
      </c>
      <c r="H2" s="133" t="s">
        <v>759</v>
      </c>
      <c r="I2" s="66" t="s">
        <v>444</v>
      </c>
      <c r="J2" s="194" t="s">
        <v>760</v>
      </c>
      <c r="K2" s="195">
        <v>1001</v>
      </c>
      <c r="L2" s="194" t="s">
        <v>761</v>
      </c>
      <c r="M2" s="193" t="s">
        <v>444</v>
      </c>
      <c r="N2" s="133" t="s">
        <v>762</v>
      </c>
      <c r="O2" s="192"/>
      <c r="P2" s="192"/>
      <c r="Q2" s="192" t="s">
        <v>763</v>
      </c>
      <c r="R2" s="71" t="s">
        <v>764</v>
      </c>
      <c r="S2" s="148" t="str">
        <f>RIGHT(C2,2)</f>
        <v>23</v>
      </c>
      <c r="T2" s="148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C列30</v>
      </c>
      <c r="U2" s="148" t="str">
        <f>MID(C2,FIND("$",SUBSTITUTE(C2,"-","$",_xlfn.IFS(LEN(C2)-LEN(SUBSTITUTE(C2,"-",""))=7,7,LEN(C2)-LEN(SUBSTITUTE(C2,"-",""))=6,6,LEN(C2)-LEN(SUBSTITUTE(C2,"-",""))=5,5)))+1,2)</f>
        <v>04</v>
      </c>
      <c r="V2" s="148" t="str">
        <f>MID(C2,FIND("$",SUBSTITUTE(C2,"-","$",1))+1,FIND("$",SUBSTITUTE(C2,"-","$",1))-2)</f>
        <v>4FM</v>
      </c>
      <c r="W2" s="191"/>
      <c r="X2" s="148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</row>
    <row r="3" spans="1:248" s="8" customFormat="1" ht="11.4">
      <c r="A3" s="192">
        <v>2</v>
      </c>
      <c r="B3" s="63" t="s">
        <v>614</v>
      </c>
      <c r="C3" s="63" t="s">
        <v>765</v>
      </c>
      <c r="D3" s="63" t="str">
        <f>IF(LEN(B3)-LEN(SUBSTITUTE(B3,"-",""))&lt;&gt;1,MID(B3,1,FIND("$",SUBSTITUTE(B3,"-","$",LEN(B3)-LEN(SUBSTITUTE(B3,"-",""))),1)-1),MID(B3,1,FIND("-",B3,1)-1))&amp;"-"&amp;E3</f>
        <v>管理服务器-TG525 B1</v>
      </c>
      <c r="E3" s="63" t="s">
        <v>757</v>
      </c>
      <c r="F3" s="71" t="s">
        <v>766</v>
      </c>
      <c r="G3" s="68">
        <v>1100</v>
      </c>
      <c r="H3" s="133" t="s">
        <v>767</v>
      </c>
      <c r="I3" s="66" t="s">
        <v>444</v>
      </c>
      <c r="J3" s="194" t="s">
        <v>760</v>
      </c>
      <c r="K3" s="195">
        <v>1001</v>
      </c>
      <c r="L3" s="194" t="s">
        <v>768</v>
      </c>
      <c r="M3" s="193" t="s">
        <v>444</v>
      </c>
      <c r="N3" s="133" t="s">
        <v>762</v>
      </c>
      <c r="O3" s="192"/>
      <c r="P3" s="192"/>
      <c r="Q3" s="192" t="s">
        <v>763</v>
      </c>
      <c r="R3" s="71" t="s">
        <v>764</v>
      </c>
      <c r="S3" s="148" t="str">
        <f>RIGHT(C3,2)</f>
        <v>27</v>
      </c>
      <c r="T3" s="148" t="str">
        <f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C列30</v>
      </c>
      <c r="U3" s="148" t="str">
        <f>MID(C3,FIND("$",SUBSTITUTE(C3,"-","$",_xlfn.IFS(LEN(C3)-LEN(SUBSTITUTE(C3,"-",""))=7,7,LEN(C3)-LEN(SUBSTITUTE(C3,"-",""))=6,6,LEN(C3)-LEN(SUBSTITUTE(C3,"-",""))=5,5)))+1,2)</f>
        <v>04</v>
      </c>
      <c r="V3" s="148" t="str">
        <f>MID(C3,FIND("$",SUBSTITUTE(C3,"-","$",1))+1,FIND("$",SUBSTITUTE(C3,"-","$",1))-2)</f>
        <v>4FM</v>
      </c>
      <c r="W3" s="191"/>
      <c r="X3" s="148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</row>
    <row r="4" spans="1:248" s="8" customFormat="1" ht="11.4">
      <c r="A4" s="192">
        <v>3</v>
      </c>
      <c r="B4" s="63" t="s">
        <v>618</v>
      </c>
      <c r="C4" s="63" t="s">
        <v>769</v>
      </c>
      <c r="D4" s="63" t="str">
        <f>IF(LEN(B4)-LEN(SUBSTITUTE(B4,"-",""))&lt;&gt;1,MID(B4,1,FIND("$",SUBSTITUTE(B4,"-","$",LEN(B4)-LEN(SUBSTITUTE(B4,"-",""))),1)-1),MID(B4,1,FIND("-",B4,1)-1))&amp;"-"&amp;E4</f>
        <v>管理服务器-TG525 B1</v>
      </c>
      <c r="E4" s="63" t="s">
        <v>757</v>
      </c>
      <c r="F4" s="71" t="s">
        <v>770</v>
      </c>
      <c r="G4" s="68">
        <v>1100</v>
      </c>
      <c r="H4" s="133" t="s">
        <v>771</v>
      </c>
      <c r="I4" s="66" t="s">
        <v>444</v>
      </c>
      <c r="J4" s="194" t="s">
        <v>760</v>
      </c>
      <c r="K4" s="195">
        <v>1001</v>
      </c>
      <c r="L4" s="194" t="s">
        <v>772</v>
      </c>
      <c r="M4" s="193" t="s">
        <v>444</v>
      </c>
      <c r="N4" s="133" t="s">
        <v>762</v>
      </c>
      <c r="O4" s="192"/>
      <c r="P4" s="192"/>
      <c r="Q4" s="192" t="s">
        <v>763</v>
      </c>
      <c r="R4" s="71" t="s">
        <v>764</v>
      </c>
      <c r="S4" s="148" t="str">
        <f>RIGHT(C4,2)</f>
        <v>31</v>
      </c>
      <c r="T4" s="148" t="str">
        <f>IF(RIGHT(MID(C4,FIND("$",SUBSTITUTE(C4,"-","$",2))+1,4),1)="-",MID(C4,FIND("$",SUBSTITUTE(C4,"-","$",2))+1,3),IF(RIGHT(MID(C4,FIND("$",SUBSTITUTE(C4,"-","$",2))+1,2),1)="-",IF(ISNUMBER(--MID(C4,FIND("$",SUBSTITUTE(C4,"-","$",2))+1,1)),"0"&amp;MID(C4,FIND("$",SUBSTITUTE(C4,"-","$",2))+1,1),MID(C4,FIND("$",SUBSTITUTE(C4,"-","$",2))+1,1)),MID(C4,FIND("$",SUBSTITUTE(C4,"-","$",2))+1,2))&amp;"列"&amp;MID(C4,FIND("$",SUBSTITUTE(C4,"-","$",3))+1,2))</f>
        <v>C列30</v>
      </c>
      <c r="U4" s="148" t="str">
        <f>MID(C4,FIND("$",SUBSTITUTE(C4,"-","$",_xlfn.IFS(LEN(C4)-LEN(SUBSTITUTE(C4,"-",""))=7,7,LEN(C4)-LEN(SUBSTITUTE(C4,"-",""))=6,6,LEN(C4)-LEN(SUBSTITUTE(C4,"-",""))=5,5)))+1,2)</f>
        <v>04</v>
      </c>
      <c r="V4" s="148" t="str">
        <f>MID(C4,FIND("$",SUBSTITUTE(C4,"-","$",1))+1,FIND("$",SUBSTITUTE(C4,"-","$",1))-2)</f>
        <v>4FM</v>
      </c>
      <c r="W4" s="191" t="s">
        <v>773</v>
      </c>
      <c r="X4" s="148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</row>
    <row r="5" spans="1:248" s="8" customFormat="1" ht="11.4">
      <c r="A5" s="192">
        <v>4</v>
      </c>
      <c r="B5" s="63" t="s">
        <v>622</v>
      </c>
      <c r="C5" s="63" t="s">
        <v>774</v>
      </c>
      <c r="D5" s="63" t="str">
        <f>IF(LEN(B5)-LEN(SUBSTITUTE(B5,"-",""))&lt;&gt;1,MID(B5,1,FIND("$",SUBSTITUTE(B5,"-","$",LEN(B5)-LEN(SUBSTITUTE(B5,"-",""))),1)-1),MID(B5,1,FIND("-",B5,1)-1))&amp;"-"&amp;E5</f>
        <v>管理服务器-TG525 B1</v>
      </c>
      <c r="E5" s="63" t="s">
        <v>757</v>
      </c>
      <c r="F5" s="71" t="s">
        <v>775</v>
      </c>
      <c r="G5" s="68">
        <v>1100</v>
      </c>
      <c r="H5" s="133" t="s">
        <v>776</v>
      </c>
      <c r="I5" s="66" t="s">
        <v>444</v>
      </c>
      <c r="J5" s="194" t="s">
        <v>760</v>
      </c>
      <c r="K5" s="195">
        <v>1001</v>
      </c>
      <c r="L5" s="194" t="s">
        <v>777</v>
      </c>
      <c r="M5" s="193" t="s">
        <v>444</v>
      </c>
      <c r="N5" s="133" t="s">
        <v>762</v>
      </c>
      <c r="O5" s="192"/>
      <c r="P5" s="192"/>
      <c r="Q5" s="192" t="s">
        <v>763</v>
      </c>
      <c r="R5" s="71" t="s">
        <v>764</v>
      </c>
      <c r="S5" s="148" t="str">
        <f>RIGHT(C5,2)</f>
        <v>35</v>
      </c>
      <c r="T5" s="148" t="str">
        <f>IF(RIGHT(MID(C5,FIND("$",SUBSTITUTE(C5,"-","$",2))+1,4),1)="-",MID(C5,FIND("$",SUBSTITUTE(C5,"-","$",2))+1,3),IF(RIGHT(MID(C5,FIND("$",SUBSTITUTE(C5,"-","$",2))+1,2),1)="-",IF(ISNUMBER(--MID(C5,FIND("$",SUBSTITUTE(C5,"-","$",2))+1,1)),"0"&amp;MID(C5,FIND("$",SUBSTITUTE(C5,"-","$",2))+1,1),MID(C5,FIND("$",SUBSTITUTE(C5,"-","$",2))+1,1)),MID(C5,FIND("$",SUBSTITUTE(C5,"-","$",2))+1,2))&amp;"列"&amp;MID(C5,FIND("$",SUBSTITUTE(C5,"-","$",3))+1,2))</f>
        <v>C列30</v>
      </c>
      <c r="U5" s="148" t="str">
        <f>MID(C5,FIND("$",SUBSTITUTE(C5,"-","$",_xlfn.IFS(LEN(C5)-LEN(SUBSTITUTE(C5,"-",""))=7,7,LEN(C5)-LEN(SUBSTITUTE(C5,"-",""))=6,6,LEN(C5)-LEN(SUBSTITUTE(C5,"-",""))=5,5)))+1,2)</f>
        <v>04</v>
      </c>
      <c r="V5" s="148" t="str">
        <f>MID(C5,FIND("$",SUBSTITUTE(C5,"-","$",1))+1,FIND("$",SUBSTITUTE(C5,"-","$",1))-2)</f>
        <v>4FM</v>
      </c>
      <c r="W5" s="191" t="s">
        <v>773</v>
      </c>
      <c r="X5" s="148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</row>
    <row r="8" spans="1:248">
      <c r="B8" s="204"/>
      <c r="C8" s="205" t="s">
        <v>778</v>
      </c>
    </row>
    <row r="9" spans="1:248">
      <c r="C9" s="205" t="s">
        <v>779</v>
      </c>
    </row>
    <row r="10" spans="1:248">
      <c r="C10" s="205" t="s">
        <v>780</v>
      </c>
    </row>
    <row r="14" spans="1:248">
      <c r="V14" s="190"/>
    </row>
  </sheetData>
  <phoneticPr fontId="45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5B68-319E-487C-B17A-1C43DDABD419}">
  <sheetPr>
    <tabColor rgb="FFFF0000"/>
  </sheetPr>
  <dimension ref="A1:Y178"/>
  <sheetViews>
    <sheetView workbookViewId="0">
      <selection activeCell="E31" sqref="E31"/>
    </sheetView>
  </sheetViews>
  <sheetFormatPr defaultColWidth="8.6640625" defaultRowHeight="14.4"/>
  <cols>
    <col min="1" max="1" width="23" style="159" customWidth="1"/>
    <col min="2" max="2" width="37.88671875" style="159" customWidth="1"/>
    <col min="3" max="3" width="16.6640625" style="159" customWidth="1"/>
    <col min="4" max="4" width="15" style="159" customWidth="1"/>
    <col min="5" max="5" width="28" style="159" customWidth="1"/>
    <col min="6" max="6" width="23.44140625" style="159" customWidth="1"/>
    <col min="7" max="8" width="21.44140625" style="159" customWidth="1"/>
    <col min="9" max="9" width="16" style="159" customWidth="1"/>
    <col min="10" max="10" width="19.44140625" style="159" customWidth="1"/>
    <col min="11" max="11" width="15" style="159" customWidth="1"/>
    <col min="12" max="12" width="12.33203125" style="159" customWidth="1"/>
    <col min="13" max="13" width="13.44140625" style="159" customWidth="1"/>
    <col min="14" max="14" width="16.109375" style="159" customWidth="1"/>
    <col min="15" max="15" width="16.6640625" style="159" customWidth="1"/>
    <col min="16" max="16" width="13" style="159" customWidth="1"/>
    <col min="17" max="25" width="10" style="159" customWidth="1"/>
    <col min="26" max="16384" width="8.6640625" style="159"/>
  </cols>
  <sheetData>
    <row r="1" spans="1:25" ht="37.950000000000003" customHeight="1">
      <c r="A1" s="203" t="s">
        <v>425</v>
      </c>
      <c r="B1" s="203" t="s">
        <v>781</v>
      </c>
      <c r="C1" s="167" t="s">
        <v>782</v>
      </c>
      <c r="D1" s="203" t="s">
        <v>70</v>
      </c>
      <c r="E1" s="167" t="s">
        <v>783</v>
      </c>
      <c r="F1" s="166" t="s">
        <v>784</v>
      </c>
      <c r="G1" s="166" t="s">
        <v>785</v>
      </c>
      <c r="H1" s="166" t="s">
        <v>786</v>
      </c>
      <c r="I1" s="166" t="s">
        <v>787</v>
      </c>
      <c r="J1" s="202" t="s">
        <v>788</v>
      </c>
      <c r="K1" s="160"/>
      <c r="L1" s="171" t="s">
        <v>789</v>
      </c>
      <c r="M1" s="165" t="s">
        <v>790</v>
      </c>
      <c r="N1" s="165" t="s">
        <v>791</v>
      </c>
      <c r="O1" s="165" t="s">
        <v>792</v>
      </c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customHeight="1">
      <c r="A2" s="168" t="s">
        <v>793</v>
      </c>
      <c r="B2" s="168" t="str">
        <f>SUBSTITUTE(SUBSTITUTE(A2&amp;"-"&amp;F2,".","e"),RIGHT(SUBSTITUTE(A2&amp;"-"&amp;F2,".","e"),3),)</f>
        <v>hncz-yum-server-11e107e135e241</v>
      </c>
      <c r="C2" s="206" t="s">
        <v>794</v>
      </c>
      <c r="D2" s="168" t="s">
        <v>795</v>
      </c>
      <c r="E2" s="168" t="s">
        <v>796</v>
      </c>
      <c r="F2" s="169" t="str">
        <f>$M$2&amp;K2&amp;"/"&amp;RIGHT($F$1,2)</f>
        <v>11.107.135.241/21</v>
      </c>
      <c r="G2" s="169" t="str">
        <f>$N$2&amp;K2&amp;"/"&amp;RIGHT($G$1,2)</f>
        <v>11.107.163.241/22</v>
      </c>
      <c r="H2" s="169" t="str">
        <f>$O$2&amp;K2&amp;"/"&amp;RIGHT($H$1,2)</f>
        <v>11.107.177.241/23</v>
      </c>
      <c r="I2" s="169" t="s">
        <v>797</v>
      </c>
      <c r="J2" s="169" t="s">
        <v>798</v>
      </c>
      <c r="K2" s="162">
        <v>241</v>
      </c>
      <c r="L2" s="164" t="s">
        <v>799</v>
      </c>
      <c r="M2" s="164" t="s">
        <v>800</v>
      </c>
      <c r="N2" s="164" t="s">
        <v>801</v>
      </c>
      <c r="O2" s="164" t="s">
        <v>802</v>
      </c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" customHeight="1">
      <c r="A3" s="168" t="s">
        <v>803</v>
      </c>
      <c r="B3" s="168" t="str">
        <f>SUBSTITUTE(SUBSTITUTE(A3&amp;"-"&amp;F3,".","e"),RIGHT(SUBSTITUTE(A3&amp;"-"&amp;F3,".","e"),3),)</f>
        <v>hncz-cobbler-server-11e107e135e236</v>
      </c>
      <c r="C3" s="206" t="s">
        <v>794</v>
      </c>
      <c r="D3" s="168" t="s">
        <v>804</v>
      </c>
      <c r="E3" s="168" t="s">
        <v>796</v>
      </c>
      <c r="F3" s="169" t="str">
        <f>$M$2&amp;K3&amp;"/"&amp;RIGHT($F$1,2)</f>
        <v>11.107.135.236/21</v>
      </c>
      <c r="G3" s="169" t="str">
        <f>$N$2&amp;K3&amp;"/"&amp;RIGHT($G$1,2)</f>
        <v>11.107.163.236/22</v>
      </c>
      <c r="H3" s="169" t="str">
        <f>$O$2&amp;K3&amp;"/"&amp;RIGHT($H$1,2)</f>
        <v>11.107.177.236/23</v>
      </c>
      <c r="I3" s="169" t="s">
        <v>797</v>
      </c>
      <c r="J3" s="169" t="s">
        <v>798</v>
      </c>
      <c r="K3" s="162">
        <v>236</v>
      </c>
      <c r="L3" s="163"/>
      <c r="M3" s="163"/>
      <c r="N3" s="163"/>
      <c r="O3" s="163"/>
      <c r="P3" s="160"/>
      <c r="Q3" s="160"/>
      <c r="R3" s="160"/>
      <c r="S3" s="160"/>
      <c r="T3" s="160"/>
      <c r="U3" s="160"/>
      <c r="V3" s="160"/>
      <c r="W3" s="160"/>
      <c r="X3" s="160"/>
      <c r="Y3" s="160"/>
    </row>
    <row r="4" spans="1:25" ht="18" customHeight="1">
      <c r="A4" s="168" t="s">
        <v>805</v>
      </c>
      <c r="B4" s="168" t="str">
        <f>SUBSTITUTE(SUBSTITUTE(A4&amp;"-"&amp;F4,".","e"),RIGHT(SUBSTITUTE(A4&amp;"-"&amp;F4,".","e"),3),)</f>
        <v>hncz-nat-server-11e107e135e219</v>
      </c>
      <c r="C4" s="206" t="s">
        <v>794</v>
      </c>
      <c r="D4" s="168" t="s">
        <v>806</v>
      </c>
      <c r="E4" s="168" t="s">
        <v>796</v>
      </c>
      <c r="F4" s="169" t="str">
        <f>$M$2&amp;K4&amp;"/"&amp;RIGHT($F$1,2)</f>
        <v>11.107.135.219/21</v>
      </c>
      <c r="G4" s="169" t="str">
        <f>$N$2&amp;K4&amp;"/"&amp;RIGHT($G$1,2)</f>
        <v>11.107.163.219/22</v>
      </c>
      <c r="H4" s="169" t="str">
        <f>$O$2&amp;K4&amp;"/"&amp;RIGHT($H$1,2)</f>
        <v>11.107.177.219/23</v>
      </c>
      <c r="I4" s="169" t="s">
        <v>797</v>
      </c>
      <c r="J4" s="169" t="s">
        <v>798</v>
      </c>
      <c r="K4" s="162">
        <v>219</v>
      </c>
      <c r="L4" s="163"/>
      <c r="M4" s="163"/>
      <c r="N4" s="163"/>
      <c r="O4" s="163"/>
      <c r="P4" s="160"/>
      <c r="Q4" s="160"/>
      <c r="R4" s="160"/>
      <c r="S4" s="160"/>
      <c r="T4" s="160"/>
      <c r="U4" s="160"/>
      <c r="V4" s="160"/>
      <c r="W4" s="160"/>
      <c r="X4" s="160"/>
      <c r="Y4" s="160"/>
    </row>
    <row r="5" spans="1:25" ht="18" customHeight="1">
      <c r="A5" s="168" t="s">
        <v>807</v>
      </c>
      <c r="B5" s="168" t="str">
        <f>SUBSTITUTE(SUBSTITUTE(A5&amp;"-"&amp;F5,".","e"),RIGHT(SUBSTITUTE(A5&amp;"-"&amp;F5,".","e"),3),)</f>
        <v>hncz-tiaoban01-11e107e135e249</v>
      </c>
      <c r="C5" s="206" t="s">
        <v>794</v>
      </c>
      <c r="D5" s="168" t="s">
        <v>806</v>
      </c>
      <c r="E5" s="168" t="s">
        <v>796</v>
      </c>
      <c r="F5" s="169" t="str">
        <f>$M$2&amp;K5&amp;"/"&amp;RIGHT($F$1,2)</f>
        <v>11.107.135.249/21</v>
      </c>
      <c r="G5" s="169" t="str">
        <f>$N$2&amp;K5&amp;"/"&amp;RIGHT($G$1,2)</f>
        <v>11.107.163.249/22</v>
      </c>
      <c r="H5" s="169" t="str">
        <f>$O$2&amp;K5&amp;"/"&amp;RIGHT($H$1,2)</f>
        <v>11.107.177.249/23</v>
      </c>
      <c r="I5" s="169" t="s">
        <v>797</v>
      </c>
      <c r="J5" s="169" t="str">
        <f>$L$2&amp;K5&amp;"/"&amp;RIGHT($L$1,2)</f>
        <v>10.17.30.249/25</v>
      </c>
      <c r="K5" s="162">
        <v>249</v>
      </c>
      <c r="L5" s="163"/>
      <c r="M5" s="163"/>
      <c r="N5" s="163"/>
      <c r="O5" s="163"/>
      <c r="P5" s="160"/>
      <c r="Q5" s="160"/>
      <c r="R5" s="160"/>
      <c r="S5" s="160"/>
      <c r="T5" s="160"/>
      <c r="U5" s="160"/>
      <c r="V5" s="160"/>
      <c r="W5" s="160"/>
      <c r="X5" s="160"/>
      <c r="Y5" s="160"/>
    </row>
    <row r="6" spans="1:25" ht="18" customHeight="1">
      <c r="A6" s="168" t="s">
        <v>808</v>
      </c>
      <c r="B6" s="168" t="str">
        <f>SUBSTITUTE(SUBSTITUTE(A6&amp;"-"&amp;J6,".","e"),RIGHT(SUBSTITUTE(A6&amp;"-"&amp;J6,".","e"),3),)</f>
        <v>hncz-yundiaosnmp1-10e17e30e138</v>
      </c>
      <c r="C6" s="207" t="s">
        <v>794</v>
      </c>
      <c r="D6" s="168" t="s">
        <v>809</v>
      </c>
      <c r="E6" s="168" t="s">
        <v>796</v>
      </c>
      <c r="F6" s="170" t="s">
        <v>798</v>
      </c>
      <c r="G6" s="170" t="s">
        <v>798</v>
      </c>
      <c r="H6" s="170" t="s">
        <v>798</v>
      </c>
      <c r="I6" s="170" t="s">
        <v>798</v>
      </c>
      <c r="J6" s="169" t="str">
        <f>$L$2&amp;K6&amp;"/"&amp;RIGHT($L$1,2)</f>
        <v>10.17.30.138/25</v>
      </c>
      <c r="K6" s="162" t="s">
        <v>810</v>
      </c>
      <c r="L6" s="163"/>
      <c r="M6" s="163"/>
      <c r="N6" s="163"/>
      <c r="O6" s="163"/>
      <c r="P6" s="160"/>
      <c r="Q6" s="160"/>
      <c r="R6" s="160"/>
      <c r="S6" s="160"/>
      <c r="T6" s="160"/>
      <c r="U6" s="160"/>
      <c r="V6" s="160"/>
      <c r="W6" s="160"/>
      <c r="X6" s="160"/>
      <c r="Y6" s="160"/>
    </row>
    <row r="7" spans="1:25" ht="18" customHeight="1">
      <c r="A7" s="168" t="s">
        <v>811</v>
      </c>
      <c r="B7" s="168" t="str">
        <f>SUBSTITUTE(SUBSTITUTE(A7&amp;"-"&amp;J7,".","e"),RIGHT(SUBSTITUTE(A7&amp;"-"&amp;J7,".","e"),3),)</f>
        <v>hncz-yundiaosnmp2-10e17e30e139</v>
      </c>
      <c r="C7" s="207" t="s">
        <v>812</v>
      </c>
      <c r="D7" s="168" t="s">
        <v>809</v>
      </c>
      <c r="E7" s="168" t="s">
        <v>796</v>
      </c>
      <c r="F7" s="170" t="s">
        <v>798</v>
      </c>
      <c r="G7" s="170" t="s">
        <v>798</v>
      </c>
      <c r="H7" s="170" t="s">
        <v>798</v>
      </c>
      <c r="I7" s="170" t="s">
        <v>798</v>
      </c>
      <c r="J7" s="169" t="str">
        <f>$L$2&amp;K7&amp;"/"&amp;RIGHT($L$1,2)</f>
        <v>10.17.30.139/25</v>
      </c>
      <c r="K7" s="162" t="s">
        <v>813</v>
      </c>
      <c r="L7" s="163"/>
      <c r="M7" s="163"/>
      <c r="N7" s="163"/>
      <c r="O7" s="163"/>
      <c r="P7" s="160"/>
      <c r="Q7" s="160"/>
      <c r="R7" s="160"/>
      <c r="S7" s="160"/>
      <c r="T7" s="160"/>
      <c r="U7" s="160"/>
      <c r="V7" s="160"/>
      <c r="W7" s="160"/>
      <c r="X7" s="160"/>
      <c r="Y7" s="160"/>
    </row>
    <row r="8" spans="1:25" ht="18" customHeight="1">
      <c r="A8" s="168"/>
      <c r="B8" s="168"/>
      <c r="C8" s="168"/>
      <c r="D8" s="168"/>
      <c r="E8" s="168"/>
      <c r="F8" s="170"/>
      <c r="G8" s="170"/>
      <c r="H8" s="170"/>
      <c r="I8" s="170"/>
      <c r="J8" s="169"/>
      <c r="K8" s="162"/>
      <c r="L8" s="163"/>
      <c r="M8" s="163"/>
      <c r="N8" s="163"/>
      <c r="O8" s="163"/>
      <c r="P8" s="160"/>
      <c r="Q8" s="160"/>
      <c r="R8" s="160"/>
      <c r="S8" s="160"/>
      <c r="T8" s="160"/>
      <c r="U8" s="160"/>
      <c r="V8" s="160"/>
      <c r="W8" s="160"/>
      <c r="X8" s="160"/>
      <c r="Y8" s="160"/>
    </row>
    <row r="9" spans="1:25" ht="18" customHeight="1">
      <c r="A9" s="162"/>
      <c r="B9" s="162"/>
      <c r="C9" s="162"/>
      <c r="D9" s="162"/>
      <c r="E9" s="162"/>
      <c r="F9" s="162"/>
      <c r="G9" s="162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</row>
    <row r="10" spans="1:25" ht="18" customHeight="1">
      <c r="A10" s="162"/>
      <c r="B10" s="162"/>
      <c r="C10" s="162"/>
      <c r="D10" s="162"/>
      <c r="E10" s="162"/>
      <c r="F10" s="162"/>
      <c r="G10" s="162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</row>
    <row r="11" spans="1:25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</row>
    <row r="12" spans="1:25" ht="18" customHeight="1">
      <c r="A12" s="160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</row>
    <row r="13" spans="1:25" ht="18" customHeight="1">
      <c r="A13" s="160"/>
      <c r="B13" s="160" t="s">
        <v>814</v>
      </c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</row>
    <row r="14" spans="1:25" ht="18" customHeight="1">
      <c r="A14" s="160"/>
      <c r="B14" s="160" t="str">
        <f t="shared" ref="B14:B19" si="0">B2</f>
        <v>hncz-yum-server-11e107e135e241</v>
      </c>
      <c r="C14" s="189" t="str">
        <f>[2]VM宿主机!F2</f>
        <v>11918130A300</v>
      </c>
      <c r="D14" s="161" t="s">
        <v>815</v>
      </c>
      <c r="E14" s="160">
        <v>8</v>
      </c>
      <c r="F14" s="160">
        <v>32</v>
      </c>
      <c r="G14" s="160" t="s">
        <v>816</v>
      </c>
      <c r="H14" s="160">
        <v>100</v>
      </c>
      <c r="I14" s="160" t="s">
        <v>816</v>
      </c>
      <c r="J14" s="160">
        <v>5120</v>
      </c>
      <c r="K14" s="160" t="s">
        <v>817</v>
      </c>
      <c r="L14" s="160" t="str">
        <f>F2</f>
        <v>11.107.135.241/21</v>
      </c>
      <c r="M14" s="160" t="s">
        <v>818</v>
      </c>
      <c r="N14" s="160" t="str">
        <f>G2</f>
        <v>11.107.163.241/22</v>
      </c>
      <c r="O14" s="160" t="s">
        <v>819</v>
      </c>
      <c r="P14" s="160" t="str">
        <f>H2</f>
        <v>11.107.177.241/23</v>
      </c>
      <c r="Q14" s="160" t="s">
        <v>787</v>
      </c>
      <c r="R14" s="160" t="s">
        <v>797</v>
      </c>
      <c r="S14" s="160"/>
      <c r="U14" s="160"/>
      <c r="V14" s="160"/>
      <c r="W14" s="160"/>
      <c r="X14" s="160"/>
      <c r="Y14" s="160"/>
    </row>
    <row r="15" spans="1:25" ht="18" customHeight="1">
      <c r="A15" s="160"/>
      <c r="B15" s="160" t="str">
        <f t="shared" si="0"/>
        <v>hncz-cobbler-server-11e107e135e236</v>
      </c>
      <c r="C15" s="189" t="str">
        <f>[2]VM宿主机!F3</f>
        <v>11918130A336</v>
      </c>
      <c r="D15" s="161" t="s">
        <v>815</v>
      </c>
      <c r="E15" s="160">
        <v>8</v>
      </c>
      <c r="F15" s="160">
        <v>32</v>
      </c>
      <c r="G15" s="160" t="s">
        <v>816</v>
      </c>
      <c r="H15" s="160">
        <v>100</v>
      </c>
      <c r="I15" s="160" t="s">
        <v>797</v>
      </c>
      <c r="J15" s="160">
        <v>0</v>
      </c>
      <c r="K15" s="160" t="s">
        <v>817</v>
      </c>
      <c r="L15" s="160" t="str">
        <f>F3</f>
        <v>11.107.135.236/21</v>
      </c>
      <c r="M15" s="160" t="s">
        <v>818</v>
      </c>
      <c r="N15" s="160" t="str">
        <f>G3</f>
        <v>11.107.163.236/22</v>
      </c>
      <c r="O15" s="160" t="s">
        <v>819</v>
      </c>
      <c r="P15" s="160" t="str">
        <f>H3</f>
        <v>11.107.177.236/23</v>
      </c>
      <c r="Q15" s="160" t="s">
        <v>787</v>
      </c>
      <c r="R15" s="160" t="s">
        <v>797</v>
      </c>
      <c r="S15" s="160"/>
      <c r="U15" s="160"/>
      <c r="V15" s="160"/>
      <c r="W15" s="160"/>
      <c r="X15" s="160"/>
      <c r="Y15" s="160"/>
    </row>
    <row r="16" spans="1:25" ht="18" customHeight="1">
      <c r="A16" s="160"/>
      <c r="B16" s="160" t="str">
        <f t="shared" si="0"/>
        <v>hncz-nat-server-11e107e135e219</v>
      </c>
      <c r="C16" s="189">
        <f>[2]VM宿主机!F4</f>
        <v>0</v>
      </c>
      <c r="D16" s="161" t="s">
        <v>815</v>
      </c>
      <c r="E16" s="160">
        <v>4</v>
      </c>
      <c r="F16" s="160">
        <v>8</v>
      </c>
      <c r="G16" s="160" t="s">
        <v>816</v>
      </c>
      <c r="H16" s="160">
        <v>100</v>
      </c>
      <c r="I16" s="160" t="s">
        <v>797</v>
      </c>
      <c r="J16" s="160">
        <v>0</v>
      </c>
      <c r="K16" s="160" t="s">
        <v>817</v>
      </c>
      <c r="L16" s="160" t="str">
        <f>F4</f>
        <v>11.107.135.219/21</v>
      </c>
      <c r="M16" s="160" t="s">
        <v>818</v>
      </c>
      <c r="N16" s="160" t="str">
        <f>G4</f>
        <v>11.107.163.219/22</v>
      </c>
      <c r="O16" s="160" t="s">
        <v>819</v>
      </c>
      <c r="P16" s="160" t="str">
        <f>H4</f>
        <v>11.107.177.219/23</v>
      </c>
      <c r="Q16" s="160" t="s">
        <v>787</v>
      </c>
      <c r="R16" s="160" t="s">
        <v>797</v>
      </c>
      <c r="S16" s="160"/>
      <c r="U16" s="160"/>
      <c r="V16" s="160"/>
      <c r="W16" s="160"/>
      <c r="X16" s="160"/>
      <c r="Y16" s="160"/>
    </row>
    <row r="17" spans="1:25" ht="18" customHeight="1">
      <c r="A17" s="160"/>
      <c r="B17" s="160" t="str">
        <f t="shared" si="0"/>
        <v>hncz-tiaoban01-11e107e135e249</v>
      </c>
      <c r="C17" s="189">
        <f>[2]VM宿主机!F5</f>
        <v>0</v>
      </c>
      <c r="D17" s="161" t="s">
        <v>815</v>
      </c>
      <c r="E17" s="160">
        <v>4</v>
      </c>
      <c r="F17" s="160">
        <v>8</v>
      </c>
      <c r="G17" s="160" t="s">
        <v>816</v>
      </c>
      <c r="H17" s="160">
        <v>100</v>
      </c>
      <c r="I17" s="160" t="s">
        <v>797</v>
      </c>
      <c r="J17" s="160">
        <v>0</v>
      </c>
      <c r="K17" s="160" t="s">
        <v>817</v>
      </c>
      <c r="L17" s="160" t="str">
        <f>F5</f>
        <v>11.107.135.249/21</v>
      </c>
      <c r="M17" s="160" t="s">
        <v>818</v>
      </c>
      <c r="N17" s="160" t="str">
        <f>G5</f>
        <v>11.107.163.249/22</v>
      </c>
      <c r="O17" s="160" t="s">
        <v>819</v>
      </c>
      <c r="P17" s="160" t="str">
        <f>H5</f>
        <v>11.107.177.249/23</v>
      </c>
      <c r="Q17" s="160" t="s">
        <v>787</v>
      </c>
      <c r="R17" s="160" t="s">
        <v>797</v>
      </c>
      <c r="S17" s="160" t="s">
        <v>677</v>
      </c>
      <c r="U17" s="160"/>
      <c r="V17" s="160"/>
      <c r="W17" s="160"/>
      <c r="X17" s="160"/>
      <c r="Y17" s="160"/>
    </row>
    <row r="18" spans="1:25" ht="18" customHeight="1">
      <c r="A18" s="160"/>
      <c r="B18" s="160" t="str">
        <f t="shared" si="0"/>
        <v>hncz-yundiaosnmp1-10e17e30e138</v>
      </c>
      <c r="C18" s="189" t="str">
        <f>[2]VM宿主机!F2</f>
        <v>11918130A300</v>
      </c>
      <c r="D18" s="160" t="s">
        <v>820</v>
      </c>
      <c r="E18" s="160" t="s">
        <v>821</v>
      </c>
      <c r="F18" s="160" t="s">
        <v>822</v>
      </c>
      <c r="G18" s="160" t="s">
        <v>816</v>
      </c>
      <c r="H18" s="160" t="s">
        <v>823</v>
      </c>
      <c r="I18" s="160" t="s">
        <v>797</v>
      </c>
      <c r="J18" s="160">
        <v>0</v>
      </c>
      <c r="K18" s="160" t="s">
        <v>677</v>
      </c>
      <c r="L18" s="160" t="str">
        <f>J6</f>
        <v>10.17.30.138/25</v>
      </c>
      <c r="M18" s="160"/>
      <c r="N18" s="160"/>
      <c r="O18" s="160"/>
      <c r="P18" s="160"/>
      <c r="Q18" s="160"/>
      <c r="R18" s="160"/>
      <c r="S18" s="160"/>
      <c r="U18" s="160"/>
      <c r="V18" s="160"/>
      <c r="W18" s="160"/>
      <c r="X18" s="160"/>
      <c r="Y18" s="160"/>
    </row>
    <row r="19" spans="1:25" ht="18" customHeight="1">
      <c r="A19" s="160"/>
      <c r="B19" s="160" t="str">
        <f t="shared" si="0"/>
        <v>hncz-yundiaosnmp2-10e17e30e139</v>
      </c>
      <c r="C19" s="189" t="str">
        <f>[2]VM宿主机!F3</f>
        <v>11918130A336</v>
      </c>
      <c r="D19" s="160" t="s">
        <v>820</v>
      </c>
      <c r="E19" s="160" t="s">
        <v>821</v>
      </c>
      <c r="F19" s="160" t="s">
        <v>822</v>
      </c>
      <c r="G19" s="160" t="s">
        <v>816</v>
      </c>
      <c r="H19" s="160" t="s">
        <v>823</v>
      </c>
      <c r="I19" s="160" t="s">
        <v>797</v>
      </c>
      <c r="J19" s="160">
        <v>0</v>
      </c>
      <c r="K19" s="160" t="s">
        <v>677</v>
      </c>
      <c r="L19" s="160" t="str">
        <f>J7</f>
        <v>10.17.30.139/25</v>
      </c>
      <c r="M19" s="160"/>
      <c r="N19" s="160"/>
      <c r="O19" s="160"/>
      <c r="P19" s="160"/>
      <c r="Q19" s="160"/>
      <c r="R19" s="160"/>
      <c r="S19" s="160"/>
      <c r="U19" s="160"/>
      <c r="V19" s="160"/>
      <c r="W19" s="160"/>
      <c r="X19" s="160"/>
      <c r="Y19" s="160"/>
    </row>
    <row r="20" spans="1:25" ht="18" customHeight="1">
      <c r="A20" s="160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</row>
    <row r="21" spans="1:25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</row>
    <row r="22" spans="1:25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</row>
    <row r="23" spans="1:25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</row>
    <row r="24" spans="1:25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</row>
    <row r="25" spans="1:25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</row>
    <row r="26" spans="1:25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</row>
    <row r="27" spans="1:25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</row>
    <row r="28" spans="1:25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</row>
    <row r="29" spans="1:25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</row>
    <row r="30" spans="1:25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</row>
    <row r="31" spans="1:25">
      <c r="A31" s="160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</row>
    <row r="32" spans="1:25">
      <c r="A32" s="160"/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</row>
    <row r="33" spans="1:25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</row>
    <row r="34" spans="1:25">
      <c r="A34" s="160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</row>
    <row r="35" spans="1:25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</row>
    <row r="36" spans="1:25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</row>
    <row r="37" spans="1:25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</row>
    <row r="38" spans="1:25">
      <c r="A38" s="160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</row>
    <row r="39" spans="1:25">
      <c r="A39" s="160"/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</row>
    <row r="40" spans="1:25">
      <c r="A40" s="160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</row>
    <row r="41" spans="1:25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</row>
    <row r="42" spans="1:25">
      <c r="A42" s="160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</row>
    <row r="43" spans="1:25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</row>
    <row r="44" spans="1:25">
      <c r="A44" s="160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</row>
    <row r="45" spans="1:25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</row>
    <row r="46" spans="1:25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</row>
    <row r="47" spans="1:25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</row>
    <row r="48" spans="1:25">
      <c r="A48" s="160"/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</row>
    <row r="49" spans="1:25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</row>
    <row r="50" spans="1:25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</row>
    <row r="51" spans="1:25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</row>
    <row r="52" spans="1:25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</row>
    <row r="53" spans="1:25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</row>
    <row r="54" spans="1:25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</row>
    <row r="55" spans="1:25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</row>
    <row r="56" spans="1:25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</row>
    <row r="57" spans="1:25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</row>
    <row r="58" spans="1:25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</row>
    <row r="59" spans="1:25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</row>
    <row r="60" spans="1:25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</row>
    <row r="61" spans="1:25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</row>
    <row r="62" spans="1:25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</row>
    <row r="63" spans="1:25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</row>
    <row r="64" spans="1:25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</row>
    <row r="65" spans="1:25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</row>
    <row r="66" spans="1:25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</row>
    <row r="67" spans="1:25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</row>
    <row r="68" spans="1:25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</row>
    <row r="69" spans="1:25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</row>
    <row r="70" spans="1:25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</row>
    <row r="71" spans="1:25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</row>
    <row r="72" spans="1:25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</row>
    <row r="73" spans="1:25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</row>
    <row r="74" spans="1:25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</row>
    <row r="75" spans="1:25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</row>
    <row r="76" spans="1:25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</row>
    <row r="77" spans="1:25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</row>
    <row r="78" spans="1:25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</row>
    <row r="79" spans="1:25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</row>
    <row r="80" spans="1:25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</row>
    <row r="81" spans="1:25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</row>
    <row r="82" spans="1:25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</row>
    <row r="83" spans="1:25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</row>
    <row r="84" spans="1:25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</row>
    <row r="85" spans="1:25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</row>
    <row r="86" spans="1:25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</row>
    <row r="87" spans="1:25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</row>
    <row r="88" spans="1:25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</row>
    <row r="89" spans="1:25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</row>
    <row r="90" spans="1:25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</row>
    <row r="91" spans="1:25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</row>
    <row r="92" spans="1:25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</row>
    <row r="93" spans="1:25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</row>
    <row r="94" spans="1:25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</row>
    <row r="95" spans="1:25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</row>
    <row r="96" spans="1:25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</row>
    <row r="97" spans="1:25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</row>
    <row r="98" spans="1:25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</row>
    <row r="99" spans="1:25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</row>
    <row r="100" spans="1:25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</row>
    <row r="101" spans="1:25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</row>
    <row r="102" spans="1:25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</row>
    <row r="103" spans="1:25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</row>
    <row r="104" spans="1:25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</row>
    <row r="105" spans="1:25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</row>
    <row r="106" spans="1:25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</row>
    <row r="107" spans="1:25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</row>
    <row r="108" spans="1:25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</row>
    <row r="109" spans="1:25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</row>
    <row r="110" spans="1:25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</row>
    <row r="111" spans="1:25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</row>
    <row r="112" spans="1:25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</row>
    <row r="113" spans="1:25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</row>
    <row r="114" spans="1:25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</row>
    <row r="115" spans="1:25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</row>
    <row r="116" spans="1:25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</row>
    <row r="117" spans="1:25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</row>
    <row r="118" spans="1:25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</row>
    <row r="119" spans="1:25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</row>
    <row r="120" spans="1:25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</row>
    <row r="121" spans="1:25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</row>
    <row r="122" spans="1:25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</row>
    <row r="123" spans="1:25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</row>
    <row r="124" spans="1:25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</row>
    <row r="125" spans="1:25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</row>
    <row r="126" spans="1:25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</row>
    <row r="127" spans="1:25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</row>
    <row r="128" spans="1:25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</row>
    <row r="129" spans="1:25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</row>
    <row r="130" spans="1:25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</row>
    <row r="131" spans="1:25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</row>
    <row r="132" spans="1:25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</row>
    <row r="133" spans="1:25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</row>
    <row r="134" spans="1:25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</row>
    <row r="135" spans="1:25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</row>
    <row r="136" spans="1:25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</row>
    <row r="137" spans="1:25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</row>
    <row r="138" spans="1:25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</row>
    <row r="139" spans="1:25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</row>
    <row r="140" spans="1:25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</row>
    <row r="141" spans="1:25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</row>
    <row r="142" spans="1:25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</row>
    <row r="143" spans="1:25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</row>
    <row r="144" spans="1:25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</row>
    <row r="145" spans="1:25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</row>
    <row r="146" spans="1:25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</row>
    <row r="147" spans="1:25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</row>
    <row r="148" spans="1:25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</row>
    <row r="149" spans="1:25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</row>
    <row r="150" spans="1:25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</row>
    <row r="151" spans="1:25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</row>
    <row r="152" spans="1:25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</row>
    <row r="153" spans="1:25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</row>
    <row r="154" spans="1:25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</row>
    <row r="155" spans="1:25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</row>
    <row r="156" spans="1:25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</row>
    <row r="157" spans="1:25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</row>
    <row r="158" spans="1:25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</row>
    <row r="159" spans="1:25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</row>
    <row r="160" spans="1:25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</row>
    <row r="161" spans="1:25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</row>
    <row r="162" spans="1:25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</row>
    <row r="163" spans="1:25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</row>
    <row r="164" spans="1:25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</row>
    <row r="165" spans="1:25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</row>
    <row r="166" spans="1:25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</row>
    <row r="167" spans="1:25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</row>
    <row r="168" spans="1:25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</row>
    <row r="169" spans="1:25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</row>
    <row r="170" spans="1:25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</row>
    <row r="171" spans="1:25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</row>
    <row r="172" spans="1:25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</row>
    <row r="173" spans="1:25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</row>
    <row r="174" spans="1:25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</row>
    <row r="175" spans="1:25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</row>
    <row r="176" spans="1:25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</row>
    <row r="177" spans="1:25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</row>
    <row r="178" spans="1:25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</row>
  </sheetData>
  <phoneticPr fontId="45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15"/>
  <sheetViews>
    <sheetView zoomScale="130" zoomScaleNormal="130" workbookViewId="0">
      <selection activeCell="G20" sqref="G20"/>
    </sheetView>
  </sheetViews>
  <sheetFormatPr defaultColWidth="9" defaultRowHeight="13.8"/>
  <cols>
    <col min="1" max="1" width="14.6640625" customWidth="1"/>
    <col min="2" max="14" width="11.5546875" customWidth="1"/>
  </cols>
  <sheetData>
    <row r="1" spans="1:14" ht="28.8">
      <c r="A1" s="6" t="s">
        <v>824</v>
      </c>
      <c r="B1" s="3" t="s">
        <v>825</v>
      </c>
      <c r="C1" s="3" t="s">
        <v>826</v>
      </c>
      <c r="D1" s="6" t="s">
        <v>827</v>
      </c>
      <c r="E1" s="6" t="s">
        <v>828</v>
      </c>
      <c r="F1" s="6" t="s">
        <v>829</v>
      </c>
      <c r="G1" s="6" t="s">
        <v>830</v>
      </c>
      <c r="H1" s="3" t="s">
        <v>831</v>
      </c>
      <c r="I1" s="3" t="s">
        <v>832</v>
      </c>
      <c r="J1" s="3" t="s">
        <v>833</v>
      </c>
      <c r="K1" s="6" t="s">
        <v>834</v>
      </c>
      <c r="L1" s="3" t="s">
        <v>835</v>
      </c>
      <c r="M1" s="3" t="s">
        <v>12</v>
      </c>
      <c r="N1" s="6" t="s">
        <v>836</v>
      </c>
    </row>
    <row r="2" spans="1:14">
      <c r="A2" s="9" t="s">
        <v>837</v>
      </c>
      <c r="B2" s="9"/>
      <c r="C2" s="9" t="s">
        <v>838</v>
      </c>
      <c r="D2" s="9" t="s">
        <v>839</v>
      </c>
      <c r="E2" s="9" t="s">
        <v>840</v>
      </c>
      <c r="F2" s="9" t="s">
        <v>677</v>
      </c>
      <c r="G2" s="9" t="s">
        <v>841</v>
      </c>
      <c r="H2" s="9"/>
      <c r="I2" s="9"/>
      <c r="J2" s="9"/>
      <c r="K2" s="9" t="s">
        <v>842</v>
      </c>
      <c r="L2" s="9"/>
      <c r="M2" s="9"/>
      <c r="N2" s="9" t="s">
        <v>843</v>
      </c>
    </row>
    <row r="3" spans="1:14" ht="21.6">
      <c r="A3" s="9" t="s">
        <v>844</v>
      </c>
      <c r="B3" s="9"/>
      <c r="C3" s="9" t="s">
        <v>838</v>
      </c>
      <c r="D3" s="9" t="s">
        <v>839</v>
      </c>
      <c r="E3" s="9" t="s">
        <v>845</v>
      </c>
      <c r="F3" s="9" t="s">
        <v>677</v>
      </c>
      <c r="G3" s="9" t="s">
        <v>841</v>
      </c>
      <c r="H3" s="9"/>
      <c r="I3" s="9"/>
      <c r="J3" s="9"/>
      <c r="K3" s="9" t="s">
        <v>842</v>
      </c>
      <c r="L3" s="9"/>
      <c r="M3" s="9"/>
      <c r="N3" s="9" t="s">
        <v>843</v>
      </c>
    </row>
    <row r="4" spans="1:14">
      <c r="A4" s="9" t="s">
        <v>846</v>
      </c>
      <c r="B4" s="9"/>
      <c r="C4" s="9" t="s">
        <v>838</v>
      </c>
      <c r="D4" s="9" t="s">
        <v>839</v>
      </c>
      <c r="E4" s="9" t="s">
        <v>847</v>
      </c>
      <c r="F4" s="9" t="s">
        <v>677</v>
      </c>
      <c r="G4" s="9" t="s">
        <v>841</v>
      </c>
      <c r="H4" s="9"/>
      <c r="I4" s="9"/>
      <c r="J4" s="9"/>
      <c r="K4" s="9" t="s">
        <v>842</v>
      </c>
      <c r="L4" s="9"/>
      <c r="M4" s="9"/>
      <c r="N4" s="9" t="s">
        <v>843</v>
      </c>
    </row>
    <row r="5" spans="1:14" ht="21.6">
      <c r="A5" s="9" t="s">
        <v>848</v>
      </c>
      <c r="B5" s="9"/>
      <c r="C5" s="9" t="s">
        <v>838</v>
      </c>
      <c r="D5" s="9" t="s">
        <v>839</v>
      </c>
      <c r="E5" s="9" t="s">
        <v>849</v>
      </c>
      <c r="F5" s="9" t="s">
        <v>677</v>
      </c>
      <c r="G5" s="9" t="s">
        <v>841</v>
      </c>
      <c r="H5" s="9"/>
      <c r="I5" s="9"/>
      <c r="J5" s="9"/>
      <c r="K5" s="9" t="s">
        <v>842</v>
      </c>
      <c r="L5" s="9"/>
      <c r="M5" s="9"/>
      <c r="N5" s="9" t="s">
        <v>843</v>
      </c>
    </row>
    <row r="6" spans="1:14">
      <c r="A6" s="9" t="s">
        <v>850</v>
      </c>
      <c r="B6" s="9"/>
      <c r="C6" s="9" t="s">
        <v>838</v>
      </c>
      <c r="D6" s="9" t="s">
        <v>839</v>
      </c>
      <c r="E6" s="9" t="s">
        <v>851</v>
      </c>
      <c r="F6" s="9" t="s">
        <v>852</v>
      </c>
      <c r="G6" s="9" t="s">
        <v>841</v>
      </c>
      <c r="H6" s="9"/>
      <c r="I6" s="9"/>
      <c r="J6" s="9"/>
      <c r="K6" s="9" t="s">
        <v>842</v>
      </c>
      <c r="L6" s="9"/>
      <c r="M6" s="9"/>
      <c r="N6" s="9" t="s">
        <v>843</v>
      </c>
    </row>
    <row r="7" spans="1:14">
      <c r="A7" s="9" t="s">
        <v>853</v>
      </c>
      <c r="B7" s="9"/>
      <c r="C7" s="9" t="s">
        <v>838</v>
      </c>
      <c r="D7" s="9" t="s">
        <v>839</v>
      </c>
      <c r="E7" s="9" t="s">
        <v>854</v>
      </c>
      <c r="F7" s="9" t="s">
        <v>852</v>
      </c>
      <c r="G7" s="9" t="s">
        <v>841</v>
      </c>
      <c r="H7" s="9"/>
      <c r="I7" s="9"/>
      <c r="J7" s="9"/>
      <c r="K7" s="9" t="s">
        <v>842</v>
      </c>
      <c r="L7" s="9"/>
      <c r="M7" s="9"/>
      <c r="N7" s="9" t="s">
        <v>843</v>
      </c>
    </row>
    <row r="8" spans="1:14">
      <c r="A8" s="9" t="s">
        <v>855</v>
      </c>
      <c r="B8" s="9"/>
      <c r="C8" s="9" t="s">
        <v>838</v>
      </c>
      <c r="D8" s="9" t="s">
        <v>839</v>
      </c>
      <c r="E8" s="9" t="s">
        <v>856</v>
      </c>
      <c r="F8" s="9" t="s">
        <v>852</v>
      </c>
      <c r="G8" s="9" t="s">
        <v>841</v>
      </c>
      <c r="H8" s="9"/>
      <c r="I8" s="9"/>
      <c r="J8" s="9"/>
      <c r="K8" s="9" t="s">
        <v>842</v>
      </c>
      <c r="L8" s="9"/>
      <c r="M8" s="9"/>
      <c r="N8" s="9" t="s">
        <v>843</v>
      </c>
    </row>
    <row r="9" spans="1:14">
      <c r="A9" s="9" t="s">
        <v>857</v>
      </c>
      <c r="B9" s="9"/>
      <c r="C9" s="9" t="s">
        <v>838</v>
      </c>
      <c r="D9" s="9" t="s">
        <v>839</v>
      </c>
      <c r="E9" s="9" t="s">
        <v>856</v>
      </c>
      <c r="F9" s="9" t="s">
        <v>852</v>
      </c>
      <c r="G9" s="9" t="s">
        <v>841</v>
      </c>
      <c r="H9" s="9"/>
      <c r="I9" s="9"/>
      <c r="J9" s="9"/>
      <c r="K9" s="9" t="s">
        <v>842</v>
      </c>
      <c r="L9" s="9"/>
      <c r="M9" s="9"/>
      <c r="N9" s="9" t="s">
        <v>843</v>
      </c>
    </row>
    <row r="10" spans="1:14">
      <c r="A10" s="9" t="s">
        <v>858</v>
      </c>
      <c r="B10" s="9"/>
      <c r="C10" s="9" t="s">
        <v>838</v>
      </c>
      <c r="D10" s="9" t="s">
        <v>839</v>
      </c>
      <c r="E10" s="9" t="s">
        <v>856</v>
      </c>
      <c r="F10" s="9" t="s">
        <v>852</v>
      </c>
      <c r="G10" s="9" t="s">
        <v>841</v>
      </c>
      <c r="H10" s="9"/>
      <c r="I10" s="9"/>
      <c r="J10" s="9"/>
      <c r="K10" s="9" t="s">
        <v>842</v>
      </c>
      <c r="L10" s="9"/>
      <c r="M10" s="9"/>
      <c r="N10" s="9" t="s">
        <v>843</v>
      </c>
    </row>
    <row r="11" spans="1:14">
      <c r="A11" s="9" t="s">
        <v>859</v>
      </c>
      <c r="B11" s="9"/>
      <c r="C11" s="9" t="s">
        <v>838</v>
      </c>
      <c r="D11" s="9" t="s">
        <v>839</v>
      </c>
      <c r="E11" s="9" t="s">
        <v>856</v>
      </c>
      <c r="F11" s="9" t="s">
        <v>852</v>
      </c>
      <c r="G11" s="9" t="s">
        <v>841</v>
      </c>
      <c r="H11" s="9"/>
      <c r="I11" s="9"/>
      <c r="J11" s="9"/>
      <c r="K11" s="9" t="s">
        <v>842</v>
      </c>
      <c r="L11" s="9"/>
      <c r="M11" s="9"/>
      <c r="N11" s="9" t="s">
        <v>843</v>
      </c>
    </row>
    <row r="12" spans="1:14">
      <c r="A12" s="9" t="s">
        <v>860</v>
      </c>
      <c r="B12" s="9"/>
      <c r="C12" s="9" t="s">
        <v>838</v>
      </c>
      <c r="D12" s="9" t="s">
        <v>839</v>
      </c>
      <c r="E12" s="9" t="s">
        <v>856</v>
      </c>
      <c r="F12" s="9" t="s">
        <v>852</v>
      </c>
      <c r="G12" s="9" t="s">
        <v>841</v>
      </c>
      <c r="H12" s="9"/>
      <c r="I12" s="9"/>
      <c r="J12" s="9"/>
      <c r="K12" s="9" t="s">
        <v>842</v>
      </c>
      <c r="L12" s="9"/>
      <c r="M12" s="9"/>
      <c r="N12" s="9" t="s">
        <v>843</v>
      </c>
    </row>
    <row r="15" spans="1:14">
      <c r="A15" s="158" t="s">
        <v>861</v>
      </c>
    </row>
  </sheetData>
  <phoneticPr fontId="45" type="noConversion"/>
  <dataValidations count="8">
    <dataValidation type="list" allowBlank="1" showErrorMessage="1" sqref="E2:E9999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9999" xr:uid="{00000000-0002-0000-0800-000001000000}">
      <formula1>"公网,私网"</formula1>
    </dataValidation>
    <dataValidation type="list" allowBlank="1" showErrorMessage="1" sqref="C2:C9999" xr:uid="{00000000-0002-0000-0800-000002000000}">
      <formula1>"A类,B类,C类,V6"</formula1>
    </dataValidation>
    <dataValidation type="list" allowBlank="1" showErrorMessage="1" sqref="F2:F9999" xr:uid="{00000000-0002-0000-0800-000003000000}">
      <formula1>"163,DCN,CN2,其他,DMZ"</formula1>
    </dataValidation>
    <dataValidation type="list" allowBlank="1" showErrorMessage="1" sqref="G2:G9999" xr:uid="{00000000-0002-0000-0800-000004000000}">
      <formula1>"IPV4,IPV6"</formula1>
    </dataValidation>
    <dataValidation type="list" allowBlank="1" showErrorMessage="1" sqref="K2:K9999" xr:uid="{00000000-0002-0000-0800-000005000000}">
      <formula1>"标准,非标准"</formula1>
    </dataValidation>
    <dataValidation type="list" allowBlank="1" showErrorMessage="1" sqref="H2:H9999" xr:uid="{00000000-0002-0000-0800-000006000000}">
      <formula1>"租用省公司,省公司赠送,集团划拨"</formula1>
    </dataValidation>
    <dataValidation type="list" allowBlank="1" showErrorMessage="1" sqref="N2:N9999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7"/>
  <sheetViews>
    <sheetView topLeftCell="D1" workbookViewId="0">
      <selection activeCell="H24" sqref="H24"/>
    </sheetView>
  </sheetViews>
  <sheetFormatPr defaultColWidth="9" defaultRowHeight="13.8"/>
  <cols>
    <col min="1" max="1" width="9.44140625" customWidth="1"/>
    <col min="2" max="2" width="26.6640625" customWidth="1"/>
    <col min="3" max="3" width="19.664062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6640625" customWidth="1"/>
    <col min="10" max="10" width="11.5546875" customWidth="1"/>
  </cols>
  <sheetData>
    <row r="1" spans="1:10" ht="14.4">
      <c r="A1" s="2" t="s">
        <v>862</v>
      </c>
      <c r="B1" s="2" t="s">
        <v>863</v>
      </c>
      <c r="C1" s="2" t="s">
        <v>67</v>
      </c>
      <c r="D1" s="2" t="s">
        <v>864</v>
      </c>
      <c r="E1" s="2" t="s">
        <v>865</v>
      </c>
      <c r="F1" s="3" t="s">
        <v>866</v>
      </c>
      <c r="G1" s="2" t="s">
        <v>867</v>
      </c>
      <c r="H1" s="2" t="s">
        <v>431</v>
      </c>
      <c r="I1" s="2" t="s">
        <v>428</v>
      </c>
      <c r="J1" s="2" t="s">
        <v>868</v>
      </c>
    </row>
    <row r="2" spans="1:10" s="1" customFormat="1" ht="28.8">
      <c r="A2" s="4" t="s">
        <v>869</v>
      </c>
      <c r="B2" s="5" t="s">
        <v>870</v>
      </c>
      <c r="C2" s="5" t="s">
        <v>871</v>
      </c>
      <c r="D2" s="6" t="s">
        <v>872</v>
      </c>
      <c r="E2" s="4" t="s">
        <v>873</v>
      </c>
      <c r="F2" s="4" t="s">
        <v>873</v>
      </c>
      <c r="G2" s="5" t="s">
        <v>874</v>
      </c>
      <c r="H2" s="5" t="s">
        <v>875</v>
      </c>
      <c r="I2" s="5">
        <v>2100</v>
      </c>
      <c r="J2" s="5">
        <v>65258</v>
      </c>
    </row>
    <row r="3" spans="1:10" s="1" customFormat="1" ht="28.8">
      <c r="A3" s="4" t="s">
        <v>869</v>
      </c>
      <c r="B3" s="5" t="s">
        <v>876</v>
      </c>
      <c r="C3" s="5" t="s">
        <v>877</v>
      </c>
      <c r="D3" s="6" t="s">
        <v>878</v>
      </c>
      <c r="E3" s="4" t="s">
        <v>873</v>
      </c>
      <c r="F3" s="4" t="s">
        <v>873</v>
      </c>
      <c r="G3" s="5" t="s">
        <v>879</v>
      </c>
      <c r="H3" s="5" t="s">
        <v>875</v>
      </c>
      <c r="I3" s="5">
        <v>2100</v>
      </c>
      <c r="J3" s="5">
        <v>65258</v>
      </c>
    </row>
    <row r="7" spans="1:10">
      <c r="D7" s="158" t="s">
        <v>861</v>
      </c>
    </row>
  </sheetData>
  <phoneticPr fontId="45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0"/>
  <sheetViews>
    <sheetView workbookViewId="0">
      <selection activeCell="O21" sqref="O21"/>
    </sheetView>
  </sheetViews>
  <sheetFormatPr defaultColWidth="8.6640625" defaultRowHeight="14.4"/>
  <cols>
    <col min="1" max="16384" width="8.6640625" style="1"/>
  </cols>
  <sheetData>
    <row r="1" spans="1:29" s="30" customFormat="1" ht="14.25" customHeight="1">
      <c r="A1" s="222" t="s">
        <v>880</v>
      </c>
      <c r="B1" s="222"/>
      <c r="C1" s="222"/>
      <c r="D1" s="222"/>
      <c r="E1" s="222"/>
      <c r="F1" s="222"/>
      <c r="G1" s="222"/>
      <c r="H1" s="222"/>
      <c r="I1" s="223" t="s">
        <v>881</v>
      </c>
      <c r="J1" s="223"/>
      <c r="K1" s="224"/>
      <c r="L1" s="223"/>
      <c r="M1" s="223"/>
      <c r="N1" s="225" t="s">
        <v>882</v>
      </c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</row>
    <row r="2" spans="1:29" s="30" customFormat="1" ht="19.2">
      <c r="A2" s="31" t="s">
        <v>22</v>
      </c>
      <c r="B2" s="32" t="s">
        <v>883</v>
      </c>
      <c r="C2" s="32" t="s">
        <v>884</v>
      </c>
      <c r="D2" s="32" t="s">
        <v>885</v>
      </c>
      <c r="E2" s="33" t="s">
        <v>886</v>
      </c>
      <c r="F2" s="33" t="s">
        <v>887</v>
      </c>
      <c r="G2" s="33" t="s">
        <v>888</v>
      </c>
      <c r="H2" s="33" t="s">
        <v>889</v>
      </c>
      <c r="I2" s="33" t="s">
        <v>890</v>
      </c>
      <c r="J2" s="33" t="s">
        <v>891</v>
      </c>
      <c r="K2" s="35" t="s">
        <v>892</v>
      </c>
      <c r="L2" s="33" t="s">
        <v>893</v>
      </c>
      <c r="M2" s="33" t="s">
        <v>894</v>
      </c>
      <c r="N2" s="36" t="s">
        <v>895</v>
      </c>
      <c r="O2" s="37" t="s">
        <v>896</v>
      </c>
      <c r="P2" s="36" t="s">
        <v>897</v>
      </c>
      <c r="Q2" s="36" t="s">
        <v>898</v>
      </c>
      <c r="R2" s="36" t="s">
        <v>899</v>
      </c>
      <c r="S2" s="36" t="s">
        <v>900</v>
      </c>
      <c r="T2" s="36" t="s">
        <v>901</v>
      </c>
      <c r="U2" s="42" t="s">
        <v>902</v>
      </c>
      <c r="V2" s="42" t="s">
        <v>903</v>
      </c>
      <c r="W2" s="43" t="s">
        <v>904</v>
      </c>
      <c r="X2" s="42" t="s">
        <v>905</v>
      </c>
      <c r="Y2" s="36" t="s">
        <v>906</v>
      </c>
      <c r="Z2" s="47" t="s">
        <v>907</v>
      </c>
      <c r="AA2" s="36" t="s">
        <v>908</v>
      </c>
      <c r="AB2" s="42" t="s">
        <v>909</v>
      </c>
      <c r="AC2" s="48" t="s">
        <v>910</v>
      </c>
    </row>
    <row r="3" spans="1:29" s="30" customFormat="1" ht="48">
      <c r="A3" s="34" t="str">
        <f>项目信息!C5</f>
        <v>郑州3</v>
      </c>
      <c r="B3" s="34" t="str">
        <f>项目信息!C6</f>
        <v>河南</v>
      </c>
      <c r="C3" s="34" t="str">
        <f>项目信息!C7</f>
        <v>郑州</v>
      </c>
      <c r="D3" s="34" t="str">
        <f>项目信息!C15</f>
        <v>郑州市高新区枢纽楼数据中心{site_name}机房</v>
      </c>
      <c r="E3" s="34" t="s">
        <v>911</v>
      </c>
      <c r="F3" s="34" t="s">
        <v>912</v>
      </c>
      <c r="G3" s="34" t="s">
        <v>913</v>
      </c>
      <c r="H3" s="34" t="s">
        <v>914</v>
      </c>
      <c r="I3" s="34" t="s">
        <v>915</v>
      </c>
      <c r="J3" s="38" t="s">
        <v>916</v>
      </c>
      <c r="K3" s="39" t="str">
        <f>项目信息!C10</f>
        <v>2022-11-10</v>
      </c>
      <c r="L3" s="34" t="s">
        <v>917</v>
      </c>
      <c r="M3" s="34" t="s">
        <v>918</v>
      </c>
      <c r="N3" s="40">
        <v>163</v>
      </c>
      <c r="O3" s="41"/>
      <c r="P3" s="41"/>
      <c r="Q3" s="44" t="s">
        <v>919</v>
      </c>
      <c r="R3" s="44"/>
      <c r="S3" s="40">
        <v>10</v>
      </c>
      <c r="T3" s="45">
        <v>40</v>
      </c>
      <c r="U3" s="46" t="s">
        <v>920</v>
      </c>
      <c r="V3" s="46" t="s">
        <v>921</v>
      </c>
      <c r="W3" s="46"/>
      <c r="X3" s="46" t="s">
        <v>922</v>
      </c>
      <c r="Y3" s="40" t="s">
        <v>923</v>
      </c>
      <c r="Z3" s="40"/>
      <c r="AA3" s="40" t="s">
        <v>924</v>
      </c>
      <c r="AB3" s="46" t="s">
        <v>925</v>
      </c>
      <c r="AC3" s="46"/>
    </row>
    <row r="4" spans="1:29" s="30" customFormat="1" ht="48">
      <c r="A4" s="34" t="str">
        <f>项目信息!C5</f>
        <v>郑州3</v>
      </c>
      <c r="B4" s="34" t="str">
        <f>项目信息!C6</f>
        <v>河南</v>
      </c>
      <c r="C4" s="34" t="str">
        <f>项目信息!C7</f>
        <v>郑州</v>
      </c>
      <c r="D4" s="34" t="str">
        <f>项目信息!C15</f>
        <v>郑州市高新区枢纽楼数据中心{site_name}机房</v>
      </c>
      <c r="E4" s="34" t="s">
        <v>911</v>
      </c>
      <c r="F4" s="34" t="s">
        <v>912</v>
      </c>
      <c r="G4" s="34" t="s">
        <v>913</v>
      </c>
      <c r="H4" s="34" t="s">
        <v>914</v>
      </c>
      <c r="I4" s="34" t="s">
        <v>915</v>
      </c>
      <c r="J4" s="38" t="s">
        <v>916</v>
      </c>
      <c r="K4" s="39" t="str">
        <f>项目信息!C10</f>
        <v>2022-11-10</v>
      </c>
      <c r="L4" s="34" t="s">
        <v>917</v>
      </c>
      <c r="M4" s="34" t="s">
        <v>918</v>
      </c>
      <c r="N4" s="40">
        <v>163</v>
      </c>
      <c r="O4" s="41"/>
      <c r="P4" s="41"/>
      <c r="Q4" s="44" t="s">
        <v>926</v>
      </c>
      <c r="R4" s="44"/>
      <c r="S4" s="40">
        <v>10</v>
      </c>
      <c r="T4" s="45">
        <v>40</v>
      </c>
      <c r="U4" s="46" t="s">
        <v>920</v>
      </c>
      <c r="V4" s="46" t="s">
        <v>927</v>
      </c>
      <c r="W4" s="46"/>
      <c r="X4" s="46" t="s">
        <v>922</v>
      </c>
      <c r="Y4" s="40" t="s">
        <v>928</v>
      </c>
      <c r="Z4" s="40"/>
      <c r="AA4" s="40" t="s">
        <v>924</v>
      </c>
      <c r="AB4" s="46" t="s">
        <v>929</v>
      </c>
      <c r="AC4" s="46"/>
    </row>
    <row r="5" spans="1:29" s="30" customFormat="1" ht="48">
      <c r="A5" s="34" t="str">
        <f>项目信息!C5</f>
        <v>郑州3</v>
      </c>
      <c r="B5" s="34" t="str">
        <f>项目信息!C6</f>
        <v>河南</v>
      </c>
      <c r="C5" s="34" t="str">
        <f>项目信息!C7</f>
        <v>郑州</v>
      </c>
      <c r="D5" s="34" t="str">
        <f>项目信息!C15</f>
        <v>郑州市高新区枢纽楼数据中心{site_name}机房</v>
      </c>
      <c r="E5" s="34" t="s">
        <v>911</v>
      </c>
      <c r="F5" s="34" t="s">
        <v>912</v>
      </c>
      <c r="G5" s="34" t="s">
        <v>913</v>
      </c>
      <c r="H5" s="34" t="s">
        <v>914</v>
      </c>
      <c r="I5" s="34" t="s">
        <v>930</v>
      </c>
      <c r="J5" s="38" t="s">
        <v>931</v>
      </c>
      <c r="K5" s="39" t="str">
        <f>项目信息!C10</f>
        <v>2022-11-10</v>
      </c>
      <c r="L5" s="34" t="s">
        <v>917</v>
      </c>
      <c r="M5" s="34" t="s">
        <v>918</v>
      </c>
      <c r="N5" s="40">
        <v>163</v>
      </c>
      <c r="O5" s="41"/>
      <c r="P5" s="41"/>
      <c r="Q5" s="44" t="s">
        <v>919</v>
      </c>
      <c r="R5" s="44"/>
      <c r="S5" s="40">
        <v>10</v>
      </c>
      <c r="T5" s="45">
        <v>40</v>
      </c>
      <c r="U5" s="46" t="s">
        <v>920</v>
      </c>
      <c r="V5" s="46" t="s">
        <v>932</v>
      </c>
      <c r="W5" s="46"/>
      <c r="X5" s="46" t="s">
        <v>922</v>
      </c>
      <c r="Y5" s="40" t="s">
        <v>933</v>
      </c>
      <c r="Z5" s="40"/>
      <c r="AA5" s="40" t="s">
        <v>934</v>
      </c>
      <c r="AB5" s="46" t="s">
        <v>935</v>
      </c>
      <c r="AC5" s="46"/>
    </row>
    <row r="6" spans="1:29" s="30" customFormat="1" ht="48">
      <c r="A6" s="34" t="str">
        <f>项目信息!C5</f>
        <v>郑州3</v>
      </c>
      <c r="B6" s="34" t="str">
        <f>项目信息!C6</f>
        <v>河南</v>
      </c>
      <c r="C6" s="34" t="str">
        <f>项目信息!C7</f>
        <v>郑州</v>
      </c>
      <c r="D6" s="34" t="str">
        <f>项目信息!C15</f>
        <v>郑州市高新区枢纽楼数据中心{site_name}机房</v>
      </c>
      <c r="E6" s="34" t="s">
        <v>911</v>
      </c>
      <c r="F6" s="34" t="s">
        <v>912</v>
      </c>
      <c r="G6" s="34" t="s">
        <v>913</v>
      </c>
      <c r="H6" s="34" t="s">
        <v>914</v>
      </c>
      <c r="I6" s="34" t="s">
        <v>930</v>
      </c>
      <c r="J6" s="38" t="s">
        <v>931</v>
      </c>
      <c r="K6" s="39" t="str">
        <f>项目信息!C10</f>
        <v>2022-11-10</v>
      </c>
      <c r="L6" s="34" t="s">
        <v>917</v>
      </c>
      <c r="M6" s="34" t="s">
        <v>918</v>
      </c>
      <c r="N6" s="40">
        <v>163</v>
      </c>
      <c r="O6" s="41"/>
      <c r="P6" s="41"/>
      <c r="Q6" s="44" t="s">
        <v>926</v>
      </c>
      <c r="R6" s="44"/>
      <c r="S6" s="40">
        <v>10</v>
      </c>
      <c r="T6" s="45">
        <v>40</v>
      </c>
      <c r="U6" s="46" t="s">
        <v>920</v>
      </c>
      <c r="V6" s="46" t="s">
        <v>936</v>
      </c>
      <c r="W6" s="46"/>
      <c r="X6" s="46" t="s">
        <v>922</v>
      </c>
      <c r="Y6" s="40" t="s">
        <v>937</v>
      </c>
      <c r="Z6" s="40"/>
      <c r="AA6" s="40" t="s">
        <v>934</v>
      </c>
      <c r="AB6" s="46" t="s">
        <v>938</v>
      </c>
      <c r="AC6" s="46"/>
    </row>
    <row r="10" spans="1:29">
      <c r="A10" s="158" t="s">
        <v>861</v>
      </c>
    </row>
  </sheetData>
  <mergeCells count="3">
    <mergeCell ref="A1:H1"/>
    <mergeCell ref="I1:M1"/>
    <mergeCell ref="N1:AC1"/>
  </mergeCells>
  <phoneticPr fontId="45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89B95AB6962459D297FEDC06642CB" ma:contentTypeVersion="10" ma:contentTypeDescription="Create a new document." ma:contentTypeScope="" ma:versionID="31d4b9b804ee58645739dd064a24e0ef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6d677dd6d8eb8b95637b08373aa39eb7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d0a44472-358d-4f72-9b41-73280ab5bb44"/>
    <ds:schemaRef ds:uri="abe9a1fc-9b1b-4145-a7c0-c219f34cbfe1"/>
  </ds:schemaRefs>
</ds:datastoreItem>
</file>

<file path=customXml/itemProps2.xml><?xml version="1.0" encoding="utf-8"?>
<ds:datastoreItem xmlns:ds="http://schemas.openxmlformats.org/officeDocument/2006/customXml" ds:itemID="{552777BC-AAB4-40F3-BE3C-A59409189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说明（勿修改）</vt:lpstr>
      <vt:lpstr>项目信息</vt:lpstr>
      <vt:lpstr>设备清单</vt:lpstr>
      <vt:lpstr>初始化要求</vt:lpstr>
      <vt:lpstr>网络设备</vt:lpstr>
      <vt:lpstr>服务器</vt:lpstr>
      <vt:lpstr>IP互联表</vt:lpstr>
      <vt:lpstr>网络规划概要</vt:lpstr>
      <vt:lpstr>VM宿主机</vt:lpstr>
      <vt:lpstr>VM规划</vt:lpstr>
      <vt:lpstr>IP地址段</vt:lpstr>
      <vt:lpstr>AS</vt:lpstr>
      <vt:lpstr>出口信息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liu haohan</cp:lastModifiedBy>
  <cp:revision/>
  <dcterms:created xsi:type="dcterms:W3CDTF">2012-08-17T05:17:00Z</dcterms:created>
  <dcterms:modified xsi:type="dcterms:W3CDTF">2023-01-31T02:55:07Z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