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s\python\jw3\docs\"/>
    </mc:Choice>
  </mc:AlternateContent>
  <xr:revisionPtr revIDLastSave="0" documentId="13_ncr:1_{95CEE23D-6C84-4869-9694-20C10AA31BBD}" xr6:coauthVersionLast="47" xr6:coauthVersionMax="47" xr10:uidLastSave="{00000000-0000-0000-0000-000000000000}"/>
  <bookViews>
    <workbookView xWindow="-110" yWindow="-110" windowWidth="25820" windowHeight="15500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  <externalReference r:id="rId15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81029"/>
</workbook>
</file>

<file path=xl/calcChain.xml><?xml version="1.0" encoding="utf-8"?>
<calcChain xmlns="http://schemas.openxmlformats.org/spreadsheetml/2006/main">
  <c r="F2" i="33" l="1"/>
  <c r="B2" i="33" s="1"/>
  <c r="B14" i="33" s="1"/>
  <c r="G2" i="33"/>
  <c r="H2" i="33"/>
  <c r="F3" i="33"/>
  <c r="B3" i="33" s="1"/>
  <c r="B15" i="33" s="1"/>
  <c r="G3" i="33"/>
  <c r="N15" i="33" s="1"/>
  <c r="H3" i="33"/>
  <c r="P15" i="33" s="1"/>
  <c r="F4" i="33"/>
  <c r="L16" i="33" s="1"/>
  <c r="G4" i="33"/>
  <c r="H4" i="33"/>
  <c r="P16" i="33" s="1"/>
  <c r="F5" i="33"/>
  <c r="L17" i="33" s="1"/>
  <c r="G5" i="33"/>
  <c r="H5" i="33"/>
  <c r="P17" i="33" s="1"/>
  <c r="J5" i="33"/>
  <c r="J6" i="33"/>
  <c r="B6" i="33" s="1"/>
  <c r="B18" i="33" s="1"/>
  <c r="J7" i="33"/>
  <c r="B7" i="33" s="1"/>
  <c r="B19" i="33" s="1"/>
  <c r="C14" i="33"/>
  <c r="N14" i="33"/>
  <c r="P14" i="33"/>
  <c r="C15" i="33"/>
  <c r="L15" i="33"/>
  <c r="C16" i="33"/>
  <c r="N16" i="33"/>
  <c r="C17" i="33"/>
  <c r="N17" i="33"/>
  <c r="C18" i="33"/>
  <c r="L18" i="33"/>
  <c r="C19" i="33"/>
  <c r="D2" i="32"/>
  <c r="S2" i="32"/>
  <c r="T2" i="32"/>
  <c r="U2" i="32"/>
  <c r="V2" i="32"/>
  <c r="D3" i="32"/>
  <c r="S3" i="32"/>
  <c r="T3" i="32"/>
  <c r="U3" i="32"/>
  <c r="V3" i="32"/>
  <c r="D4" i="32"/>
  <c r="S4" i="32"/>
  <c r="T4" i="32"/>
  <c r="U4" i="32"/>
  <c r="V4" i="32"/>
  <c r="D5" i="32"/>
  <c r="S5" i="32"/>
  <c r="T5" i="32"/>
  <c r="U5" i="32"/>
  <c r="V5" i="32"/>
  <c r="P25" i="4"/>
  <c r="K16" i="10" a="1"/>
  <c r="K16" i="10" s="1"/>
  <c r="K17" i="10" a="1"/>
  <c r="K17" i="10" s="1"/>
  <c r="K18" i="10" a="1"/>
  <c r="K18" i="10" s="1"/>
  <c r="K19" i="10" a="1"/>
  <c r="K19" i="10" s="1"/>
  <c r="K20" i="10" a="1"/>
  <c r="K20" i="10" s="1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K15" i="10" a="1"/>
  <c r="K15" i="10" s="1"/>
  <c r="K2" i="10" a="1"/>
  <c r="K2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3" i="10" a="1"/>
  <c r="K3" i="10" s="1"/>
  <c r="B5" i="33" l="1"/>
  <c r="B17" i="33" s="1"/>
  <c r="L14" i="33"/>
  <c r="L19" i="33"/>
  <c r="B4" i="33"/>
  <c r="B16" i="33" s="1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D4" i="4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M2" i="4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E9" i="31" l="1"/>
  <c r="E5" i="31" l="1"/>
  <c r="D4" i="31"/>
  <c r="D11" i="31"/>
  <c r="D3" i="31"/>
  <c r="D10" i="31"/>
  <c r="D7" i="31"/>
  <c r="D6" i="31"/>
  <c r="D13" i="31"/>
  <c r="G2" i="31"/>
  <c r="E11" i="31" l="1"/>
  <c r="E10" i="31"/>
  <c r="E4" i="31" l="1"/>
  <c r="E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<sst xmlns="http://schemas.openxmlformats.org/spreadsheetml/2006/main" count="1867" uniqueCount="935">
  <si>
    <t>模板名称</t>
  </si>
  <si>
    <t>0号表-天翼云集成实施基本信息表</t>
  </si>
  <si>
    <t>模板版本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</si>
  <si>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</si>
  <si>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</si>
  <si>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</si>
  <si>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</si>
  <si>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</si>
  <si>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</si>
  <si>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</si>
  <si>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</si>
  <si>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</si>
  <si>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</si>
  <si>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</si>
  <si>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</si>
  <si>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</si>
  <si>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</si>
  <si>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</si>
  <si>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</si>
  <si>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</si>
  <si>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</si>
  <si>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郑州3</t>
    <phoneticPr fontId="45" type="noConversion"/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</si>
  <si>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</si>
  <si>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</si>
  <si>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</si>
  <si>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</si>
  <si>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</si>
  <si>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</si>
  <si>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</si>
  <si>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</si>
  <si>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</si>
  <si>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</si>
  <si>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</si>
  <si>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</si>
  <si>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</si>
  <si>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</si>
  <si>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</si>
  <si>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</si>
  <si>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</si>
  <si>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</si>
  <si>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</si>
  <si>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</si>
  <si>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</si>
  <si>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</si>
  <si>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</si>
  <si>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</si>
  <si>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</si>
  <si>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</si>
  <si>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</si>
  <si>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</si>
  <si>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</si>
  <si>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</si>
  <si>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</si>
  <si>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</si>
  <si>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</si>
  <si>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</si>
  <si>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</si>
  <si>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</si>
  <si>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</si>
  <si>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</si>
  <si>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</si>
  <si>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</si>
  <si>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</si>
  <si>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</si>
  <si>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</si>
  <si>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</si>
  <si>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</si>
  <si>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</si>
  <si>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</si>
  <si>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</si>
  <si>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</si>
  <si>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</si>
  <si>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</si>
  <si>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</si>
  <si>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</si>
  <si>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</si>
  <si>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</si>
  <si>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</si>
  <si>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</si>
  <si>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</si>
  <si>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</si>
  <si>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</si>
  <si>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备注</t>
    <phoneticPr fontId="45" type="noConversion"/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</si>
  <si>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</si>
  <si>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</si>
  <si>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</si>
  <si>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</si>
  <si>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</si>
  <si>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</si>
  <si>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</si>
  <si>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</si>
  <si>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</si>
  <si>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</si>
  <si>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</si>
  <si>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</si>
  <si>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</si>
  <si>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4.19.12</t>
    <phoneticPr fontId="45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</si>
  <si>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</si>
  <si>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</si>
  <si>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</si>
  <si>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</si>
  <si>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</si>
  <si>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</si>
  <si>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</si>
  <si>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</si>
  <si>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</si>
  <si>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</si>
  <si>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</si>
  <si>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</si>
  <si>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</si>
  <si>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</si>
  <si>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</si>
  <si>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</si>
  <si>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</si>
  <si>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</si>
  <si>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</si>
  <si>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</si>
  <si>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</si>
  <si>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</si>
  <si>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</si>
  <si>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</si>
  <si>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</si>
  <si>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</si>
  <si>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</si>
  <si>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</si>
  <si>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</si>
  <si>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</si>
  <si>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</si>
  <si>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</si>
  <si>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</si>
  <si>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</si>
  <si>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</si>
  <si>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</si>
  <si>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</si>
  <si>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</si>
  <si>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</si>
  <si>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</si>
  <si>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</si>
  <si>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</si>
  <si>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</si>
  <si>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</si>
  <si>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</si>
  <si>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</si>
  <si>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</si>
  <si>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</si>
  <si>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网络与服务器公式不同</t>
    <phoneticPr fontId="45" type="noConversion"/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</si>
  <si>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</si>
  <si>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</si>
  <si>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</si>
  <si>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</si>
  <si>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</si>
  <si>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</si>
  <si>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</si>
  <si>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</si>
  <si>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</si>
  <si>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</si>
  <si>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N/A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</si>
  <si>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</si>
  <si>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</si>
  <si>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</si>
  <si>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</si>
  <si>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</si>
  <si>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</si>
  <si>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</si>
  <si>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</si>
  <si>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</si>
  <si>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</si>
  <si>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</si>
  <si>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</si>
  <si>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</si>
  <si>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</si>
  <si>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</si>
  <si>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</si>
  <si>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</si>
  <si>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</si>
  <si>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</si>
  <si>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</si>
  <si>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</si>
  <si>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</si>
  <si>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</si>
  <si>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S5554S-EI-D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</si>
  <si>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</si>
  <si>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</si>
  <si>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</si>
  <si>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</si>
  <si>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</si>
  <si>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</si>
  <si>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</si>
  <si>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</si>
  <si>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</si>
  <si>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</si>
  <si>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</si>
  <si>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</si>
  <si>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</si>
  <si>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</si>
  <si>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</si>
  <si>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</si>
  <si>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</si>
  <si>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</si>
  <si>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</si>
  <si>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</si>
  <si>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</si>
  <si>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</si>
  <si>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</si>
  <si>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</si>
  <si>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</si>
  <si>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</si>
  <si>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</si>
  <si>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</si>
  <si>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</si>
  <si>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</si>
  <si>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</si>
  <si>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</si>
  <si>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</si>
  <si>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</si>
  <si>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</si>
  <si>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</si>
  <si>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</si>
  <si>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</si>
  <si>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</si>
  <si>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</si>
  <si>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</si>
  <si>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</si>
  <si>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</si>
  <si>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</si>
  <si>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</si>
  <si>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</si>
  <si>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</si>
  <si>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</si>
  <si>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</si>
  <si>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</si>
  <si>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</si>
  <si>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</si>
  <si>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</si>
  <si>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</si>
  <si>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</si>
  <si>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</si>
  <si>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</si>
  <si>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</si>
  <si>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</si>
  <si>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</si>
  <si>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</si>
  <si>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</si>
  <si>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</si>
  <si>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</si>
  <si>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</si>
  <si>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</si>
  <si>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</si>
  <si>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</si>
  <si>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</si>
  <si>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</si>
  <si>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</si>
  <si>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</si>
  <si>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</si>
  <si>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</si>
  <si>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</si>
  <si>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</si>
  <si>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</si>
  <si>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</si>
  <si>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</si>
  <si>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</si>
  <si>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</si>
  <si>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</si>
  <si>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</si>
  <si>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</si>
  <si>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</si>
  <si>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</si>
  <si>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</si>
  <si>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</si>
  <si>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</si>
  <si>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</si>
  <si>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</si>
  <si>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</si>
  <si>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</si>
  <si>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</si>
  <si>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</si>
  <si>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</si>
  <si>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</si>
  <si>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</si>
  <si>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</si>
  <si>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</si>
  <si>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</si>
  <si>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</si>
  <si>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</si>
  <si>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</si>
  <si>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</si>
  <si>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</si>
  <si>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</si>
  <si>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</si>
  <si>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</si>
  <si>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</si>
  <si>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</si>
  <si>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</si>
  <si>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</si>
  <si>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</si>
  <si>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</si>
  <si>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</si>
  <si>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</si>
  <si>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</si>
  <si>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</si>
  <si>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</si>
  <si>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</si>
  <si>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</si>
  <si>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</si>
  <si>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</si>
  <si>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</si>
  <si>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</si>
  <si>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</si>
  <si>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</si>
  <si>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</si>
  <si>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</si>
  <si>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</si>
  <si>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</si>
  <si>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</si>
  <si>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</si>
  <si>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</si>
  <si>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</si>
  <si>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</si>
  <si>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</si>
  <si>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</si>
  <si>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</si>
  <si>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</si>
  <si>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</si>
  <si>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</si>
  <si>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</si>
  <si>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</si>
  <si>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</si>
  <si>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</si>
  <si>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</si>
  <si>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</si>
  <si>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</si>
  <si>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</si>
  <si>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</si>
  <si>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</si>
  <si>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</si>
  <si>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</si>
  <si>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HAZZ-122-4-04-A1P1-ASW-H6900-01U40</t>
  </si>
  <si>
    <t>10.1.1.9</t>
  </si>
  <si>
    <t>边界交换机-4</t>
  </si>
  <si>
    <t>HAZZ-122-4-05-A1P1-ASW-H6900-01U40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</si>
  <si>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</si>
  <si>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</si>
  <si>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</si>
  <si>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</si>
  <si>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</si>
  <si>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</si>
  <si>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</si>
  <si>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</si>
  <si>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</si>
  <si>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</si>
  <si>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</si>
  <si>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</si>
  <si>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</si>
  <si>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</si>
  <si>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</si>
  <si>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</si>
  <si>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</si>
  <si>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</si>
  <si>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</si>
  <si>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</si>
  <si>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</si>
  <si>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</si>
  <si>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</si>
  <si>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</si>
  <si>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</si>
  <si>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</si>
  <si>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</si>
  <si>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</si>
  <si>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</si>
  <si>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</si>
  <si>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</si>
  <si>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</si>
  <si>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</si>
  <si>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</si>
  <si>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</si>
  <si>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</si>
  <si>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</si>
  <si>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</si>
  <si>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</si>
  <si>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</si>
  <si>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</si>
  <si>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</si>
  <si>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</si>
  <si>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</si>
  <si>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</si>
  <si>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</si>
  <si>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</si>
  <si>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</si>
  <si>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</si>
  <si>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</si>
  <si>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</si>
  <si>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</si>
  <si>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</si>
  <si>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</si>
  <si>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</si>
  <si>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</si>
  <si>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</si>
  <si>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</si>
  <si>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</si>
  <si>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</si>
  <si>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</si>
  <si>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</si>
  <si>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</si>
  <si>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</si>
  <si>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</si>
  <si>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</si>
  <si>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</si>
  <si>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</si>
  <si>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</si>
  <si>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</si>
  <si>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</si>
  <si>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</si>
  <si>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</si>
  <si>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</si>
  <si>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</si>
  <si>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</si>
  <si>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</si>
  <si>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</si>
  <si>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</si>
  <si>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</si>
  <si>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</si>
  <si>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</si>
  <si>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</si>
  <si>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</si>
  <si>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</si>
  <si>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</si>
  <si>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</si>
  <si>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</si>
  <si>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</si>
  <si>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</si>
  <si>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</si>
  <si>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</si>
  <si>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</si>
  <si>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</si>
  <si>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</si>
  <si>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宿主机服务器-1</t>
  </si>
  <si>
    <t>HAZZ-122-3-01-A1P1-SEV-R5300G4-02U06</t>
  </si>
  <si>
    <t>11.101.64.11</t>
  </si>
  <si>
    <t>/22</t>
    <phoneticPr fontId="45" type="noConversion"/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</si>
  <si>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</si>
  <si>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</si>
  <si>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</si>
  <si>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</si>
  <si>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</si>
  <si>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</si>
  <si>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</si>
  <si>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</si>
  <si>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</si>
  <si>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</si>
  <si>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</si>
  <si>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</si>
  <si>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</si>
  <si>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</si>
  <si>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</si>
  <si>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</si>
  <si>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</si>
  <si>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</si>
  <si>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</si>
  <si>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</si>
  <si>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</si>
  <si>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</si>
  <si>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</si>
  <si>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</si>
  <si>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</si>
  <si>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</si>
  <si>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</si>
  <si>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</si>
  <si>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</si>
  <si>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</si>
  <si>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</si>
  <si>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</si>
  <si>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</si>
  <si>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</si>
  <si>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</si>
  <si>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</si>
  <si>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</si>
  <si>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</si>
  <si>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</si>
  <si>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</si>
  <si>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</si>
  <si>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</si>
  <si>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</si>
  <si>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</si>
  <si>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</si>
  <si>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</si>
  <si>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</si>
  <si>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</si>
  <si>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</si>
  <si>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</si>
  <si>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</si>
  <si>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</si>
  <si>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</si>
  <si>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</si>
  <si>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</si>
  <si>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</si>
  <si>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</si>
  <si>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</si>
  <si>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</si>
  <si>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</si>
  <si>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</si>
  <si>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</si>
  <si>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</si>
  <si>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</si>
  <si>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</si>
  <si>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</si>
  <si>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</si>
  <si>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</si>
  <si>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</si>
  <si>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</si>
  <si>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</si>
  <si>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</si>
  <si>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</si>
  <si>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</si>
  <si>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</si>
  <si>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</si>
  <si>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</si>
  <si>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</si>
  <si>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</si>
  <si>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</si>
  <si>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</si>
  <si>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</si>
  <si>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</si>
  <si>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</si>
  <si>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</si>
  <si>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</si>
  <si>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</si>
  <si>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</si>
  <si>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</si>
  <si>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</si>
  <si>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</si>
  <si>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</si>
  <si>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</si>
  <si>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</si>
  <si>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</si>
  <si>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</si>
  <si>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</si>
  <si>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</si>
  <si>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</si>
  <si>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</si>
  <si>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</si>
  <si>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</si>
  <si>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</si>
  <si>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</si>
  <si>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</si>
  <si>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</si>
  <si>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</si>
  <si>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</si>
  <si>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</si>
  <si>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</si>
  <si>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</si>
  <si>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</si>
  <si>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</si>
  <si>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</si>
  <si>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</si>
  <si>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</si>
  <si>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</si>
  <si>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</si>
  <si>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</si>
  <si>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</si>
  <si>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</si>
  <si>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</si>
  <si>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</si>
  <si>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</si>
  <si>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</si>
  <si>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</si>
  <si>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</si>
  <si>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</si>
  <si>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</si>
  <si>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</si>
  <si>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</si>
  <si>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</si>
  <si>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</si>
  <si>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</si>
  <si>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</si>
  <si>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</si>
  <si>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</si>
  <si>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</si>
  <si>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</si>
  <si>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</si>
  <si>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</si>
  <si>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</si>
  <si>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</si>
  <si>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</si>
  <si>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</si>
  <si>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</si>
  <si>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</si>
  <si>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</si>
  <si>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</si>
  <si>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</si>
  <si>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</si>
  <si>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</si>
  <si>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</si>
  <si>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</si>
  <si>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</si>
  <si>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</si>
  <si>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</si>
  <si>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</si>
  <si>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</si>
  <si>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</si>
  <si>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</si>
  <si>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</si>
  <si>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</si>
  <si>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</si>
  <si>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</si>
  <si>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</si>
  <si>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</si>
  <si>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</si>
  <si>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</si>
  <si>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</si>
  <si>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</si>
  <si>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</si>
  <si>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</si>
  <si>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</si>
  <si>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</si>
  <si>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</si>
  <si>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</si>
  <si>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</si>
  <si>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</si>
  <si>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</si>
  <si>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</si>
  <si>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</si>
  <si>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</si>
  <si>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</si>
  <si>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</si>
  <si>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</si>
  <si>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</si>
  <si>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</si>
  <si>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</si>
  <si>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</si>
  <si>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</si>
  <si>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</si>
  <si>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</si>
  <si>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</si>
  <si>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</si>
  <si>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</si>
  <si>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</si>
  <si>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</si>
  <si>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</si>
  <si>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</si>
  <si>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</si>
  <si>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</si>
  <si>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</si>
  <si>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</si>
  <si>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</si>
  <si>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</si>
  <si>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</si>
  <si>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</si>
  <si>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</si>
  <si>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</si>
  <si>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</si>
  <si>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</si>
  <si>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</si>
  <si>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</si>
  <si>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</si>
  <si>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</si>
  <si>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</si>
  <si>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</si>
  <si>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</si>
  <si>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</si>
  <si>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</si>
  <si>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</si>
  <si>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</si>
  <si>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</si>
  <si>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</si>
  <si>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</si>
  <si>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</si>
  <si>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</si>
  <si>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</si>
  <si>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</si>
  <si>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</si>
  <si>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</si>
  <si>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</si>
  <si>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</si>
  <si>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</si>
  <si>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</si>
  <si>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</si>
  <si>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</si>
  <si>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</si>
  <si>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</si>
  <si>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</si>
  <si>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</si>
  <si>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</si>
  <si>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</si>
  <si>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</si>
  <si>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</si>
  <si>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</si>
  <si>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</si>
  <si>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</si>
  <si>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</si>
  <si>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</si>
  <si>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</si>
  <si>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</si>
  <si>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</si>
  <si>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</si>
  <si>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</si>
  <si>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</si>
  <si>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</si>
  <si>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</si>
  <si>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</si>
  <si>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</si>
  <si>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</si>
  <si>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</si>
  <si>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</si>
  <si>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</si>
  <si>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</si>
  <si>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</si>
  <si>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</si>
  <si>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</si>
  <si>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</si>
  <si>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</si>
  <si>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</si>
  <si>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</si>
  <si>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</si>
  <si>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</si>
  <si>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</si>
  <si>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</si>
  <si>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</si>
  <si>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</si>
  <si>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</si>
  <si>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</si>
  <si>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</si>
  <si>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</si>
  <si>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</si>
  <si>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</si>
  <si>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</si>
  <si>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N/A</t>
  </si>
  <si>
    <t>存储内网</t>
  </si>
  <si>
    <t>测试IP</t>
  </si>
  <si>
    <t>公网</t>
  </si>
  <si>
    <t>8.8.0.0/16</t>
  </si>
  <si>
    <t>Openstack CN2管理网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</si>
  <si>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</si>
  <si>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</si>
  <si>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</si>
  <si>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</si>
  <si>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</si>
  <si>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</si>
  <si>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</si>
  <si>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</si>
  <si>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</si>
  <si>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</si>
  <si>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</si>
  <si>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192.168.0.0/18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</si>
  <si>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</si>
  <si>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</si>
  <si>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</si>
  <si>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</si>
  <si>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</si>
  <si>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虚拟机名称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</si>
  <si>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</si>
  <si>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</si>
  <si>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</si>
  <si>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</si>
  <si>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</si>
  <si>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</si>
  <si>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</si>
  <si>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</si>
  <si>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</si>
  <si>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</si>
  <si>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8c32g/5TB</t>
  </si>
  <si>
    <t>root/Ctyun@20220801</t>
  </si>
  <si>
    <t>none</t>
  </si>
  <si>
    <t>NA</t>
  </si>
  <si>
    <t>11.107.135.</t>
  </si>
  <si>
    <t>11.107.163.</t>
  </si>
  <si>
    <t>11.107.177.</t>
  </si>
  <si>
    <t>8c32g</t>
  </si>
  <si>
    <t>4c8g</t>
  </si>
  <si>
    <t>16c64g/500G</t>
    <phoneticPr fontId="45" type="noConversion"/>
  </si>
  <si>
    <t>宿主机</t>
    <phoneticPr fontId="45" type="noConversion"/>
  </si>
  <si>
    <t>KVM01</t>
    <phoneticPr fontId="45" type="noConversion"/>
  </si>
  <si>
    <t>KVM02</t>
  </si>
  <si>
    <t>KVM03</t>
  </si>
  <si>
    <t>KVM04</t>
  </si>
  <si>
    <t>kvm.csv</t>
  </si>
  <si>
    <t>centos76</t>
  </si>
  <si>
    <t>sata</t>
  </si>
  <si>
    <t>storage_manage</t>
  </si>
  <si>
    <t>zabbix_eShield</t>
  </si>
  <si>
    <t>os_manage</t>
  </si>
  <si>
    <t>yundiao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</si>
  <si>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</si>
  <si>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</si>
  <si>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</si>
  <si>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</si>
  <si>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</si>
  <si>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</si>
  <si>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</si>
  <si>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</si>
  <si>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</si>
  <si>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</si>
  <si>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</si>
  <si>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</si>
  <si>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</si>
  <si>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10.19.242.0/25</t>
    <phoneticPr fontId="45" type="noConversion"/>
  </si>
  <si>
    <t>A类</t>
  </si>
  <si>
    <t>私网</t>
  </si>
  <si>
    <t>网络设备带外</t>
  </si>
  <si>
    <t>IPV4</t>
  </si>
  <si>
    <t>标准</t>
  </si>
  <si>
    <t>研发一部</t>
  </si>
  <si>
    <t>10.19.242.128/25</t>
    <phoneticPr fontId="45" type="noConversion"/>
  </si>
  <si>
    <t>集群CN2</t>
  </si>
  <si>
    <t>10.19.243.0/25</t>
    <phoneticPr fontId="45" type="noConversion"/>
  </si>
  <si>
    <t>服务器带外</t>
  </si>
  <si>
    <t>10.19.243.128/25</t>
    <phoneticPr fontId="45" type="noConversion"/>
  </si>
  <si>
    <t>安全</t>
  </si>
  <si>
    <t>21.2.244.0/24</t>
    <phoneticPr fontId="45" type="noConversion"/>
  </si>
  <si>
    <t>网络互联</t>
  </si>
  <si>
    <t>其他</t>
  </si>
  <si>
    <t>21.14.124.0/22</t>
    <phoneticPr fontId="45" type="noConversion"/>
  </si>
  <si>
    <t>PXE装机</t>
  </si>
  <si>
    <t>21.14.128.0/21</t>
    <phoneticPr fontId="45" type="noConversion"/>
  </si>
  <si>
    <t>资源池内私网</t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</si>
  <si>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</si>
  <si>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</si>
  <si>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</si>
  <si>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</si>
  <si>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该表格不能包含公式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</si>
  <si>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</si>
  <si>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</si>
  <si>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</si>
  <si>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</si>
  <si>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</si>
  <si>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</si>
  <si>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</si>
  <si>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</si>
  <si>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</si>
  <si>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</si>
  <si>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</si>
  <si>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</si>
  <si>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</si>
  <si>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</si>
  <si>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</si>
  <si>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</si>
  <si>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</si>
  <si>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</si>
  <si>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</si>
  <si>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</si>
  <si>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</si>
  <si>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</si>
  <si>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</si>
  <si>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</si>
  <si>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</si>
  <si>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</si>
  <si>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</si>
  <si>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</si>
  <si>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</si>
  <si>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</si>
  <si>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</si>
  <si>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</si>
  <si>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</si>
  <si>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</si>
  <si>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</si>
  <si>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</si>
  <si>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</si>
  <si>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</si>
  <si>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</si>
  <si>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</si>
  <si>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</si>
  <si>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</si>
  <si>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</si>
  <si>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</si>
  <si>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</si>
  <si>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</si>
  <si>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</si>
  <si>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</si>
  <si>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</si>
  <si>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</si>
  <si>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</si>
  <si>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</si>
  <si>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</si>
  <si>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</si>
  <si>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</si>
  <si>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</si>
  <si>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</si>
  <si>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</si>
  <si>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</si>
  <si>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</si>
  <si>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</si>
  <si>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</si>
  <si>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</si>
  <si>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</si>
  <si>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</si>
  <si>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</si>
  <si>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</si>
  <si>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</si>
  <si>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</si>
  <si>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</si>
  <si>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</si>
  <si>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</si>
  <si>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</si>
  <si>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</si>
  <si>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</si>
  <si>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</si>
  <si>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</si>
  <si>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根据0号表修改内容记录如下：查看Changelog.md</t>
    <phoneticPr fontId="45" type="noConversion"/>
  </si>
  <si>
    <t>V5-2023/01/26</t>
    <phoneticPr fontId="45" type="noConversion"/>
  </si>
  <si>
    <t>ESXI</t>
    <phoneticPr fontId="45" type="noConversion"/>
  </si>
  <si>
    <t>root/Ctyun@20220801</t>
    <phoneticPr fontId="45" type="noConversion"/>
  </si>
  <si>
    <t>raid1</t>
    <phoneticPr fontId="45" type="noConversion"/>
  </si>
  <si>
    <t>10.17.171.254</t>
  </si>
  <si>
    <t>10.17.171.8</t>
  </si>
  <si>
    <t>10.182.179.126</t>
  </si>
  <si>
    <t>10.182.179.88</t>
  </si>
  <si>
    <t>2102314EQJN0N9100419</t>
  </si>
  <si>
    <t>TG525 B1</t>
  </si>
  <si>
    <t>HNCZ-4FM1-C-30-SEV-TG525-04U35</t>
  </si>
  <si>
    <t>10.17.171.7</t>
  </si>
  <si>
    <t>10.182.179.87</t>
  </si>
  <si>
    <t>2102314EQJN0N9100034</t>
  </si>
  <si>
    <t>HNCZ-4FM1-C-30-SEV-TG525-04U31</t>
  </si>
  <si>
    <t>10.17.171.6</t>
  </si>
  <si>
    <t>10.182.179.86</t>
  </si>
  <si>
    <t>2102314EQJN0N9100015</t>
  </si>
  <si>
    <t>HNCZ-4FM1-C-30-SEV-TG525-04U27</t>
  </si>
  <si>
    <t>10.17.171.5</t>
  </si>
  <si>
    <t>10.182.179.85</t>
    <phoneticPr fontId="45" type="noConversion"/>
  </si>
  <si>
    <t>2102314EQJP0N9100317</t>
  </si>
  <si>
    <t>HNCZ-4FM1-C-30-SEV-TG525-04U23</t>
  </si>
  <si>
    <t>管理服务器-1</t>
    <phoneticPr fontId="45" type="noConversion"/>
  </si>
  <si>
    <t>序号</t>
    <phoneticPr fontId="45" type="noConversion"/>
  </si>
  <si>
    <t>500</t>
    <phoneticPr fontId="45" type="noConversion"/>
  </si>
  <si>
    <t>64</t>
    <phoneticPr fontId="45" type="noConversion"/>
  </si>
  <si>
    <t>16</t>
    <phoneticPr fontId="45" type="noConversion"/>
  </si>
  <si>
    <t>139</t>
    <phoneticPr fontId="45" type="noConversion"/>
  </si>
  <si>
    <t>hncz-yundiaosnmp2</t>
  </si>
  <si>
    <t>138</t>
    <phoneticPr fontId="45" type="noConversion"/>
  </si>
  <si>
    <t>hncz-yundiaosnmp1</t>
  </si>
  <si>
    <t>hncz-tiaoban01</t>
  </si>
  <si>
    <t>hncz-nat-server</t>
  </si>
  <si>
    <t>hncz-cobbler-server</t>
  </si>
  <si>
    <t>10.17.30.</t>
  </si>
  <si>
    <t>hncz-yum-server</t>
  </si>
  <si>
    <t>惠普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</si>
</sst>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57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1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7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8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0" borderId="2" xfId="230" applyFont="1" applyFill="1" applyBorder="1" applyAlignment="1">
      <alignment horizontal="center" vertical="center" wrapText="1"/>
    </xf>
    <xf numFmtId="0" fontId="52" fillId="21" borderId="2" xfId="230" applyFont="1" applyFill="1" applyBorder="1" applyAlignment="1">
      <alignment vertical="center" wrapText="1"/>
    </xf>
    <xf numFmtId="0" fontId="51" fillId="20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0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2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2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56" fillId="0" borderId="2" xfId="0" applyFont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14" fillId="4" borderId="2" xfId="471" applyNumberFormat="1" applyFont="1" applyFill="1" applyBorder="1" applyAlignment="1">
      <alignment vertical="center" wrapText="1"/>
    </xf>
    <xf numFmtId="176" fontId="14" fillId="4" borderId="2" xfId="471" applyFont="1" applyFill="1" applyBorder="1" applyAlignment="1">
      <alignment horizontal="center" vertical="center" wrapText="1"/>
    </xf>
    <xf numFmtId="176" fontId="6" fillId="0" borderId="2" xfId="0" applyFont="1" applyBorder="1" applyAlignment="1">
      <alignment horizontal="center"/>
    </xf>
    <xf numFmtId="0" fontId="14" fillId="4" borderId="2" xfId="471" applyNumberFormat="1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9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4" fillId="0" borderId="2" xfId="200" applyNumberFormat="1" applyFont="1" applyBorder="1" applyAlignment="1">
      <alignment horizontal="center" vertical="center"/>
    </xf>
    <xf numFmtId="176" fontId="1" fillId="7" borderId="13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z\Documents\GitHub\jw3\upload\00-&#22825;&#32764;&#20113;&#38598;&#25104;&#23454;&#26045;&#22522;&#26412;&#20449;&#24687;&#34920;&#27169;&#26495;(&#32593;&#32476;&#21644;&#26381;&#21153;&#22120;&#35774;&#22791;&#34920;&#21547;&#20844;&#24335;)2023010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（勿修改）"/>
      <sheetName val="项目信息"/>
      <sheetName val="设备清单"/>
      <sheetName val="初始化要求"/>
      <sheetName val="网络设备"/>
      <sheetName val="服务器"/>
      <sheetName val="IP互联表"/>
      <sheetName val="网络规划概要"/>
      <sheetName val="VM宿主机"/>
      <sheetName val="VM规划"/>
      <sheetName val="IP地址段"/>
      <sheetName val="AS"/>
      <sheetName val="出口信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F2" t="str">
            <v>2102314EQJP0N9100317</v>
          </cell>
        </row>
        <row r="3">
          <cell r="F3" t="str">
            <v>2102314EQJN0N9100015</v>
          </cell>
        </row>
        <row r="4">
          <cell r="F4" t="str">
            <v>2102314EQJN0N9100034</v>
          </cell>
        </row>
        <row r="5">
          <cell r="F5" t="str">
            <v>2102314EQJN0N9100419</v>
          </cell>
        </row>
      </sheetData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3" sqref="B13"/>
    </sheetView>
  </sheetViews>
  <sheetFormatPr defaultColWidth="9.08203125" defaultRowHeight="14"/>
  <cols>
    <col min="1" max="1" width="17.4140625" customWidth="1"/>
    <col min="2" max="2" width="70.58203125" customWidth="1"/>
    <col min="3" max="3" width="22.08203125" customWidth="1"/>
    <col min="4" max="4" width="15.58203125" customWidth="1"/>
  </cols>
  <sheetData>
    <row r="1" spans="1:3" ht="25.25" customHeight="1">
      <c r="A1" s="143" t="s">
        <v>0</v>
      </c>
      <c r="B1" s="205" t="s">
        <v>1</v>
      </c>
      <c r="C1" s="205"/>
    </row>
    <row r="2" spans="1:3" ht="25.25" customHeight="1">
      <c r="A2" s="143" t="s">
        <v>2</v>
      </c>
      <c r="B2" s="205" t="s">
        <v>897</v>
      </c>
      <c r="C2" s="205"/>
    </row>
    <row r="3" spans="1:3" ht="25.25" customHeight="1">
      <c r="A3" s="143" t="s">
        <v>3</v>
      </c>
      <c r="B3" s="205" t="s">
        <v>4</v>
      </c>
      <c r="C3" s="205"/>
    </row>
    <row r="4" spans="1:3" ht="110.15" customHeight="1">
      <c r="A4" s="143" t="s">
        <v>5</v>
      </c>
      <c r="B4" s="206" t="s">
        <v>6</v>
      </c>
      <c r="C4" s="205"/>
    </row>
    <row r="5" spans="1:3" ht="52.25" customHeight="1">
      <c r="A5" s="207" t="s">
        <v>896</v>
      </c>
      <c r="B5" s="207"/>
      <c r="C5" s="207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16" sqref="C16"/>
    </sheetView>
  </sheetViews>
  <sheetFormatPr defaultColWidth="9" defaultRowHeight="14"/>
  <cols>
    <col min="1" max="1" width="8.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8203125" style="1" customWidth="1"/>
    <col min="7" max="7" width="9" style="1" customWidth="1"/>
    <col min="8" max="16384" width="9" style="1"/>
  </cols>
  <sheetData>
    <row r="1" spans="1:4">
      <c r="A1" s="109" t="s">
        <v>7</v>
      </c>
      <c r="B1" s="95" t="s">
        <v>8</v>
      </c>
      <c r="C1" s="109" t="s">
        <v>9</v>
      </c>
      <c r="D1" s="109" t="s">
        <v>10</v>
      </c>
    </row>
    <row r="2" spans="1:4" s="108" customFormat="1" ht="13">
      <c r="A2" s="107" t="s">
        <v>11</v>
      </c>
      <c r="B2" s="110" t="s">
        <v>12</v>
      </c>
      <c r="C2" s="111" t="s">
        <v>13</v>
      </c>
      <c r="D2" s="111" t="s">
        <v>14</v>
      </c>
    </row>
    <row r="3" spans="1:4" s="108" customFormat="1" ht="13">
      <c r="A3" s="107" t="s">
        <v>11</v>
      </c>
      <c r="B3" s="110" t="s">
        <v>15</v>
      </c>
      <c r="C3" s="112" t="s">
        <v>16</v>
      </c>
      <c r="D3" s="111" t="s">
        <v>14</v>
      </c>
    </row>
    <row r="4" spans="1:4" s="108" customFormat="1" ht="13">
      <c r="A4" s="107" t="s">
        <v>11</v>
      </c>
      <c r="B4" s="110" t="s">
        <v>17</v>
      </c>
      <c r="C4" s="113" t="s">
        <v>18</v>
      </c>
      <c r="D4" s="111" t="s">
        <v>19</v>
      </c>
    </row>
    <row r="5" spans="1:4" s="108" customFormat="1" ht="13">
      <c r="A5" s="107" t="s">
        <v>11</v>
      </c>
      <c r="B5" s="110" t="s">
        <v>20</v>
      </c>
      <c r="C5" s="113" t="s">
        <v>21</v>
      </c>
      <c r="D5" s="111" t="s">
        <v>14</v>
      </c>
    </row>
    <row r="6" spans="1:4" s="108" customFormat="1" ht="13">
      <c r="A6" s="107" t="s">
        <v>11</v>
      </c>
      <c r="B6" s="110" t="s">
        <v>22</v>
      </c>
      <c r="C6" s="113" t="s">
        <v>23</v>
      </c>
      <c r="D6" s="111"/>
    </row>
    <row r="7" spans="1:4" s="108" customFormat="1" ht="13">
      <c r="A7" s="107" t="s">
        <v>11</v>
      </c>
      <c r="B7" s="110" t="s">
        <v>24</v>
      </c>
      <c r="C7" s="113" t="s">
        <v>25</v>
      </c>
      <c r="D7" s="111"/>
    </row>
    <row r="8" spans="1:4" s="108" customFormat="1" ht="13">
      <c r="A8" s="107" t="s">
        <v>11</v>
      </c>
      <c r="B8" s="110" t="s">
        <v>26</v>
      </c>
      <c r="C8" s="113" t="s">
        <v>27</v>
      </c>
      <c r="D8" s="111"/>
    </row>
    <row r="9" spans="1:4" s="108" customFormat="1" ht="12.65" customHeight="1">
      <c r="A9" s="107" t="s">
        <v>28</v>
      </c>
      <c r="B9" s="110" t="s">
        <v>29</v>
      </c>
      <c r="C9" s="113" t="s">
        <v>30</v>
      </c>
      <c r="D9" s="111" t="s">
        <v>31</v>
      </c>
    </row>
    <row r="10" spans="1:4" s="108" customFormat="1" ht="13">
      <c r="A10" s="107" t="s">
        <v>11</v>
      </c>
      <c r="B10" s="110" t="s">
        <v>32</v>
      </c>
      <c r="C10" s="114" t="s">
        <v>33</v>
      </c>
      <c r="D10" s="111" t="s">
        <v>34</v>
      </c>
    </row>
    <row r="11" spans="1:4" s="108" customFormat="1" ht="13">
      <c r="A11" s="107" t="s">
        <v>11</v>
      </c>
      <c r="B11" s="110" t="s">
        <v>35</v>
      </c>
      <c r="C11" s="113" t="s">
        <v>36</v>
      </c>
      <c r="D11" s="111" t="s">
        <v>37</v>
      </c>
    </row>
    <row r="12" spans="1:4" s="108" customFormat="1" ht="13">
      <c r="A12" s="107" t="s">
        <v>11</v>
      </c>
      <c r="B12" s="110" t="s">
        <v>38</v>
      </c>
      <c r="C12" s="156" t="s">
        <v>39</v>
      </c>
      <c r="D12" s="111" t="s">
        <v>40</v>
      </c>
    </row>
    <row r="13" spans="1:4" s="108" customFormat="1" ht="13">
      <c r="A13" s="107" t="s">
        <v>11</v>
      </c>
      <c r="B13" s="110" t="s">
        <v>41</v>
      </c>
      <c r="C13" s="111" t="s">
        <v>42</v>
      </c>
      <c r="D13" s="111" t="s">
        <v>43</v>
      </c>
    </row>
    <row r="14" spans="1:4" s="108" customFormat="1" ht="13">
      <c r="A14" s="107" t="s">
        <v>11</v>
      </c>
      <c r="B14" s="110" t="s">
        <v>44</v>
      </c>
      <c r="C14" s="111" t="s">
        <v>45</v>
      </c>
      <c r="D14" s="111" t="s">
        <v>46</v>
      </c>
    </row>
    <row r="15" spans="1:4" s="108" customFormat="1" ht="13">
      <c r="A15" s="107" t="s">
        <v>47</v>
      </c>
      <c r="B15" s="110" t="s">
        <v>48</v>
      </c>
      <c r="C15" s="111" t="s">
        <v>49</v>
      </c>
      <c r="D15" s="111" t="s">
        <v>50</v>
      </c>
    </row>
    <row r="16" spans="1:4" s="108" customFormat="1" ht="13">
      <c r="A16" s="107" t="s">
        <v>51</v>
      </c>
      <c r="B16" s="110" t="s">
        <v>52</v>
      </c>
      <c r="C16" s="115">
        <v>48</v>
      </c>
      <c r="D16" s="111" t="s">
        <v>53</v>
      </c>
    </row>
    <row r="17" spans="1:4" s="108" customFormat="1" ht="13">
      <c r="A17" s="107" t="s">
        <v>51</v>
      </c>
      <c r="B17" s="110" t="s">
        <v>54</v>
      </c>
      <c r="C17" s="115" t="s">
        <v>55</v>
      </c>
      <c r="D17" s="115" t="s">
        <v>56</v>
      </c>
    </row>
    <row r="18" spans="1:4" s="108" customFormat="1" ht="13">
      <c r="A18" s="107" t="s">
        <v>51</v>
      </c>
      <c r="B18" s="110" t="s">
        <v>57</v>
      </c>
      <c r="C18" s="115">
        <v>20</v>
      </c>
      <c r="D18" s="115" t="s">
        <v>58</v>
      </c>
    </row>
    <row r="19" spans="1:4" s="108" customFormat="1" ht="13">
      <c r="A19" s="107" t="s">
        <v>51</v>
      </c>
      <c r="B19" s="110" t="s">
        <v>59</v>
      </c>
      <c r="C19" s="115">
        <v>32</v>
      </c>
      <c r="D19" s="115" t="s">
        <v>58</v>
      </c>
    </row>
    <row r="20" spans="1:4" s="108" customFormat="1" ht="13">
      <c r="A20" s="107" t="s">
        <v>51</v>
      </c>
      <c r="B20" s="110" t="s">
        <v>60</v>
      </c>
      <c r="C20" s="115" t="s">
        <v>61</v>
      </c>
      <c r="D20" s="115" t="s">
        <v>58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tabSelected="1" zoomScale="92" zoomScaleNormal="92" workbookViewId="0">
      <selection activeCell="H12" sqref="H12"/>
    </sheetView>
  </sheetViews>
  <sheetFormatPr defaultColWidth="9" defaultRowHeight="14.25" customHeight="1"/>
  <cols>
    <col min="1" max="1" width="9" style="103"/>
    <col min="2" max="2" width="10.08203125" style="103" customWidth="1"/>
    <col min="3" max="3" width="17.08203125" style="103" customWidth="1"/>
    <col min="4" max="4" width="28" style="103" customWidth="1"/>
    <col min="5" max="5" width="5.33203125" style="103" customWidth="1"/>
    <col min="6" max="6" width="9.4140625" style="104" customWidth="1"/>
    <col min="7" max="7" width="43.4140625" style="103" customWidth="1"/>
    <col min="8" max="8" width="7.58203125" style="103" customWidth="1"/>
    <col min="9" max="9" width="21.58203125" style="103" customWidth="1"/>
    <col min="10" max="10" width="43.08203125" style="103" customWidth="1"/>
    <col min="11" max="11" width="20.33203125" style="103" customWidth="1"/>
    <col min="12" max="12" width="21.58203125" style="103" customWidth="1"/>
    <col min="13" max="13" width="18.33203125" style="103" customWidth="1"/>
    <col min="14" max="14" width="20.33203125" style="103" customWidth="1"/>
    <col min="15" max="18" width="21.58203125" style="103" customWidth="1"/>
    <col min="19" max="19" width="31" style="103" customWidth="1"/>
    <col min="20" max="20" width="21.08203125" style="103" customWidth="1"/>
    <col min="21" max="21" width="10.08203125" style="103" customWidth="1"/>
    <col min="22" max="22" width="9" style="103" customWidth="1"/>
    <col min="23" max="16384" width="9" style="103"/>
  </cols>
  <sheetData>
    <row r="1" spans="1:22" s="149" customFormat="1" ht="28">
      <c r="A1" s="149" t="s">
        <v>62</v>
      </c>
      <c r="B1" s="150" t="s">
        <v>63</v>
      </c>
      <c r="C1" s="150" t="s">
        <v>64</v>
      </c>
      <c r="D1" s="105" t="s">
        <v>65</v>
      </c>
      <c r="E1" s="105" t="s">
        <v>66</v>
      </c>
      <c r="F1" s="105" t="s">
        <v>67</v>
      </c>
      <c r="G1" s="105" t="s">
        <v>68</v>
      </c>
      <c r="H1" s="132" t="s">
        <v>69</v>
      </c>
      <c r="I1" s="105" t="s">
        <v>70</v>
      </c>
      <c r="J1" s="151" t="s">
        <v>71</v>
      </c>
      <c r="K1" s="132" t="s">
        <v>72</v>
      </c>
      <c r="L1" s="132" t="s">
        <v>73</v>
      </c>
      <c r="M1" s="132" t="s">
        <v>74</v>
      </c>
      <c r="N1" s="132" t="s">
        <v>75</v>
      </c>
      <c r="O1" s="132" t="s">
        <v>76</v>
      </c>
      <c r="P1" s="132" t="s">
        <v>77</v>
      </c>
      <c r="Q1" s="132" t="s">
        <v>78</v>
      </c>
      <c r="R1" s="132" t="s">
        <v>79</v>
      </c>
      <c r="S1" s="132" t="s">
        <v>80</v>
      </c>
      <c r="T1" s="132" t="s">
        <v>81</v>
      </c>
      <c r="U1" s="189" t="s">
        <v>82</v>
      </c>
      <c r="V1" s="152"/>
    </row>
    <row r="2" spans="1:22" s="122" customFormat="1" ht="20" customHeight="1">
      <c r="A2" s="208" t="s">
        <v>83</v>
      </c>
      <c r="B2" s="106">
        <v>1</v>
      </c>
      <c r="C2" s="116"/>
      <c r="D2" s="117" t="s">
        <v>84</v>
      </c>
      <c r="E2" s="117" t="s">
        <v>85</v>
      </c>
      <c r="F2" s="118">
        <v>9</v>
      </c>
      <c r="G2" s="119" t="s">
        <v>86</v>
      </c>
      <c r="H2" s="120" t="s">
        <v>87</v>
      </c>
      <c r="I2" s="121" t="s">
        <v>88</v>
      </c>
      <c r="J2" s="145" t="str">
        <f>D2&amp;"-"&amp;I2&amp;IF(C2="","","-"&amp;C2)</f>
        <v>宿主机服务器-ZXCLOUD R5300 G4X</v>
      </c>
      <c r="K2" s="153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55" t="s">
        <v>89</v>
      </c>
      <c r="M2" s="155" t="s">
        <v>90</v>
      </c>
      <c r="N2" s="155" t="s">
        <v>91</v>
      </c>
      <c r="O2" s="155" t="s">
        <v>92</v>
      </c>
      <c r="P2" s="155" t="s">
        <v>93</v>
      </c>
      <c r="Q2" s="155">
        <v>50000</v>
      </c>
      <c r="R2" s="155" t="s">
        <v>94</v>
      </c>
      <c r="S2" s="155" t="s">
        <v>95</v>
      </c>
      <c r="T2" s="155" t="s">
        <v>96</v>
      </c>
      <c r="U2" s="188"/>
    </row>
    <row r="3" spans="1:22" s="122" customFormat="1" ht="20" customHeight="1">
      <c r="A3" s="208"/>
      <c r="B3" s="106" t="s">
        <v>97</v>
      </c>
      <c r="C3" s="116"/>
      <c r="D3" s="117" t="s">
        <v>98</v>
      </c>
      <c r="E3" s="117" t="s">
        <v>85</v>
      </c>
      <c r="F3" s="118">
        <v>5</v>
      </c>
      <c r="G3" s="119" t="s">
        <v>99</v>
      </c>
      <c r="H3" s="120" t="s">
        <v>100</v>
      </c>
      <c r="I3" s="121" t="s">
        <v>101</v>
      </c>
      <c r="J3" s="145" t="str">
        <f>D3&amp;"-"&amp;I3&amp;IF(C3="","","-"&amp;C3)</f>
        <v>弹性裸金属服务器-1-2288HV6</v>
      </c>
      <c r="K3" s="153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55" t="s">
        <v>102</v>
      </c>
      <c r="M3" s="155" t="s">
        <v>90</v>
      </c>
      <c r="N3" s="155" t="s">
        <v>103</v>
      </c>
      <c r="O3" s="155" t="s">
        <v>104</v>
      </c>
      <c r="P3" s="155" t="s">
        <v>105</v>
      </c>
      <c r="Q3" s="155">
        <v>50000</v>
      </c>
      <c r="R3" s="155" t="s">
        <v>94</v>
      </c>
      <c r="S3" s="155" t="s">
        <v>95</v>
      </c>
      <c r="T3" s="155" t="s">
        <v>96</v>
      </c>
      <c r="U3" s="188"/>
    </row>
    <row r="4" spans="1:22" s="122" customFormat="1" ht="20" customHeight="1">
      <c r="A4" s="208"/>
      <c r="B4" s="106" t="s">
        <v>106</v>
      </c>
      <c r="C4" s="116"/>
      <c r="D4" s="117" t="s">
        <v>107</v>
      </c>
      <c r="E4" s="117" t="s">
        <v>85</v>
      </c>
      <c r="F4" s="118">
        <v>2</v>
      </c>
      <c r="G4" s="119" t="s">
        <v>108</v>
      </c>
      <c r="H4" s="120" t="s">
        <v>100</v>
      </c>
      <c r="I4" s="121" t="s">
        <v>101</v>
      </c>
      <c r="J4" s="145" t="str">
        <f t="shared" ref="J4:J28" si="0">D4&amp;"-"&amp;I4&amp;IF(C4="","","-"&amp;C4)</f>
        <v>弹性裸金属服务器-2-2288HV6</v>
      </c>
      <c r="K4" s="153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55" t="s">
        <v>102</v>
      </c>
      <c r="M4" s="155" t="s">
        <v>90</v>
      </c>
      <c r="N4" s="155" t="s">
        <v>103</v>
      </c>
      <c r="O4" s="155" t="s">
        <v>104</v>
      </c>
      <c r="P4" s="155" t="s">
        <v>105</v>
      </c>
      <c r="Q4" s="155">
        <v>50000</v>
      </c>
      <c r="R4" s="155" t="s">
        <v>94</v>
      </c>
      <c r="S4" s="155" t="s">
        <v>95</v>
      </c>
      <c r="T4" s="155" t="s">
        <v>96</v>
      </c>
      <c r="U4" s="188"/>
    </row>
    <row r="5" spans="1:22" s="122" customFormat="1" ht="20" customHeight="1">
      <c r="A5" s="208"/>
      <c r="B5" s="106" t="s">
        <v>109</v>
      </c>
      <c r="C5" s="116"/>
      <c r="D5" s="117" t="s">
        <v>110</v>
      </c>
      <c r="E5" s="117" t="s">
        <v>85</v>
      </c>
      <c r="F5" s="118">
        <v>2</v>
      </c>
      <c r="G5" s="119" t="s">
        <v>111</v>
      </c>
      <c r="H5" s="120" t="s">
        <v>100</v>
      </c>
      <c r="I5" s="121" t="s">
        <v>101</v>
      </c>
      <c r="J5" s="145" t="str">
        <f t="shared" si="0"/>
        <v>弹性裸金属服务器-3-2288HV6</v>
      </c>
      <c r="K5" s="153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55" t="s">
        <v>102</v>
      </c>
      <c r="M5" s="155" t="s">
        <v>90</v>
      </c>
      <c r="N5" s="155" t="s">
        <v>103</v>
      </c>
      <c r="O5" s="155" t="s">
        <v>104</v>
      </c>
      <c r="P5" s="155" t="s">
        <v>105</v>
      </c>
      <c r="Q5" s="155">
        <v>50000</v>
      </c>
      <c r="R5" s="155" t="s">
        <v>94</v>
      </c>
      <c r="S5" s="155" t="s">
        <v>95</v>
      </c>
      <c r="T5" s="155" t="s">
        <v>96</v>
      </c>
      <c r="U5" s="188"/>
    </row>
    <row r="6" spans="1:22" s="122" customFormat="1" ht="20" customHeight="1">
      <c r="A6" s="208"/>
      <c r="B6" s="106" t="s">
        <v>112</v>
      </c>
      <c r="C6" s="116"/>
      <c r="D6" s="118" t="s">
        <v>113</v>
      </c>
      <c r="E6" s="117" t="s">
        <v>85</v>
      </c>
      <c r="F6" s="118">
        <v>5</v>
      </c>
      <c r="G6" s="119" t="s">
        <v>114</v>
      </c>
      <c r="H6" s="120" t="s">
        <v>115</v>
      </c>
      <c r="I6" s="121" t="s">
        <v>116</v>
      </c>
      <c r="J6" s="145" t="str">
        <f t="shared" si="0"/>
        <v>块存储（性能型）服务器-TG225 B1</v>
      </c>
      <c r="K6" s="153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55" t="s">
        <v>117</v>
      </c>
      <c r="M6" s="155" t="s">
        <v>90</v>
      </c>
      <c r="N6" s="155" t="s">
        <v>118</v>
      </c>
      <c r="O6" s="155" t="s">
        <v>119</v>
      </c>
      <c r="P6" s="155" t="s">
        <v>105</v>
      </c>
      <c r="Q6" s="155">
        <v>50000</v>
      </c>
      <c r="R6" s="155" t="s">
        <v>94</v>
      </c>
      <c r="S6" s="155" t="s">
        <v>95</v>
      </c>
      <c r="T6" s="155" t="s">
        <v>96</v>
      </c>
      <c r="U6" s="188"/>
    </row>
    <row r="7" spans="1:22" s="122" customFormat="1" ht="20" customHeight="1">
      <c r="A7" s="208"/>
      <c r="B7" s="106" t="s">
        <v>120</v>
      </c>
      <c r="C7" s="116"/>
      <c r="D7" s="121" t="s">
        <v>121</v>
      </c>
      <c r="E7" s="117" t="s">
        <v>85</v>
      </c>
      <c r="F7" s="118">
        <f>4+2</f>
        <v>6</v>
      </c>
      <c r="G7" s="119" t="s">
        <v>122</v>
      </c>
      <c r="H7" s="120" t="s">
        <v>115</v>
      </c>
      <c r="I7" s="121" t="s">
        <v>116</v>
      </c>
      <c r="J7" s="145" t="str">
        <f t="shared" si="0"/>
        <v>块存储（均衡型-国产）服务器-TG225 B1</v>
      </c>
      <c r="K7" s="153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55" t="s">
        <v>117</v>
      </c>
      <c r="M7" s="155" t="s">
        <v>90</v>
      </c>
      <c r="N7" s="155" t="s">
        <v>118</v>
      </c>
      <c r="O7" s="155" t="s">
        <v>123</v>
      </c>
      <c r="P7" s="155" t="s">
        <v>105</v>
      </c>
      <c r="Q7" s="155">
        <v>50000</v>
      </c>
      <c r="R7" s="155" t="s">
        <v>94</v>
      </c>
      <c r="S7" s="155" t="s">
        <v>95</v>
      </c>
      <c r="T7" s="155" t="s">
        <v>96</v>
      </c>
      <c r="U7" s="188"/>
    </row>
    <row r="8" spans="1:22" s="122" customFormat="1" ht="20" customHeight="1">
      <c r="A8" s="208"/>
      <c r="B8" s="106">
        <v>7</v>
      </c>
      <c r="C8" s="116"/>
      <c r="D8" s="121" t="s">
        <v>124</v>
      </c>
      <c r="E8" s="117" t="s">
        <v>85</v>
      </c>
      <c r="F8" s="118">
        <v>4</v>
      </c>
      <c r="G8" s="119" t="s">
        <v>125</v>
      </c>
      <c r="H8" s="120" t="s">
        <v>87</v>
      </c>
      <c r="I8" s="121" t="s">
        <v>88</v>
      </c>
      <c r="J8" s="145" t="str">
        <f t="shared" si="0"/>
        <v>文件存储（存储）服务器-ZXCLOUD R5300 G4X</v>
      </c>
      <c r="K8" s="153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55" t="s">
        <v>89</v>
      </c>
      <c r="M8" s="155" t="s">
        <v>90</v>
      </c>
      <c r="N8" s="155" t="s">
        <v>118</v>
      </c>
      <c r="O8" s="155" t="s">
        <v>104</v>
      </c>
      <c r="P8" s="155" t="s">
        <v>105</v>
      </c>
      <c r="Q8" s="155">
        <v>50000</v>
      </c>
      <c r="R8" s="155" t="s">
        <v>94</v>
      </c>
      <c r="S8" s="155" t="s">
        <v>95</v>
      </c>
      <c r="T8" s="155" t="s">
        <v>96</v>
      </c>
      <c r="U8" s="188"/>
    </row>
    <row r="9" spans="1:22" s="122" customFormat="1" ht="20" customHeight="1">
      <c r="A9" s="208"/>
      <c r="B9" s="106" t="s">
        <v>126</v>
      </c>
      <c r="C9" s="116"/>
      <c r="D9" s="117" t="s">
        <v>127</v>
      </c>
      <c r="E9" s="117" t="s">
        <v>85</v>
      </c>
      <c r="F9" s="118">
        <v>2</v>
      </c>
      <c r="G9" s="119" t="s">
        <v>128</v>
      </c>
      <c r="H9" s="120" t="s">
        <v>87</v>
      </c>
      <c r="I9" s="121" t="s">
        <v>88</v>
      </c>
      <c r="J9" s="145" t="str">
        <f t="shared" si="0"/>
        <v>文件存储（管理）服务器-ZXCLOUD R5300 G4X</v>
      </c>
      <c r="K9" s="153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55" t="s">
        <v>89</v>
      </c>
      <c r="M9" s="155" t="s">
        <v>90</v>
      </c>
      <c r="N9" s="155" t="s">
        <v>118</v>
      </c>
      <c r="O9" s="155" t="s">
        <v>129</v>
      </c>
      <c r="P9" s="155" t="s">
        <v>105</v>
      </c>
      <c r="Q9" s="155">
        <v>50000</v>
      </c>
      <c r="R9" s="155" t="s">
        <v>94</v>
      </c>
      <c r="S9" s="155" t="s">
        <v>95</v>
      </c>
      <c r="T9" s="155" t="s">
        <v>96</v>
      </c>
      <c r="U9" s="188"/>
    </row>
    <row r="10" spans="1:22" s="122" customFormat="1" ht="20" customHeight="1">
      <c r="A10" s="208"/>
      <c r="B10" s="106" t="s">
        <v>130</v>
      </c>
      <c r="C10" s="116"/>
      <c r="D10" s="117" t="s">
        <v>131</v>
      </c>
      <c r="E10" s="117" t="s">
        <v>85</v>
      </c>
      <c r="F10" s="118">
        <v>2</v>
      </c>
      <c r="G10" s="119" t="s">
        <v>132</v>
      </c>
      <c r="H10" s="120" t="s">
        <v>87</v>
      </c>
      <c r="I10" s="121" t="s">
        <v>88</v>
      </c>
      <c r="J10" s="145" t="str">
        <f t="shared" si="0"/>
        <v>文件存储（网关）服务器-ZXCLOUD R5300 G4X</v>
      </c>
      <c r="K10" s="153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55" t="s">
        <v>89</v>
      </c>
      <c r="M10" s="155" t="s">
        <v>90</v>
      </c>
      <c r="N10" s="155" t="s">
        <v>118</v>
      </c>
      <c r="O10" s="155" t="s">
        <v>104</v>
      </c>
      <c r="P10" s="155" t="s">
        <v>105</v>
      </c>
      <c r="Q10" s="155">
        <v>50000</v>
      </c>
      <c r="R10" s="155" t="s">
        <v>94</v>
      </c>
      <c r="S10" s="155" t="s">
        <v>95</v>
      </c>
      <c r="T10" s="155" t="s">
        <v>96</v>
      </c>
      <c r="U10" s="188"/>
    </row>
    <row r="11" spans="1:22" s="122" customFormat="1" ht="20" customHeight="1">
      <c r="A11" s="208"/>
      <c r="B11" s="106" t="s">
        <v>133</v>
      </c>
      <c r="C11" s="116"/>
      <c r="D11" s="118" t="s">
        <v>134</v>
      </c>
      <c r="E11" s="117" t="s">
        <v>85</v>
      </c>
      <c r="F11" s="118">
        <v>4</v>
      </c>
      <c r="G11" s="119" t="s">
        <v>135</v>
      </c>
      <c r="H11" s="120" t="s">
        <v>934</v>
      </c>
      <c r="I11" s="121" t="s">
        <v>88</v>
      </c>
      <c r="J11" s="145" t="str">
        <f t="shared" si="0"/>
        <v>网元服务器-ZXCLOUD R5300 G4X</v>
      </c>
      <c r="K11" s="153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55" t="s">
        <v>89</v>
      </c>
      <c r="M11" s="155" t="s">
        <v>90</v>
      </c>
      <c r="N11" s="155" t="s">
        <v>136</v>
      </c>
      <c r="O11" s="155" t="s">
        <v>137</v>
      </c>
      <c r="P11" s="155" t="s">
        <v>105</v>
      </c>
      <c r="Q11" s="155">
        <v>50000</v>
      </c>
      <c r="R11" s="155" t="s">
        <v>94</v>
      </c>
      <c r="S11" s="155" t="s">
        <v>95</v>
      </c>
      <c r="T11" s="155" t="s">
        <v>96</v>
      </c>
      <c r="U11" s="188"/>
    </row>
    <row r="12" spans="1:22" s="122" customFormat="1" ht="20" customHeight="1">
      <c r="A12" s="208"/>
      <c r="B12" s="106" t="s">
        <v>138</v>
      </c>
      <c r="C12" s="116"/>
      <c r="D12" s="118" t="s">
        <v>139</v>
      </c>
      <c r="E12" s="117" t="s">
        <v>85</v>
      </c>
      <c r="F12" s="118">
        <v>4</v>
      </c>
      <c r="G12" s="123" t="s">
        <v>140</v>
      </c>
      <c r="H12" s="120" t="s">
        <v>87</v>
      </c>
      <c r="I12" s="121" t="s">
        <v>88</v>
      </c>
      <c r="J12" s="145" t="str">
        <f t="shared" si="0"/>
        <v>管理服务器-ZXCLOUD R5300 G4X</v>
      </c>
      <c r="K12" s="153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55" t="s">
        <v>89</v>
      </c>
      <c r="M12" s="155" t="s">
        <v>90</v>
      </c>
      <c r="N12" s="155" t="s">
        <v>141</v>
      </c>
      <c r="O12" s="155" t="s">
        <v>92</v>
      </c>
      <c r="P12" s="155" t="s">
        <v>105</v>
      </c>
      <c r="Q12" s="155">
        <v>50000</v>
      </c>
      <c r="R12" s="155" t="s">
        <v>94</v>
      </c>
      <c r="S12" s="155" t="s">
        <v>95</v>
      </c>
      <c r="T12" s="155" t="s">
        <v>96</v>
      </c>
      <c r="U12" s="188"/>
    </row>
    <row r="13" spans="1:22" s="122" customFormat="1" ht="20" customHeight="1">
      <c r="A13" s="208"/>
      <c r="B13" s="106" t="s">
        <v>142</v>
      </c>
      <c r="C13" s="116"/>
      <c r="D13" s="124" t="s">
        <v>143</v>
      </c>
      <c r="E13" s="117" t="s">
        <v>85</v>
      </c>
      <c r="F13" s="118">
        <v>3</v>
      </c>
      <c r="G13" s="125" t="s">
        <v>144</v>
      </c>
      <c r="H13" s="120" t="s">
        <v>87</v>
      </c>
      <c r="I13" s="121" t="s">
        <v>88</v>
      </c>
      <c r="J13" s="145" t="str">
        <f t="shared" si="0"/>
        <v>抗DDOS服务器-ZXCLOUD R5300 G4X</v>
      </c>
      <c r="K13" s="153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55" t="s">
        <v>89</v>
      </c>
      <c r="M13" s="155" t="s">
        <v>90</v>
      </c>
      <c r="N13" s="155" t="s">
        <v>141</v>
      </c>
      <c r="O13" s="155" t="s">
        <v>104</v>
      </c>
      <c r="P13" s="155" t="s">
        <v>105</v>
      </c>
      <c r="Q13" s="155">
        <v>50000</v>
      </c>
      <c r="R13" s="155" t="s">
        <v>94</v>
      </c>
      <c r="S13" s="155" t="s">
        <v>95</v>
      </c>
      <c r="T13" s="155" t="s">
        <v>96</v>
      </c>
      <c r="U13" s="188"/>
    </row>
    <row r="14" spans="1:22" s="122" customFormat="1" ht="20" customHeight="1">
      <c r="A14" s="134"/>
      <c r="B14" s="135"/>
      <c r="C14" s="136"/>
      <c r="D14" s="137"/>
      <c r="E14" s="138"/>
      <c r="F14" s="139"/>
      <c r="G14" s="140"/>
      <c r="H14" s="141"/>
      <c r="I14" s="142"/>
      <c r="J14" s="146"/>
      <c r="K14" s="154" t="s">
        <v>145</v>
      </c>
      <c r="L14" s="142"/>
      <c r="M14" s="138"/>
      <c r="N14" s="138"/>
      <c r="O14" s="138"/>
      <c r="P14" s="138"/>
      <c r="Q14" s="138"/>
      <c r="R14" s="138"/>
      <c r="S14" s="138"/>
      <c r="T14" s="138"/>
      <c r="U14" s="136"/>
    </row>
    <row r="15" spans="1:22" s="122" customFormat="1" ht="20" customHeight="1">
      <c r="A15" s="208" t="s">
        <v>146</v>
      </c>
      <c r="B15" s="106" t="s">
        <v>147</v>
      </c>
      <c r="C15" s="116"/>
      <c r="D15" s="126" t="s">
        <v>148</v>
      </c>
      <c r="E15" s="127" t="s">
        <v>85</v>
      </c>
      <c r="F15" s="127">
        <v>2</v>
      </c>
      <c r="G15" s="123" t="s">
        <v>149</v>
      </c>
      <c r="H15" s="120" t="s">
        <v>150</v>
      </c>
      <c r="I15" s="128" t="s">
        <v>151</v>
      </c>
      <c r="J15" s="145" t="str">
        <f t="shared" si="0"/>
        <v>核心交换机-S12508G-AF</v>
      </c>
      <c r="K15" s="153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55" t="s">
        <v>152</v>
      </c>
      <c r="M15" s="155" t="s">
        <v>90</v>
      </c>
      <c r="N15" s="155" t="s">
        <v>30</v>
      </c>
      <c r="O15" s="155"/>
      <c r="P15" s="155"/>
      <c r="Q15" s="155" t="s">
        <v>153</v>
      </c>
      <c r="R15" s="155" t="s">
        <v>154</v>
      </c>
      <c r="S15" s="155" t="s">
        <v>155</v>
      </c>
      <c r="T15" s="155" t="s">
        <v>156</v>
      </c>
      <c r="U15" s="116"/>
    </row>
    <row r="16" spans="1:22" s="122" customFormat="1" ht="20" customHeight="1">
      <c r="A16" s="208"/>
      <c r="B16" s="106" t="s">
        <v>97</v>
      </c>
      <c r="C16" s="116"/>
      <c r="D16" s="129" t="s">
        <v>157</v>
      </c>
      <c r="E16" s="127" t="s">
        <v>85</v>
      </c>
      <c r="F16" s="130">
        <v>2</v>
      </c>
      <c r="G16" s="123" t="s">
        <v>158</v>
      </c>
      <c r="H16" s="120" t="s">
        <v>159</v>
      </c>
      <c r="I16" s="128" t="s">
        <v>160</v>
      </c>
      <c r="J16" s="145" t="str">
        <f t="shared" si="0"/>
        <v>25Gleaf交换机（裸金属）-RG-S6510-48VS8CQ</v>
      </c>
      <c r="K16" s="153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55" t="s">
        <v>161</v>
      </c>
      <c r="M16" s="155" t="s">
        <v>90</v>
      </c>
      <c r="N16" s="155" t="s">
        <v>30</v>
      </c>
      <c r="O16" s="155"/>
      <c r="P16" s="155"/>
      <c r="Q16" s="155" t="s">
        <v>153</v>
      </c>
      <c r="R16" s="155" t="s">
        <v>154</v>
      </c>
      <c r="S16" s="155" t="s">
        <v>162</v>
      </c>
      <c r="T16" s="155" t="s">
        <v>156</v>
      </c>
      <c r="U16" s="116"/>
    </row>
    <row r="17" spans="1:21" s="122" customFormat="1" ht="20" customHeight="1">
      <c r="A17" s="208"/>
      <c r="B17" s="106" t="s">
        <v>106</v>
      </c>
      <c r="C17" s="116"/>
      <c r="D17" s="129" t="s">
        <v>163</v>
      </c>
      <c r="E17" s="127" t="s">
        <v>85</v>
      </c>
      <c r="F17" s="130">
        <v>4</v>
      </c>
      <c r="G17" s="123" t="s">
        <v>158</v>
      </c>
      <c r="H17" s="120" t="s">
        <v>150</v>
      </c>
      <c r="I17" s="128" t="s">
        <v>164</v>
      </c>
      <c r="J17" s="145" t="str">
        <f t="shared" si="0"/>
        <v>25Gleaf交换机（宿主机+存储）-S6825-54HF</v>
      </c>
      <c r="K17" s="153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55" t="s">
        <v>165</v>
      </c>
      <c r="M17" s="155" t="s">
        <v>90</v>
      </c>
      <c r="N17" s="155" t="s">
        <v>30</v>
      </c>
      <c r="O17" s="155"/>
      <c r="P17" s="155"/>
      <c r="Q17" s="155" t="s">
        <v>153</v>
      </c>
      <c r="R17" s="155" t="s">
        <v>154</v>
      </c>
      <c r="S17" s="155" t="s">
        <v>166</v>
      </c>
      <c r="T17" s="155" t="s">
        <v>156</v>
      </c>
      <c r="U17" s="116"/>
    </row>
    <row r="18" spans="1:21" s="122" customFormat="1" ht="20" customHeight="1">
      <c r="A18" s="208"/>
      <c r="B18" s="106" t="s">
        <v>109</v>
      </c>
      <c r="C18" s="116"/>
      <c r="D18" s="129" t="s">
        <v>167</v>
      </c>
      <c r="E18" s="127" t="s">
        <v>85</v>
      </c>
      <c r="F18" s="130">
        <v>4</v>
      </c>
      <c r="G18" s="123" t="s">
        <v>158</v>
      </c>
      <c r="H18" s="120" t="s">
        <v>150</v>
      </c>
      <c r="I18" s="128" t="s">
        <v>164</v>
      </c>
      <c r="J18" s="145" t="str">
        <f t="shared" si="0"/>
        <v>25Gleaf交换机（功能区）-S6825-54HF</v>
      </c>
      <c r="K18" s="153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55" t="s">
        <v>165</v>
      </c>
      <c r="M18" s="155" t="s">
        <v>90</v>
      </c>
      <c r="N18" s="155" t="s">
        <v>30</v>
      </c>
      <c r="O18" s="155"/>
      <c r="P18" s="155"/>
      <c r="Q18" s="155" t="s">
        <v>153</v>
      </c>
      <c r="R18" s="155" t="s">
        <v>154</v>
      </c>
      <c r="S18" s="155" t="s">
        <v>168</v>
      </c>
      <c r="T18" s="155" t="s">
        <v>156</v>
      </c>
      <c r="U18" s="116"/>
    </row>
    <row r="19" spans="1:21" s="122" customFormat="1" ht="20" customHeight="1">
      <c r="A19" s="208"/>
      <c r="B19" s="106" t="s">
        <v>112</v>
      </c>
      <c r="C19" s="116"/>
      <c r="D19" s="129" t="s">
        <v>169</v>
      </c>
      <c r="E19" s="127" t="s">
        <v>85</v>
      </c>
      <c r="F19" s="130">
        <v>2</v>
      </c>
      <c r="G19" s="123" t="s">
        <v>170</v>
      </c>
      <c r="H19" s="120" t="s">
        <v>150</v>
      </c>
      <c r="I19" s="128" t="s">
        <v>171</v>
      </c>
      <c r="J19" s="145" t="str">
        <f t="shared" si="0"/>
        <v>管理核心交换机-S6900-54HQF-F</v>
      </c>
      <c r="K19" s="153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55" t="s">
        <v>172</v>
      </c>
      <c r="M19" s="155" t="s">
        <v>90</v>
      </c>
      <c r="N19" s="155" t="s">
        <v>30</v>
      </c>
      <c r="O19" s="155"/>
      <c r="P19" s="155"/>
      <c r="Q19" s="155" t="s">
        <v>153</v>
      </c>
      <c r="R19" s="155" t="s">
        <v>154</v>
      </c>
      <c r="S19" s="155" t="s">
        <v>173</v>
      </c>
      <c r="T19" s="155" t="s">
        <v>156</v>
      </c>
      <c r="U19" s="116"/>
    </row>
    <row r="20" spans="1:21" s="122" customFormat="1" ht="20" customHeight="1">
      <c r="A20" s="208"/>
      <c r="B20" s="106" t="s">
        <v>120</v>
      </c>
      <c r="C20" s="116"/>
      <c r="D20" s="129" t="s">
        <v>174</v>
      </c>
      <c r="E20" s="127" t="s">
        <v>85</v>
      </c>
      <c r="F20" s="130">
        <v>4</v>
      </c>
      <c r="G20" s="123" t="s">
        <v>175</v>
      </c>
      <c r="H20" s="120" t="s">
        <v>150</v>
      </c>
      <c r="I20" s="128" t="s">
        <v>176</v>
      </c>
      <c r="J20" s="145" t="str">
        <f t="shared" si="0"/>
        <v>千兆管理交换机（业务区）-S5554S-EI-D</v>
      </c>
      <c r="K20" s="153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55" t="s">
        <v>176</v>
      </c>
      <c r="M20" s="155" t="s">
        <v>90</v>
      </c>
      <c r="N20" s="155" t="s">
        <v>30</v>
      </c>
      <c r="O20" s="155"/>
      <c r="P20" s="155"/>
      <c r="Q20" s="155" t="s">
        <v>153</v>
      </c>
      <c r="R20" s="155" t="s">
        <v>154</v>
      </c>
      <c r="S20" s="155" t="s">
        <v>177</v>
      </c>
      <c r="T20" s="155" t="s">
        <v>156</v>
      </c>
      <c r="U20" s="116"/>
    </row>
    <row r="21" spans="1:21" s="122" customFormat="1" ht="20" customHeight="1">
      <c r="A21" s="208"/>
      <c r="B21" s="106" t="s">
        <v>178</v>
      </c>
      <c r="C21" s="116"/>
      <c r="D21" s="129" t="s">
        <v>179</v>
      </c>
      <c r="E21" s="127" t="s">
        <v>85</v>
      </c>
      <c r="F21" s="130">
        <v>2</v>
      </c>
      <c r="G21" s="123" t="s">
        <v>175</v>
      </c>
      <c r="H21" s="120" t="s">
        <v>150</v>
      </c>
      <c r="I21" s="128" t="s">
        <v>180</v>
      </c>
      <c r="J21" s="145" t="str">
        <f t="shared" si="0"/>
        <v>千兆管理交换机（功能区）-S5554S-EI-D</v>
      </c>
      <c r="K21" s="153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55" t="s">
        <v>176</v>
      </c>
      <c r="M21" s="155" t="s">
        <v>90</v>
      </c>
      <c r="N21" s="155" t="s">
        <v>30</v>
      </c>
      <c r="O21" s="155"/>
      <c r="P21" s="155"/>
      <c r="Q21" s="155" t="s">
        <v>153</v>
      </c>
      <c r="R21" s="155" t="s">
        <v>154</v>
      </c>
      <c r="S21" s="155" t="s">
        <v>181</v>
      </c>
      <c r="T21" s="155" t="s">
        <v>156</v>
      </c>
      <c r="U21" s="116"/>
    </row>
    <row r="22" spans="1:21" s="122" customFormat="1" ht="20" customHeight="1">
      <c r="A22" s="208"/>
      <c r="B22" s="106" t="s">
        <v>126</v>
      </c>
      <c r="C22" s="116"/>
      <c r="D22" s="129" t="s">
        <v>182</v>
      </c>
      <c r="E22" s="127" t="s">
        <v>85</v>
      </c>
      <c r="F22" s="130">
        <v>3</v>
      </c>
      <c r="G22" s="123" t="s">
        <v>175</v>
      </c>
      <c r="H22" s="120" t="s">
        <v>150</v>
      </c>
      <c r="I22" s="128" t="s">
        <v>180</v>
      </c>
      <c r="J22" s="145" t="str">
        <f t="shared" si="0"/>
        <v>千兆带外管理交换机-S5554S-EI-D</v>
      </c>
      <c r="K22" s="153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55" t="s">
        <v>176</v>
      </c>
      <c r="M22" s="155" t="s">
        <v>90</v>
      </c>
      <c r="N22" s="155" t="s">
        <v>30</v>
      </c>
      <c r="O22" s="155"/>
      <c r="P22" s="155"/>
      <c r="Q22" s="155" t="s">
        <v>153</v>
      </c>
      <c r="R22" s="155" t="s">
        <v>154</v>
      </c>
      <c r="S22" s="155" t="s">
        <v>183</v>
      </c>
      <c r="T22" s="155" t="s">
        <v>156</v>
      </c>
      <c r="U22" s="116"/>
    </row>
    <row r="23" spans="1:21" s="122" customFormat="1" ht="20" customHeight="1">
      <c r="A23" s="208"/>
      <c r="B23" s="106" t="s">
        <v>130</v>
      </c>
      <c r="C23" s="116"/>
      <c r="D23" s="129" t="s">
        <v>184</v>
      </c>
      <c r="E23" s="127" t="s">
        <v>85</v>
      </c>
      <c r="F23" s="130">
        <v>2</v>
      </c>
      <c r="G23" s="123" t="s">
        <v>170</v>
      </c>
      <c r="H23" s="120" t="s">
        <v>150</v>
      </c>
      <c r="I23" s="128" t="s">
        <v>171</v>
      </c>
      <c r="J23" s="145" t="str">
        <f t="shared" si="0"/>
        <v>大客户专线接入交换机-S6900-54HQF-F</v>
      </c>
      <c r="K23" s="153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55" t="s">
        <v>172</v>
      </c>
      <c r="M23" s="155" t="s">
        <v>90</v>
      </c>
      <c r="N23" s="155" t="s">
        <v>30</v>
      </c>
      <c r="O23" s="155"/>
      <c r="P23" s="155"/>
      <c r="Q23" s="155" t="s">
        <v>153</v>
      </c>
      <c r="R23" s="155" t="s">
        <v>154</v>
      </c>
      <c r="S23" s="155" t="s">
        <v>185</v>
      </c>
      <c r="T23" s="155" t="s">
        <v>156</v>
      </c>
      <c r="U23" s="116"/>
    </row>
    <row r="24" spans="1:21" s="122" customFormat="1" ht="20" customHeight="1">
      <c r="A24" s="208"/>
      <c r="B24" s="106" t="s">
        <v>133</v>
      </c>
      <c r="C24" s="116"/>
      <c r="D24" s="127" t="s">
        <v>186</v>
      </c>
      <c r="E24" s="127" t="s">
        <v>85</v>
      </c>
      <c r="F24" s="130">
        <v>1</v>
      </c>
      <c r="G24" s="123" t="s">
        <v>187</v>
      </c>
      <c r="H24" s="120" t="s">
        <v>188</v>
      </c>
      <c r="I24" s="127" t="s">
        <v>189</v>
      </c>
      <c r="J24" s="145" t="str">
        <f t="shared" si="0"/>
        <v>串口交换机-ACS8000</v>
      </c>
      <c r="K24" s="153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55" t="s">
        <v>190</v>
      </c>
      <c r="M24" s="155" t="s">
        <v>90</v>
      </c>
      <c r="N24" s="155" t="s">
        <v>30</v>
      </c>
      <c r="O24" s="155"/>
      <c r="P24" s="155"/>
      <c r="Q24" s="155" t="s">
        <v>153</v>
      </c>
      <c r="R24" s="155" t="s">
        <v>154</v>
      </c>
      <c r="S24" s="155" t="s">
        <v>191</v>
      </c>
      <c r="T24" s="155" t="s">
        <v>156</v>
      </c>
      <c r="U24" s="116"/>
    </row>
    <row r="25" spans="1:21" s="122" customFormat="1" ht="20" customHeight="1">
      <c r="A25" s="208"/>
      <c r="B25" s="106" t="s">
        <v>138</v>
      </c>
      <c r="C25" s="116"/>
      <c r="D25" s="127" t="s">
        <v>192</v>
      </c>
      <c r="E25" s="127" t="s">
        <v>85</v>
      </c>
      <c r="F25" s="130">
        <v>2</v>
      </c>
      <c r="G25" s="125" t="s">
        <v>193</v>
      </c>
      <c r="H25" s="120" t="s">
        <v>150</v>
      </c>
      <c r="I25" s="128" t="s">
        <v>194</v>
      </c>
      <c r="J25" s="145" t="str">
        <f t="shared" si="0"/>
        <v>业务防火墙-M9010</v>
      </c>
      <c r="K25" s="153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55" t="s">
        <v>195</v>
      </c>
      <c r="M25" s="155" t="s">
        <v>90</v>
      </c>
      <c r="N25" s="155" t="s">
        <v>30</v>
      </c>
      <c r="O25" s="155"/>
      <c r="P25" s="155"/>
      <c r="Q25" s="155" t="s">
        <v>153</v>
      </c>
      <c r="R25" s="155" t="s">
        <v>154</v>
      </c>
      <c r="S25" s="155" t="s">
        <v>196</v>
      </c>
      <c r="T25" s="155" t="s">
        <v>156</v>
      </c>
      <c r="U25" s="116"/>
    </row>
    <row r="26" spans="1:21" s="122" customFormat="1" ht="20" customHeight="1">
      <c r="A26" s="208"/>
      <c r="B26" s="106" t="s">
        <v>142</v>
      </c>
      <c r="C26" s="116"/>
      <c r="D26" s="127" t="s">
        <v>197</v>
      </c>
      <c r="E26" s="127" t="s">
        <v>85</v>
      </c>
      <c r="F26" s="130">
        <v>2</v>
      </c>
      <c r="G26" s="125" t="s">
        <v>198</v>
      </c>
      <c r="H26" s="120" t="s">
        <v>150</v>
      </c>
      <c r="I26" s="128" t="s">
        <v>199</v>
      </c>
      <c r="J26" s="145" t="str">
        <f t="shared" si="0"/>
        <v>管理防火墙-SecPath F5000-M</v>
      </c>
      <c r="K26" s="153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55" t="s">
        <v>200</v>
      </c>
      <c r="M26" s="155" t="s">
        <v>90</v>
      </c>
      <c r="N26" s="155" t="s">
        <v>30</v>
      </c>
      <c r="O26" s="155"/>
      <c r="P26" s="155"/>
      <c r="Q26" s="155" t="s">
        <v>153</v>
      </c>
      <c r="R26" s="155" t="s">
        <v>154</v>
      </c>
      <c r="S26" s="155" t="s">
        <v>201</v>
      </c>
      <c r="T26" s="155" t="s">
        <v>156</v>
      </c>
      <c r="U26" s="116"/>
    </row>
    <row r="27" spans="1:21" s="122" customFormat="1" ht="20" customHeight="1">
      <c r="A27" s="208"/>
      <c r="B27" s="106" t="s">
        <v>202</v>
      </c>
      <c r="C27" s="116"/>
      <c r="D27" s="127" t="s">
        <v>203</v>
      </c>
      <c r="E27" s="127" t="s">
        <v>85</v>
      </c>
      <c r="F27" s="131">
        <v>4</v>
      </c>
      <c r="G27" s="125" t="s">
        <v>204</v>
      </c>
      <c r="H27" s="120" t="s">
        <v>150</v>
      </c>
      <c r="I27" s="128" t="s">
        <v>171</v>
      </c>
      <c r="J27" s="145" t="str">
        <f t="shared" si="0"/>
        <v>边界交换机-S6900-54HQF-F</v>
      </c>
      <c r="K27" s="153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55" t="s">
        <v>172</v>
      </c>
      <c r="M27" s="155" t="s">
        <v>90</v>
      </c>
      <c r="N27" s="155" t="s">
        <v>30</v>
      </c>
      <c r="O27" s="155"/>
      <c r="P27" s="155"/>
      <c r="Q27" s="155" t="s">
        <v>153</v>
      </c>
      <c r="R27" s="155" t="s">
        <v>154</v>
      </c>
      <c r="S27" s="155" t="s">
        <v>205</v>
      </c>
      <c r="T27" s="155" t="s">
        <v>156</v>
      </c>
      <c r="U27" s="116"/>
    </row>
    <row r="28" spans="1:21" s="122" customFormat="1" ht="20" customHeight="1">
      <c r="A28" s="208"/>
      <c r="B28" s="106" t="s">
        <v>206</v>
      </c>
      <c r="C28" s="116"/>
      <c r="D28" s="127" t="s">
        <v>207</v>
      </c>
      <c r="E28" s="127" t="s">
        <v>85</v>
      </c>
      <c r="F28" s="130">
        <v>2</v>
      </c>
      <c r="G28" s="125" t="s">
        <v>208</v>
      </c>
      <c r="H28" s="120" t="s">
        <v>150</v>
      </c>
      <c r="I28" s="128" t="s">
        <v>209</v>
      </c>
      <c r="J28" s="145" t="str">
        <f t="shared" si="0"/>
        <v>IPS-T9008-S</v>
      </c>
      <c r="K28" s="153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55" t="s">
        <v>210</v>
      </c>
      <c r="M28" s="155" t="s">
        <v>90</v>
      </c>
      <c r="N28" s="155" t="s">
        <v>30</v>
      </c>
      <c r="O28" s="155"/>
      <c r="P28" s="155"/>
      <c r="Q28" s="155" t="s">
        <v>153</v>
      </c>
      <c r="R28" s="155" t="s">
        <v>154</v>
      </c>
      <c r="S28" s="155" t="s">
        <v>211</v>
      </c>
      <c r="T28" s="155" t="s">
        <v>156</v>
      </c>
      <c r="U28" s="116"/>
    </row>
  </sheetData>
  <mergeCells count="2">
    <mergeCell ref="A2:A13"/>
    <mergeCell ref="A15:A28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zoomScale="80" zoomScaleNormal="80" workbookViewId="0">
      <selection activeCell="E24" sqref="E24"/>
    </sheetView>
  </sheetViews>
  <sheetFormatPr defaultColWidth="9" defaultRowHeight="14"/>
  <cols>
    <col min="1" max="1" width="15.33203125" customWidth="1"/>
    <col min="2" max="2" width="16.4140625" customWidth="1"/>
    <col min="3" max="3" width="13.58203125" customWidth="1"/>
    <col min="4" max="4" width="14.33203125" customWidth="1"/>
    <col min="5" max="5" width="22.33203125" customWidth="1"/>
    <col min="6" max="6" width="18.33203125" customWidth="1"/>
    <col min="7" max="7" width="15.58203125" customWidth="1"/>
    <col min="8" max="8" width="47.58203125" customWidth="1"/>
    <col min="9" max="9" width="104.58203125" customWidth="1"/>
    <col min="10" max="10" width="11.4140625" customWidth="1"/>
  </cols>
  <sheetData>
    <row r="1" spans="1:15">
      <c r="A1" s="87" t="s">
        <v>212</v>
      </c>
      <c r="B1" s="88" t="str">
        <f>项目信息!C13</f>
        <v>10.13.1.136</v>
      </c>
      <c r="C1" s="88" t="str">
        <f>项目信息!D13</f>
        <v>云调采集机-1</v>
      </c>
    </row>
    <row r="2" spans="1:15">
      <c r="A2" s="87" t="s">
        <v>213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214</v>
      </c>
    </row>
    <row r="6" spans="1:15" s="1" customFormat="1" ht="17" customHeight="1">
      <c r="A6" s="209" t="s">
        <v>215</v>
      </c>
      <c r="B6" s="89" t="s">
        <v>216</v>
      </c>
      <c r="C6" s="89" t="s">
        <v>217</v>
      </c>
      <c r="D6" s="89" t="s">
        <v>218</v>
      </c>
      <c r="E6" s="89" t="s">
        <v>219</v>
      </c>
      <c r="F6" s="89" t="s">
        <v>220</v>
      </c>
      <c r="G6" s="89" t="s">
        <v>221</v>
      </c>
      <c r="I6" s="102"/>
      <c r="J6" s="102"/>
      <c r="K6" s="102"/>
      <c r="L6" s="102"/>
      <c r="M6" s="102"/>
      <c r="N6" s="102"/>
      <c r="O6" s="102"/>
    </row>
    <row r="7" spans="1:15" s="1" customFormat="1" ht="17" customHeight="1">
      <c r="A7" s="209"/>
      <c r="B7" s="90">
        <v>2</v>
      </c>
      <c r="C7" s="90" t="s">
        <v>83</v>
      </c>
      <c r="D7" s="90" t="s">
        <v>222</v>
      </c>
      <c r="E7" s="90" t="s">
        <v>223</v>
      </c>
      <c r="F7" s="91" t="s">
        <v>224</v>
      </c>
      <c r="G7" s="90" t="s">
        <v>225</v>
      </c>
      <c r="I7" s="102"/>
      <c r="J7" s="102"/>
      <c r="K7" s="102"/>
      <c r="L7" s="102"/>
      <c r="M7" s="102"/>
      <c r="N7" s="102"/>
      <c r="O7" s="102"/>
    </row>
    <row r="8" spans="1:15" s="1" customFormat="1" ht="17" customHeight="1">
      <c r="A8" s="209"/>
      <c r="B8" s="90">
        <v>3</v>
      </c>
      <c r="C8" s="90" t="s">
        <v>83</v>
      </c>
      <c r="D8" s="90" t="s">
        <v>226</v>
      </c>
      <c r="E8" s="90" t="s">
        <v>227</v>
      </c>
      <c r="F8" s="91" t="s">
        <v>224</v>
      </c>
      <c r="G8" s="90" t="s">
        <v>225</v>
      </c>
      <c r="I8" s="102"/>
      <c r="J8" s="102"/>
      <c r="K8" s="102"/>
      <c r="L8" s="102"/>
      <c r="M8" s="102"/>
      <c r="N8" s="102"/>
      <c r="O8" s="102"/>
    </row>
    <row r="9" spans="1:15" s="1" customFormat="1" ht="17" customHeight="1">
      <c r="A9" s="209"/>
      <c r="B9" s="90">
        <v>3</v>
      </c>
      <c r="C9" s="90" t="s">
        <v>83</v>
      </c>
      <c r="D9" s="90" t="s">
        <v>228</v>
      </c>
      <c r="E9" s="90" t="s">
        <v>229</v>
      </c>
      <c r="F9" s="91" t="s">
        <v>224</v>
      </c>
      <c r="G9" s="90" t="s">
        <v>225</v>
      </c>
      <c r="H9" s="1" t="s">
        <v>230</v>
      </c>
      <c r="I9" s="102"/>
      <c r="J9" s="102"/>
      <c r="K9" s="102"/>
      <c r="L9" s="102"/>
      <c r="M9" s="102"/>
      <c r="N9" s="102"/>
      <c r="O9" s="102"/>
    </row>
    <row r="10" spans="1:15" s="1" customFormat="1" ht="17" customHeight="1">
      <c r="A10" s="209"/>
      <c r="B10" s="90">
        <v>4</v>
      </c>
      <c r="C10" s="90" t="s">
        <v>83</v>
      </c>
      <c r="D10" s="90" t="s">
        <v>231</v>
      </c>
      <c r="E10" s="90" t="s">
        <v>232</v>
      </c>
      <c r="F10" s="91" t="s">
        <v>224</v>
      </c>
      <c r="G10" s="90" t="s">
        <v>225</v>
      </c>
      <c r="H10" s="1" t="s">
        <v>233</v>
      </c>
      <c r="I10" s="102"/>
      <c r="J10" s="102"/>
      <c r="K10" s="102"/>
      <c r="L10" s="102"/>
      <c r="M10" s="102"/>
      <c r="N10" s="102"/>
      <c r="O10" s="102"/>
    </row>
    <row r="11" spans="1:15" s="1" customFormat="1" ht="17" customHeight="1">
      <c r="A11" s="209"/>
      <c r="B11" s="90">
        <v>4</v>
      </c>
      <c r="C11" s="90" t="s">
        <v>83</v>
      </c>
      <c r="D11" s="90" t="s">
        <v>226</v>
      </c>
      <c r="E11" s="90" t="s">
        <v>234</v>
      </c>
      <c r="F11" s="91" t="s">
        <v>224</v>
      </c>
      <c r="G11" s="90" t="s">
        <v>225</v>
      </c>
      <c r="I11" s="102"/>
      <c r="J11" s="102"/>
      <c r="K11" s="102"/>
      <c r="L11" s="102"/>
      <c r="M11" s="102"/>
      <c r="N11" s="102"/>
      <c r="O11" s="102"/>
    </row>
    <row r="12" spans="1:15" s="1" customFormat="1" ht="17" customHeight="1">
      <c r="A12" s="209"/>
      <c r="B12" s="90">
        <v>4</v>
      </c>
      <c r="C12" s="90" t="s">
        <v>83</v>
      </c>
      <c r="D12" s="90" t="s">
        <v>228</v>
      </c>
      <c r="E12" s="90" t="s">
        <v>235</v>
      </c>
      <c r="F12" s="91" t="s">
        <v>224</v>
      </c>
      <c r="G12" s="90" t="s">
        <v>225</v>
      </c>
      <c r="H12" s="1" t="s">
        <v>236</v>
      </c>
      <c r="I12" s="102"/>
      <c r="J12" s="102"/>
      <c r="K12" s="102"/>
      <c r="L12" s="102"/>
      <c r="M12" s="102"/>
      <c r="N12" s="102"/>
      <c r="O12" s="102"/>
    </row>
    <row r="13" spans="1:15" s="1" customFormat="1" ht="17" customHeight="1">
      <c r="A13" s="209"/>
      <c r="B13" s="90">
        <v>4</v>
      </c>
      <c r="C13" s="90" t="s">
        <v>83</v>
      </c>
      <c r="D13" s="90" t="s">
        <v>228</v>
      </c>
      <c r="E13" s="90" t="s">
        <v>237</v>
      </c>
      <c r="F13" s="91" t="s">
        <v>224</v>
      </c>
      <c r="G13" s="90" t="s">
        <v>225</v>
      </c>
      <c r="H13" s="1" t="s">
        <v>238</v>
      </c>
      <c r="I13" s="102"/>
      <c r="J13" s="102"/>
      <c r="K13" s="102"/>
      <c r="L13" s="102"/>
      <c r="M13" s="102"/>
      <c r="N13" s="102"/>
      <c r="O13" s="102"/>
    </row>
    <row r="14" spans="1:15" s="1" customFormat="1" ht="17" customHeight="1">
      <c r="A14" s="209"/>
      <c r="B14" s="90">
        <v>5</v>
      </c>
      <c r="C14" s="90" t="s">
        <v>83</v>
      </c>
      <c r="D14" s="90" t="s">
        <v>226</v>
      </c>
      <c r="E14" s="90" t="s">
        <v>239</v>
      </c>
      <c r="F14" s="91" t="s">
        <v>224</v>
      </c>
      <c r="G14" s="90" t="s">
        <v>225</v>
      </c>
      <c r="I14" s="102"/>
      <c r="J14" s="102"/>
      <c r="K14" s="102"/>
      <c r="L14" s="102"/>
      <c r="M14" s="102"/>
      <c r="N14" s="102"/>
      <c r="O14" s="102"/>
    </row>
    <row r="15" spans="1:15" s="1" customFormat="1" ht="17" customHeight="1">
      <c r="A15" s="209"/>
      <c r="B15" s="90">
        <v>6</v>
      </c>
      <c r="C15" s="90" t="s">
        <v>83</v>
      </c>
      <c r="D15" s="90" t="s">
        <v>222</v>
      </c>
      <c r="E15" s="90" t="s">
        <v>240</v>
      </c>
      <c r="F15" s="90" t="s">
        <v>241</v>
      </c>
      <c r="G15" s="90" t="s">
        <v>242</v>
      </c>
      <c r="I15" s="102"/>
      <c r="J15" s="102"/>
      <c r="K15" s="102"/>
      <c r="L15" s="102"/>
      <c r="M15" s="102"/>
      <c r="N15" s="102"/>
      <c r="O15" s="102"/>
    </row>
    <row r="16" spans="1:15" s="1" customFormat="1" ht="17" customHeight="1">
      <c r="A16" s="209"/>
      <c r="B16" s="90">
        <v>7</v>
      </c>
      <c r="C16" s="90" t="s">
        <v>83</v>
      </c>
      <c r="D16" s="90" t="s">
        <v>222</v>
      </c>
      <c r="E16" s="90" t="s">
        <v>243</v>
      </c>
      <c r="F16" s="90" t="s">
        <v>244</v>
      </c>
      <c r="G16" s="90" t="s">
        <v>225</v>
      </c>
      <c r="I16" s="102"/>
      <c r="J16" s="102"/>
      <c r="K16" s="102"/>
      <c r="L16" s="102"/>
      <c r="M16" s="102"/>
      <c r="N16" s="102"/>
      <c r="O16" s="102"/>
    </row>
    <row r="17" spans="1:15" s="1" customFormat="1" ht="17" customHeight="1">
      <c r="A17" s="209"/>
      <c r="B17" s="92">
        <v>8</v>
      </c>
      <c r="C17" s="92" t="s">
        <v>83</v>
      </c>
      <c r="D17" s="92" t="s">
        <v>222</v>
      </c>
      <c r="E17" s="92" t="s">
        <v>245</v>
      </c>
      <c r="F17" s="92" t="s">
        <v>246</v>
      </c>
      <c r="G17" s="90" t="s">
        <v>225</v>
      </c>
      <c r="I17" s="102"/>
      <c r="J17" s="102"/>
      <c r="K17" s="102"/>
      <c r="L17" s="102"/>
      <c r="M17" s="102"/>
      <c r="N17" s="102"/>
      <c r="O17" s="102"/>
    </row>
    <row r="18" spans="1:15" s="1" customFormat="1" ht="17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>
      <c r="A19" s="95" t="s">
        <v>247</v>
      </c>
    </row>
    <row r="20" spans="1:15">
      <c r="A20" s="96" t="s">
        <v>248</v>
      </c>
    </row>
    <row r="21" spans="1:15">
      <c r="A21" s="144" t="s">
        <v>249</v>
      </c>
    </row>
    <row r="22" spans="1:15">
      <c r="A22" s="144" t="s">
        <v>250</v>
      </c>
    </row>
    <row r="23" spans="1:15">
      <c r="A23" s="144" t="s">
        <v>251</v>
      </c>
    </row>
    <row r="24" spans="1:15">
      <c r="A24" s="144" t="s">
        <v>252</v>
      </c>
    </row>
    <row r="25" spans="1:15">
      <c r="A25" s="97" t="s">
        <v>253</v>
      </c>
    </row>
    <row r="28" spans="1:15">
      <c r="A28" s="7" t="s">
        <v>254</v>
      </c>
    </row>
    <row r="29" spans="1:15">
      <c r="A29" s="144" t="s">
        <v>255</v>
      </c>
    </row>
    <row r="30" spans="1:15">
      <c r="A30" s="144" t="s">
        <v>256</v>
      </c>
    </row>
    <row r="31" spans="1:15">
      <c r="A31" s="97" t="s">
        <v>253</v>
      </c>
    </row>
    <row r="33" spans="1:8" ht="45" customHeight="1"/>
    <row r="34" spans="1:8" ht="22.5" customHeight="1">
      <c r="A34" s="7" t="s">
        <v>257</v>
      </c>
      <c r="C34" s="94"/>
    </row>
    <row r="35" spans="1:8" ht="176" customHeight="1">
      <c r="A35" s="98" t="s">
        <v>258</v>
      </c>
      <c r="B35" s="211" t="s">
        <v>259</v>
      </c>
      <c r="C35" s="211"/>
      <c r="D35" s="211"/>
      <c r="E35" s="211" t="s">
        <v>260</v>
      </c>
      <c r="F35" s="211"/>
      <c r="G35" s="211"/>
      <c r="H35" s="99" t="s">
        <v>10</v>
      </c>
    </row>
    <row r="36" spans="1:8" ht="150" customHeight="1">
      <c r="A36" s="100" t="s">
        <v>261</v>
      </c>
      <c r="B36" s="210" t="s">
        <v>262</v>
      </c>
      <c r="C36" s="210"/>
      <c r="D36" s="210"/>
      <c r="E36" s="210" t="s">
        <v>263</v>
      </c>
      <c r="F36" s="210"/>
      <c r="G36" s="210"/>
      <c r="H36" s="101"/>
    </row>
    <row r="37" spans="1:8" ht="212" customHeight="1">
      <c r="A37" s="100" t="s">
        <v>264</v>
      </c>
      <c r="B37" s="210" t="s">
        <v>265</v>
      </c>
      <c r="C37" s="210"/>
      <c r="D37" s="210"/>
      <c r="E37" s="210" t="s">
        <v>266</v>
      </c>
      <c r="F37" s="210"/>
      <c r="G37" s="210"/>
      <c r="H37" s="101"/>
    </row>
    <row r="38" spans="1:8" ht="158" customHeight="1">
      <c r="A38" s="100" t="s">
        <v>267</v>
      </c>
      <c r="B38" s="210" t="s">
        <v>268</v>
      </c>
      <c r="C38" s="210"/>
      <c r="D38" s="210"/>
      <c r="E38" s="210" t="s">
        <v>269</v>
      </c>
      <c r="F38" s="210"/>
      <c r="G38" s="210"/>
      <c r="H38" s="101" t="s">
        <v>270</v>
      </c>
    </row>
    <row r="39" spans="1:8" ht="246" customHeight="1">
      <c r="A39" s="100" t="s">
        <v>267</v>
      </c>
      <c r="B39" s="210" t="s">
        <v>271</v>
      </c>
      <c r="C39" s="210"/>
      <c r="D39" s="210"/>
      <c r="E39" s="210" t="s">
        <v>272</v>
      </c>
      <c r="F39" s="210"/>
      <c r="G39" s="210"/>
      <c r="H39" s="101" t="s">
        <v>273</v>
      </c>
    </row>
    <row r="40" spans="1:8" ht="92.75" customHeight="1">
      <c r="A40" s="100" t="s">
        <v>274</v>
      </c>
      <c r="B40" s="210" t="s">
        <v>275</v>
      </c>
      <c r="C40" s="210"/>
      <c r="D40" s="210"/>
      <c r="E40" s="210" t="s">
        <v>276</v>
      </c>
      <c r="F40" s="210"/>
      <c r="G40" s="210"/>
      <c r="H40" s="101"/>
    </row>
    <row r="41" spans="1:8" ht="132.65" customHeight="1">
      <c r="A41" s="100" t="s">
        <v>277</v>
      </c>
      <c r="B41" s="210" t="s">
        <v>278</v>
      </c>
      <c r="C41" s="210"/>
      <c r="D41" s="210"/>
      <c r="E41" s="210" t="s">
        <v>279</v>
      </c>
      <c r="F41" s="210"/>
      <c r="G41" s="210"/>
      <c r="H41" s="101"/>
    </row>
    <row r="42" spans="1:8" ht="168.5" customHeight="1">
      <c r="A42" s="100" t="s">
        <v>280</v>
      </c>
      <c r="B42" s="210" t="s">
        <v>281</v>
      </c>
      <c r="C42" s="210"/>
      <c r="D42" s="210"/>
      <c r="E42" s="210" t="s">
        <v>282</v>
      </c>
      <c r="F42" s="210"/>
      <c r="G42" s="210"/>
      <c r="H42" s="101"/>
    </row>
    <row r="43" spans="1:8" ht="168.5" customHeight="1">
      <c r="A43" s="100" t="s">
        <v>87</v>
      </c>
      <c r="B43" s="210" t="s">
        <v>283</v>
      </c>
      <c r="C43" s="210"/>
      <c r="D43" s="210"/>
      <c r="E43" s="210" t="s">
        <v>284</v>
      </c>
      <c r="F43" s="210"/>
      <c r="G43" s="210"/>
      <c r="H43" s="101"/>
    </row>
    <row r="44" spans="1:8" ht="67.25" customHeight="1">
      <c r="A44" s="100" t="s">
        <v>285</v>
      </c>
      <c r="B44" s="210" t="s">
        <v>286</v>
      </c>
      <c r="C44" s="210"/>
      <c r="D44" s="210"/>
      <c r="E44" s="210" t="s">
        <v>287</v>
      </c>
      <c r="F44" s="210"/>
      <c r="G44" s="210"/>
      <c r="H44" s="88"/>
    </row>
  </sheetData>
  <autoFilter ref="B6:G17" xr:uid="{00000000-0009-0000-0000-000003000000}"/>
  <mergeCells count="21"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zoomScaleNormal="100" workbookViewId="0">
      <pane xSplit="3" topLeftCell="K1" activePane="topRight" state="frozen"/>
      <selection pane="topRight" activeCell="N18" sqref="N18"/>
    </sheetView>
  </sheetViews>
  <sheetFormatPr defaultColWidth="9.08203125" defaultRowHeight="15.75" customHeight="1"/>
  <cols>
    <col min="1" max="1" width="5.58203125" style="50" customWidth="1"/>
    <col min="2" max="2" width="29.4140625" style="50" customWidth="1"/>
    <col min="3" max="4" width="42.58203125" style="50" customWidth="1"/>
    <col min="5" max="5" width="48.4140625" style="53" customWidth="1"/>
    <col min="6" max="6" width="25" style="50" customWidth="1"/>
    <col min="7" max="7" width="25.4140625" style="50" customWidth="1"/>
    <col min="8" max="8" width="9.58203125" style="51" customWidth="1"/>
    <col min="9" max="9" width="21.58203125" style="51" customWidth="1"/>
    <col min="10" max="10" width="14.4140625" style="76" customWidth="1"/>
    <col min="11" max="11" width="10.4140625" style="76" customWidth="1"/>
    <col min="12" max="12" width="7.4140625" customWidth="1"/>
    <col min="13" max="13" width="9.08203125" style="55"/>
    <col min="17" max="17" width="9" style="52" customWidth="1"/>
    <col min="18" max="18" width="18.4140625" customWidth="1"/>
  </cols>
  <sheetData>
    <row r="1" spans="1:18" s="74" customFormat="1" ht="28">
      <c r="A1" s="77" t="s">
        <v>63</v>
      </c>
      <c r="B1" s="78" t="s">
        <v>288</v>
      </c>
      <c r="C1" s="78" t="s">
        <v>289</v>
      </c>
      <c r="D1" s="79" t="s">
        <v>290</v>
      </c>
      <c r="E1" s="79" t="s">
        <v>291</v>
      </c>
      <c r="F1" s="78" t="s">
        <v>292</v>
      </c>
      <c r="G1" s="78" t="s">
        <v>293</v>
      </c>
      <c r="H1" s="82" t="s">
        <v>294</v>
      </c>
      <c r="I1" s="82" t="s">
        <v>295</v>
      </c>
      <c r="J1" s="82" t="s">
        <v>296</v>
      </c>
      <c r="K1" s="82" t="s">
        <v>297</v>
      </c>
      <c r="L1" s="79" t="s">
        <v>298</v>
      </c>
      <c r="M1" s="79" t="s">
        <v>299</v>
      </c>
      <c r="N1" s="79" t="s">
        <v>300</v>
      </c>
      <c r="O1" s="79" t="s">
        <v>47</v>
      </c>
      <c r="P1" s="79" t="s">
        <v>301</v>
      </c>
      <c r="Q1" s="82" t="s">
        <v>302</v>
      </c>
      <c r="R1" s="147" t="s">
        <v>303</v>
      </c>
    </row>
    <row r="2" spans="1:18" s="75" customFormat="1" ht="11.75" customHeight="1">
      <c r="A2" s="80">
        <v>1</v>
      </c>
      <c r="B2" s="81" t="s">
        <v>304</v>
      </c>
      <c r="C2" s="64" t="s">
        <v>305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>
        <f t="shared" ref="E2:E37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64" t="s">
        <v>151</v>
      </c>
      <c r="G2" s="83"/>
      <c r="H2" s="84">
        <v>100</v>
      </c>
      <c r="I2" s="85" t="s">
        <v>306</v>
      </c>
      <c r="J2" s="85" t="s">
        <v>307</v>
      </c>
      <c r="K2" s="85" t="s">
        <v>308</v>
      </c>
      <c r="L2" s="86" t="str">
        <f t="shared" ref="L2:L37" si="1">RIGHT(C2,2)</f>
        <v>06</v>
      </c>
      <c r="M2" s="86" t="str">
        <f t="shared" ref="M2:M37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86" t="str">
        <f t="shared" ref="N2:N37" si="3">MID(C2,FIND("$",SUBSTITUTE(C2,"-","$",_xlfn.IFS(LEN(C2)-LEN(SUBSTITUTE(C2,"-",""))=7,7,LEN(C2)-LEN(SUBSTITUTE(C2,"-",""))=6,6,LEN(C2)-LEN(SUBSTITUTE(C2,"-",""))=5,5)))+1,2)</f>
        <v>12</v>
      </c>
      <c r="O2" s="86" t="str">
        <f t="shared" ref="O2:O37" si="4">MID(C2,FIND("$",SUBSTITUTE(C2,"-","$",1))+1,FIND("$",SUBSTITUTE(C2,"-","$",1))-2)</f>
        <v>122</v>
      </c>
      <c r="P2" s="86" t="str">
        <f t="shared" ref="P2:P37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309</v>
      </c>
      <c r="R2" s="72"/>
    </row>
    <row r="3" spans="1:18" s="75" customFormat="1" ht="12">
      <c r="A3" s="80">
        <v>2</v>
      </c>
      <c r="B3" s="81" t="s">
        <v>310</v>
      </c>
      <c r="C3" s="64" t="s">
        <v>311</v>
      </c>
      <c r="D3" s="64" t="str">
        <f t="shared" ref="D3:D36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>
        <f t="shared" si="0"/>
        <v/>
      </c>
      <c r="F3" s="64" t="s">
        <v>151</v>
      </c>
      <c r="G3" s="83"/>
      <c r="H3" s="84">
        <v>100</v>
      </c>
      <c r="I3" s="85" t="s">
        <v>312</v>
      </c>
      <c r="J3" s="85" t="s">
        <v>307</v>
      </c>
      <c r="K3" s="85" t="s">
        <v>308</v>
      </c>
      <c r="L3" s="86" t="str">
        <f t="shared" si="1"/>
        <v>06</v>
      </c>
      <c r="M3" s="86" t="str">
        <f t="shared" si="2"/>
        <v>04列03</v>
      </c>
      <c r="N3" s="86" t="str">
        <f t="shared" si="3"/>
        <v>12</v>
      </c>
      <c r="O3" s="86" t="str">
        <f t="shared" si="4"/>
        <v>122</v>
      </c>
      <c r="P3" s="86" t="str">
        <f t="shared" si="5"/>
        <v>CSW</v>
      </c>
      <c r="Q3" s="66" t="s">
        <v>309</v>
      </c>
      <c r="R3" s="72"/>
    </row>
    <row r="4" spans="1:18" s="75" customFormat="1" ht="12">
      <c r="A4" s="80">
        <v>3</v>
      </c>
      <c r="B4" s="81" t="s">
        <v>313</v>
      </c>
      <c r="C4" s="64" t="s">
        <v>314</v>
      </c>
      <c r="D4" s="64" t="str">
        <f t="shared" si="6"/>
        <v>业务防火墙-M9010</v>
      </c>
      <c r="E4" s="64" t="str">
        <f t="shared" si="0"/>
        <v>HAZZ-122-4-04_4-05-A1P1-CFW-H1-HM9010-20U06</v>
      </c>
      <c r="F4" s="64" t="s">
        <v>194</v>
      </c>
      <c r="G4" s="83"/>
      <c r="H4" s="84">
        <v>100</v>
      </c>
      <c r="I4" s="85" t="s">
        <v>315</v>
      </c>
      <c r="J4" s="85" t="s">
        <v>307</v>
      </c>
      <c r="K4" s="85" t="s">
        <v>308</v>
      </c>
      <c r="L4" s="86" t="str">
        <f t="shared" si="1"/>
        <v>06</v>
      </c>
      <c r="M4" s="86" t="str">
        <f t="shared" si="2"/>
        <v>04列04</v>
      </c>
      <c r="N4" s="86" t="str">
        <f t="shared" si="3"/>
        <v>20</v>
      </c>
      <c r="O4" s="86" t="str">
        <f t="shared" si="4"/>
        <v>122</v>
      </c>
      <c r="P4" s="86" t="str">
        <f t="shared" si="5"/>
        <v>CFW</v>
      </c>
      <c r="Q4" s="66" t="s">
        <v>316</v>
      </c>
      <c r="R4" s="72"/>
    </row>
    <row r="5" spans="1:18" s="75" customFormat="1" ht="12">
      <c r="A5" s="80">
        <v>4</v>
      </c>
      <c r="B5" s="81" t="s">
        <v>317</v>
      </c>
      <c r="C5" s="64" t="s">
        <v>318</v>
      </c>
      <c r="D5" s="64" t="str">
        <f t="shared" si="6"/>
        <v>业务防火墙-M9010</v>
      </c>
      <c r="E5" s="64" t="str">
        <f t="shared" si="0"/>
        <v>HAZZ-122-4-04_4-05-A1P1-CFW-H2-HM9010-20U06</v>
      </c>
      <c r="F5" s="64" t="s">
        <v>194</v>
      </c>
      <c r="G5" s="83"/>
      <c r="H5" s="84">
        <v>100</v>
      </c>
      <c r="I5" s="85" t="s">
        <v>319</v>
      </c>
      <c r="J5" s="85" t="s">
        <v>307</v>
      </c>
      <c r="K5" s="85" t="s">
        <v>308</v>
      </c>
      <c r="L5" s="86" t="str">
        <f t="shared" si="1"/>
        <v>06</v>
      </c>
      <c r="M5" s="86" t="str">
        <f t="shared" si="2"/>
        <v>04列05</v>
      </c>
      <c r="N5" s="86" t="str">
        <f t="shared" si="3"/>
        <v>20</v>
      </c>
      <c r="O5" s="86" t="str">
        <f t="shared" si="4"/>
        <v>122</v>
      </c>
      <c r="P5" s="86" t="str">
        <f t="shared" si="5"/>
        <v>CFW</v>
      </c>
      <c r="Q5" s="66" t="s">
        <v>320</v>
      </c>
      <c r="R5" s="72"/>
    </row>
    <row r="6" spans="1:18" s="75" customFormat="1" ht="12">
      <c r="A6" s="80">
        <v>5</v>
      </c>
      <c r="B6" s="81" t="s">
        <v>321</v>
      </c>
      <c r="C6" s="64" t="s">
        <v>322</v>
      </c>
      <c r="D6" s="64" t="str">
        <f t="shared" si="6"/>
        <v>IPS-T9008-S</v>
      </c>
      <c r="E6" s="64" t="str">
        <f t="shared" si="0"/>
        <v>HAZZ-122-4-06_4-07-A1P1-IPS-H1-HT9008-13U06</v>
      </c>
      <c r="F6" s="64" t="s">
        <v>209</v>
      </c>
      <c r="G6" s="83"/>
      <c r="H6" s="84">
        <v>100</v>
      </c>
      <c r="I6" s="85" t="s">
        <v>323</v>
      </c>
      <c r="J6" s="85" t="s">
        <v>307</v>
      </c>
      <c r="K6" s="85" t="s">
        <v>308</v>
      </c>
      <c r="L6" s="86" t="str">
        <f t="shared" si="1"/>
        <v>06</v>
      </c>
      <c r="M6" s="86" t="str">
        <f t="shared" si="2"/>
        <v>04列06</v>
      </c>
      <c r="N6" s="86" t="str">
        <f t="shared" si="3"/>
        <v>13</v>
      </c>
      <c r="O6" s="86" t="str">
        <f t="shared" si="4"/>
        <v>122</v>
      </c>
      <c r="P6" s="86" t="str">
        <f t="shared" si="5"/>
        <v>IPS</v>
      </c>
      <c r="Q6" s="66" t="s">
        <v>316</v>
      </c>
      <c r="R6" s="72"/>
    </row>
    <row r="7" spans="1:18" s="75" customFormat="1" ht="12">
      <c r="A7" s="80">
        <v>6</v>
      </c>
      <c r="B7" s="81" t="s">
        <v>324</v>
      </c>
      <c r="C7" s="64" t="s">
        <v>325</v>
      </c>
      <c r="D7" s="64" t="str">
        <f t="shared" si="6"/>
        <v>IPS-T9008-S</v>
      </c>
      <c r="E7" s="64" t="str">
        <f t="shared" si="0"/>
        <v>HAZZ-122-4-06_4-07-A1P1-IPS-H2-HT9008-13U06</v>
      </c>
      <c r="F7" s="64" t="s">
        <v>209</v>
      </c>
      <c r="G7" s="83"/>
      <c r="H7" s="84">
        <v>100</v>
      </c>
      <c r="I7" s="85" t="s">
        <v>326</v>
      </c>
      <c r="J7" s="85" t="s">
        <v>307</v>
      </c>
      <c r="K7" s="85" t="s">
        <v>308</v>
      </c>
      <c r="L7" s="86" t="str">
        <f t="shared" si="1"/>
        <v>06</v>
      </c>
      <c r="M7" s="86" t="str">
        <f t="shared" si="2"/>
        <v>04列07</v>
      </c>
      <c r="N7" s="86" t="str">
        <f t="shared" si="3"/>
        <v>13</v>
      </c>
      <c r="O7" s="86" t="str">
        <f t="shared" si="4"/>
        <v>122</v>
      </c>
      <c r="P7" s="86" t="str">
        <f t="shared" si="5"/>
        <v>IPS</v>
      </c>
      <c r="Q7" s="66" t="s">
        <v>320</v>
      </c>
      <c r="R7" s="72"/>
    </row>
    <row r="8" spans="1:18" s="75" customFormat="1" ht="12">
      <c r="A8" s="80">
        <v>7</v>
      </c>
      <c r="B8" s="81" t="s">
        <v>327</v>
      </c>
      <c r="C8" s="64" t="s">
        <v>328</v>
      </c>
      <c r="D8" s="64" t="str">
        <f t="shared" si="6"/>
        <v>边界交换机-S6900-54HQF-F</v>
      </c>
      <c r="E8" s="64" t="str">
        <f t="shared" si="0"/>
        <v>HAZZ-122-4-01_4-03-A1P1-ASW-M1-H6900-01U40</v>
      </c>
      <c r="F8" s="64" t="s">
        <v>171</v>
      </c>
      <c r="G8" s="83"/>
      <c r="H8" s="84">
        <v>100</v>
      </c>
      <c r="I8" s="85" t="s">
        <v>329</v>
      </c>
      <c r="J8" s="85" t="s">
        <v>307</v>
      </c>
      <c r="K8" s="85" t="s">
        <v>308</v>
      </c>
      <c r="L8" s="86" t="str">
        <f t="shared" si="1"/>
        <v>40</v>
      </c>
      <c r="M8" s="86" t="str">
        <f t="shared" si="2"/>
        <v>04列01</v>
      </c>
      <c r="N8" s="86" t="str">
        <f t="shared" si="3"/>
        <v>01</v>
      </c>
      <c r="O8" s="86" t="str">
        <f t="shared" si="4"/>
        <v>122</v>
      </c>
      <c r="P8" s="86" t="str">
        <f t="shared" si="5"/>
        <v>ASW</v>
      </c>
      <c r="Q8" s="66" t="s">
        <v>330</v>
      </c>
      <c r="R8" s="72"/>
    </row>
    <row r="9" spans="1:18" s="75" customFormat="1" ht="12">
      <c r="A9" s="80">
        <v>8</v>
      </c>
      <c r="B9" s="81" t="s">
        <v>331</v>
      </c>
      <c r="C9" s="64" t="s">
        <v>332</v>
      </c>
      <c r="D9" s="64" t="str">
        <f t="shared" si="6"/>
        <v>边界交换机-S6900-54HQF-F</v>
      </c>
      <c r="E9" s="64" t="str">
        <f t="shared" si="0"/>
        <v>HAZZ-122-4-01_4-03-A1P1-ASW-M2-H6900-01U40</v>
      </c>
      <c r="F9" s="64" t="s">
        <v>171</v>
      </c>
      <c r="G9" s="83"/>
      <c r="H9" s="84">
        <v>100</v>
      </c>
      <c r="I9" s="85" t="s">
        <v>333</v>
      </c>
      <c r="J9" s="85" t="s">
        <v>307</v>
      </c>
      <c r="K9" s="85" t="s">
        <v>308</v>
      </c>
      <c r="L9" s="86" t="str">
        <f t="shared" si="1"/>
        <v>40</v>
      </c>
      <c r="M9" s="86" t="str">
        <f t="shared" si="2"/>
        <v>04列03</v>
      </c>
      <c r="N9" s="86" t="str">
        <f t="shared" si="3"/>
        <v>01</v>
      </c>
      <c r="O9" s="86" t="str">
        <f t="shared" si="4"/>
        <v>122</v>
      </c>
      <c r="P9" s="86" t="str">
        <f t="shared" si="5"/>
        <v>ASW</v>
      </c>
      <c r="Q9" s="66" t="s">
        <v>334</v>
      </c>
      <c r="R9" s="72"/>
    </row>
    <row r="10" spans="1:18" s="75" customFormat="1" ht="12">
      <c r="A10" s="80">
        <v>9</v>
      </c>
      <c r="B10" s="81" t="s">
        <v>335</v>
      </c>
      <c r="C10" s="64" t="s">
        <v>336</v>
      </c>
      <c r="D10" s="64" t="str">
        <f t="shared" si="6"/>
        <v>边界交换机-S6900-54HQF-F</v>
      </c>
      <c r="E10" s="6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64" t="s">
        <v>171</v>
      </c>
      <c r="G10" s="83"/>
      <c r="H10" s="84">
        <v>100</v>
      </c>
      <c r="I10" s="85" t="s">
        <v>337</v>
      </c>
      <c r="J10" s="85" t="s">
        <v>307</v>
      </c>
      <c r="K10" s="85" t="s">
        <v>308</v>
      </c>
      <c r="L10" s="86" t="str">
        <f t="shared" si="1"/>
        <v>40</v>
      </c>
      <c r="M10" s="86" t="str">
        <f t="shared" si="2"/>
        <v>04列04</v>
      </c>
      <c r="N10" s="86" t="str">
        <f t="shared" si="3"/>
        <v>01</v>
      </c>
      <c r="O10" s="86" t="str">
        <f t="shared" si="4"/>
        <v>122</v>
      </c>
      <c r="P10" s="86" t="str">
        <f t="shared" si="5"/>
        <v>ASW</v>
      </c>
      <c r="Q10" s="66" t="s">
        <v>330</v>
      </c>
      <c r="R10" s="72"/>
    </row>
    <row r="11" spans="1:18" s="75" customFormat="1" ht="12">
      <c r="A11" s="80">
        <v>10</v>
      </c>
      <c r="B11" s="81" t="s">
        <v>338</v>
      </c>
      <c r="C11" s="64" t="s">
        <v>339</v>
      </c>
      <c r="D11" s="64" t="str">
        <f t="shared" si="6"/>
        <v>边界交换机-S6900-54HQF-F</v>
      </c>
      <c r="E11" s="64" t="str">
        <f t="shared" si="0"/>
        <v>HAZZ-122-4-04_4-05-A1P1-ASW-M2-H6900-01U40</v>
      </c>
      <c r="F11" s="64" t="s">
        <v>171</v>
      </c>
      <c r="G11" s="83"/>
      <c r="H11" s="84">
        <v>100</v>
      </c>
      <c r="I11" s="85" t="s">
        <v>340</v>
      </c>
      <c r="J11" s="85" t="s">
        <v>307</v>
      </c>
      <c r="K11" s="85" t="s">
        <v>308</v>
      </c>
      <c r="L11" s="86" t="str">
        <f t="shared" si="1"/>
        <v>40</v>
      </c>
      <c r="M11" s="86" t="str">
        <f t="shared" si="2"/>
        <v>04列05</v>
      </c>
      <c r="N11" s="86" t="str">
        <f t="shared" si="3"/>
        <v>01</v>
      </c>
      <c r="O11" s="86" t="str">
        <f t="shared" si="4"/>
        <v>122</v>
      </c>
      <c r="P11" s="86" t="str">
        <f t="shared" si="5"/>
        <v>ASW</v>
      </c>
      <c r="Q11" s="66" t="s">
        <v>334</v>
      </c>
      <c r="R11" s="72"/>
    </row>
    <row r="12" spans="1:18" s="75" customFormat="1" ht="12">
      <c r="A12" s="80">
        <v>11</v>
      </c>
      <c r="B12" s="81" t="s">
        <v>341</v>
      </c>
      <c r="C12" s="64" t="s">
        <v>342</v>
      </c>
      <c r="D12" s="64" t="str">
        <f t="shared" si="6"/>
        <v>大客户专线接入交换机-S6900-54HQF-F</v>
      </c>
      <c r="E12" s="64" t="str">
        <f t="shared" si="0"/>
        <v>HAZZ-122-4-06_4-07-A1P1-PSW-H6900-01U37</v>
      </c>
      <c r="F12" s="64" t="s">
        <v>171</v>
      </c>
      <c r="G12" s="83"/>
      <c r="H12" s="84">
        <v>100</v>
      </c>
      <c r="I12" s="85" t="s">
        <v>343</v>
      </c>
      <c r="J12" s="85" t="s">
        <v>307</v>
      </c>
      <c r="K12" s="85" t="s">
        <v>308</v>
      </c>
      <c r="L12" s="86" t="str">
        <f t="shared" si="1"/>
        <v>37</v>
      </c>
      <c r="M12" s="86" t="str">
        <f t="shared" si="2"/>
        <v>04列06</v>
      </c>
      <c r="N12" s="86" t="str">
        <f t="shared" si="3"/>
        <v>01</v>
      </c>
      <c r="O12" s="86" t="str">
        <f t="shared" si="4"/>
        <v>122</v>
      </c>
      <c r="P12" s="86" t="str">
        <f t="shared" si="5"/>
        <v>PSW</v>
      </c>
      <c r="Q12" s="66" t="s">
        <v>344</v>
      </c>
      <c r="R12" s="72"/>
    </row>
    <row r="13" spans="1:18" s="75" customFormat="1" ht="12">
      <c r="A13" s="80">
        <v>12</v>
      </c>
      <c r="B13" s="81" t="s">
        <v>345</v>
      </c>
      <c r="C13" s="64" t="s">
        <v>346</v>
      </c>
      <c r="D13" s="64" t="str">
        <f t="shared" si="6"/>
        <v>大客户专线接入交换机-S6900-54HQF-F</v>
      </c>
      <c r="E13" s="64" t="str">
        <f t="shared" si="0"/>
        <v>HAZZ-122-4-06_4-07-A1P1-PSW-H6900-01U37</v>
      </c>
      <c r="F13" s="64" t="s">
        <v>171</v>
      </c>
      <c r="G13" s="83"/>
      <c r="H13" s="84">
        <v>100</v>
      </c>
      <c r="I13" s="85" t="s">
        <v>347</v>
      </c>
      <c r="J13" s="85" t="s">
        <v>307</v>
      </c>
      <c r="K13" s="85" t="s">
        <v>308</v>
      </c>
      <c r="L13" s="86" t="str">
        <f t="shared" si="1"/>
        <v>37</v>
      </c>
      <c r="M13" s="86" t="str">
        <f t="shared" si="2"/>
        <v>04列07</v>
      </c>
      <c r="N13" s="86" t="str">
        <f t="shared" si="3"/>
        <v>01</v>
      </c>
      <c r="O13" s="86" t="str">
        <f t="shared" si="4"/>
        <v>122</v>
      </c>
      <c r="P13" s="86" t="str">
        <f t="shared" si="5"/>
        <v>PSW</v>
      </c>
      <c r="Q13" s="66" t="s">
        <v>348</v>
      </c>
      <c r="R13" s="72"/>
    </row>
    <row r="14" spans="1:18" s="75" customFormat="1" ht="12">
      <c r="A14" s="80">
        <v>13</v>
      </c>
      <c r="B14" s="81" t="s">
        <v>349</v>
      </c>
      <c r="C14" s="64" t="s">
        <v>350</v>
      </c>
      <c r="D14" s="64" t="str">
        <f t="shared" si="6"/>
        <v>25Gleaf交换机（宿主机+存储）-S6825-54HF</v>
      </c>
      <c r="E14" s="64" t="str">
        <f t="shared" si="0"/>
        <v>HAZZ-122-3-01_3-02-A1P1-ASW-M1-H6825-01U40</v>
      </c>
      <c r="F14" s="64" t="s">
        <v>164</v>
      </c>
      <c r="G14" s="83"/>
      <c r="H14" s="84">
        <v>100</v>
      </c>
      <c r="I14" s="85" t="s">
        <v>351</v>
      </c>
      <c r="J14" s="85" t="s">
        <v>307</v>
      </c>
      <c r="K14" s="85" t="s">
        <v>308</v>
      </c>
      <c r="L14" s="86" t="str">
        <f t="shared" si="1"/>
        <v>40</v>
      </c>
      <c r="M14" s="86" t="str">
        <f t="shared" si="2"/>
        <v>03列01</v>
      </c>
      <c r="N14" s="86" t="str">
        <f t="shared" si="3"/>
        <v>01</v>
      </c>
      <c r="O14" s="86" t="str">
        <f t="shared" si="4"/>
        <v>122</v>
      </c>
      <c r="P14" s="86" t="str">
        <f t="shared" si="5"/>
        <v>ASW</v>
      </c>
      <c r="Q14" s="66" t="s">
        <v>330</v>
      </c>
      <c r="R14" s="72"/>
    </row>
    <row r="15" spans="1:18" s="75" customFormat="1" ht="12">
      <c r="A15" s="80">
        <v>14</v>
      </c>
      <c r="B15" s="81" t="s">
        <v>352</v>
      </c>
      <c r="C15" s="64" t="s">
        <v>353</v>
      </c>
      <c r="D15" s="64" t="str">
        <f t="shared" si="6"/>
        <v>25Gleaf交换机（宿主机+存储）-S6825-54HF</v>
      </c>
      <c r="E15" s="64" t="str">
        <f t="shared" si="0"/>
        <v>HAZZ-122-3-01_3-02-A1P1-ASW-M2-H6825-01U40</v>
      </c>
      <c r="F15" s="64" t="s">
        <v>164</v>
      </c>
      <c r="G15" s="83"/>
      <c r="H15" s="84">
        <v>100</v>
      </c>
      <c r="I15" s="85" t="s">
        <v>354</v>
      </c>
      <c r="J15" s="85" t="s">
        <v>307</v>
      </c>
      <c r="K15" s="85" t="s">
        <v>308</v>
      </c>
      <c r="L15" s="86" t="str">
        <f t="shared" si="1"/>
        <v>40</v>
      </c>
      <c r="M15" s="86" t="str">
        <f t="shared" si="2"/>
        <v>03列02</v>
      </c>
      <c r="N15" s="86" t="str">
        <f t="shared" si="3"/>
        <v>01</v>
      </c>
      <c r="O15" s="86" t="str">
        <f t="shared" si="4"/>
        <v>122</v>
      </c>
      <c r="P15" s="86" t="str">
        <f t="shared" si="5"/>
        <v>ASW</v>
      </c>
      <c r="Q15" s="66" t="s">
        <v>334</v>
      </c>
      <c r="R15" s="72"/>
    </row>
    <row r="16" spans="1:18" s="75" customFormat="1" ht="12">
      <c r="A16" s="80">
        <v>15</v>
      </c>
      <c r="B16" s="81" t="s">
        <v>355</v>
      </c>
      <c r="C16" s="64" t="s">
        <v>356</v>
      </c>
      <c r="D16" s="64" t="str">
        <f t="shared" si="6"/>
        <v>25Gleaf交换机（宿主机+存储）-S6825-54HF</v>
      </c>
      <c r="E16" s="64" t="str">
        <f t="shared" si="0"/>
        <v>HAZZ-122-3-04_3-05-A1P1-ASW-M1-H6825-01U40</v>
      </c>
      <c r="F16" s="64" t="s">
        <v>164</v>
      </c>
      <c r="G16" s="83"/>
      <c r="H16" s="84">
        <v>100</v>
      </c>
      <c r="I16" s="85" t="s">
        <v>357</v>
      </c>
      <c r="J16" s="85" t="s">
        <v>307</v>
      </c>
      <c r="K16" s="85" t="s">
        <v>308</v>
      </c>
      <c r="L16" s="86" t="str">
        <f t="shared" si="1"/>
        <v>40</v>
      </c>
      <c r="M16" s="86" t="str">
        <f t="shared" si="2"/>
        <v>03列04</v>
      </c>
      <c r="N16" s="86" t="str">
        <f t="shared" si="3"/>
        <v>01</v>
      </c>
      <c r="O16" s="86" t="str">
        <f t="shared" si="4"/>
        <v>122</v>
      </c>
      <c r="P16" s="86" t="str">
        <f t="shared" si="5"/>
        <v>ASW</v>
      </c>
      <c r="Q16" s="66" t="s">
        <v>330</v>
      </c>
      <c r="R16" s="72"/>
    </row>
    <row r="17" spans="1:18" s="75" customFormat="1" ht="12">
      <c r="A17" s="80">
        <v>16</v>
      </c>
      <c r="B17" s="81" t="s">
        <v>358</v>
      </c>
      <c r="C17" s="64" t="s">
        <v>359</v>
      </c>
      <c r="D17" s="64" t="str">
        <f t="shared" si="6"/>
        <v>25Gleaf交换机（宿主机+存储）-S6825-54HF</v>
      </c>
      <c r="E17" s="64" t="str">
        <f t="shared" si="0"/>
        <v>HAZZ-122-3-04_3-05-A1P1-ASW-M2-H6825-01U40</v>
      </c>
      <c r="F17" s="64" t="s">
        <v>164</v>
      </c>
      <c r="G17" s="83"/>
      <c r="H17" s="84">
        <v>100</v>
      </c>
      <c r="I17" s="85" t="s">
        <v>360</v>
      </c>
      <c r="J17" s="85" t="s">
        <v>307</v>
      </c>
      <c r="K17" s="85" t="s">
        <v>308</v>
      </c>
      <c r="L17" s="86" t="str">
        <f t="shared" si="1"/>
        <v>40</v>
      </c>
      <c r="M17" s="86" t="str">
        <f t="shared" si="2"/>
        <v>03列05</v>
      </c>
      <c r="N17" s="86" t="str">
        <f t="shared" si="3"/>
        <v>01</v>
      </c>
      <c r="O17" s="86" t="str">
        <f t="shared" si="4"/>
        <v>122</v>
      </c>
      <c r="P17" s="86" t="str">
        <f t="shared" si="5"/>
        <v>ASW</v>
      </c>
      <c r="Q17" s="66" t="s">
        <v>334</v>
      </c>
      <c r="R17" s="72"/>
    </row>
    <row r="18" spans="1:18" s="75" customFormat="1" ht="12">
      <c r="A18" s="80">
        <v>17</v>
      </c>
      <c r="B18" s="81" t="s">
        <v>361</v>
      </c>
      <c r="C18" s="64" t="s">
        <v>362</v>
      </c>
      <c r="D18" s="64" t="str">
        <f t="shared" si="6"/>
        <v>25Gleaf交换机（功能区）-S6825-54HF</v>
      </c>
      <c r="E18" s="64" t="str">
        <f t="shared" si="0"/>
        <v>HAZZ-122-3-07_3-08-A1P1-ASW-M1-H6825-01U40</v>
      </c>
      <c r="F18" s="64" t="s">
        <v>164</v>
      </c>
      <c r="G18" s="83"/>
      <c r="H18" s="84">
        <v>100</v>
      </c>
      <c r="I18" s="85" t="s">
        <v>363</v>
      </c>
      <c r="J18" s="85" t="s">
        <v>307</v>
      </c>
      <c r="K18" s="85" t="s">
        <v>308</v>
      </c>
      <c r="L18" s="86" t="str">
        <f t="shared" si="1"/>
        <v>40</v>
      </c>
      <c r="M18" s="86" t="str">
        <f t="shared" si="2"/>
        <v>03列07</v>
      </c>
      <c r="N18" s="86" t="str">
        <f t="shared" si="3"/>
        <v>01</v>
      </c>
      <c r="O18" s="86" t="str">
        <f t="shared" si="4"/>
        <v>122</v>
      </c>
      <c r="P18" s="86" t="str">
        <f t="shared" si="5"/>
        <v>ASW</v>
      </c>
      <c r="Q18" s="66" t="s">
        <v>330</v>
      </c>
      <c r="R18" s="72"/>
    </row>
    <row r="19" spans="1:18" s="75" customFormat="1" ht="12">
      <c r="A19" s="80">
        <v>18</v>
      </c>
      <c r="B19" s="81" t="s">
        <v>364</v>
      </c>
      <c r="C19" s="64" t="s">
        <v>365</v>
      </c>
      <c r="D19" s="64" t="str">
        <f t="shared" si="6"/>
        <v>25Gleaf交换机（功能区）-S6825-54HF</v>
      </c>
      <c r="E19" s="64" t="str">
        <f t="shared" si="0"/>
        <v>HAZZ-122-3-07_3-08-A1P1-ASW-M2-H6825-01U40</v>
      </c>
      <c r="F19" s="64" t="s">
        <v>164</v>
      </c>
      <c r="G19" s="83"/>
      <c r="H19" s="84">
        <v>100</v>
      </c>
      <c r="I19" s="85" t="s">
        <v>366</v>
      </c>
      <c r="J19" s="85" t="s">
        <v>307</v>
      </c>
      <c r="K19" s="85" t="s">
        <v>308</v>
      </c>
      <c r="L19" s="86" t="str">
        <f t="shared" si="1"/>
        <v>40</v>
      </c>
      <c r="M19" s="86" t="str">
        <f t="shared" si="2"/>
        <v>03列08</v>
      </c>
      <c r="N19" s="86" t="str">
        <f t="shared" si="3"/>
        <v>01</v>
      </c>
      <c r="O19" s="86" t="str">
        <f t="shared" si="4"/>
        <v>122</v>
      </c>
      <c r="P19" s="86" t="str">
        <f t="shared" si="5"/>
        <v>ASW</v>
      </c>
      <c r="Q19" s="66" t="s">
        <v>334</v>
      </c>
      <c r="R19" s="72"/>
    </row>
    <row r="20" spans="1:18" s="75" customFormat="1" ht="12">
      <c r="A20" s="80">
        <v>19</v>
      </c>
      <c r="B20" s="81" t="s">
        <v>367</v>
      </c>
      <c r="C20" s="64" t="s">
        <v>368</v>
      </c>
      <c r="D20" s="64" t="str">
        <f t="shared" si="6"/>
        <v>25Gleaf交换机（功能区）-S6825-54HF</v>
      </c>
      <c r="E20" s="64" t="str">
        <f t="shared" si="0"/>
        <v>HAZZ-122-3-07_3-08-A1P1-ASW-M1-H6825-01U37</v>
      </c>
      <c r="F20" s="64" t="s">
        <v>164</v>
      </c>
      <c r="G20" s="83"/>
      <c r="H20" s="84">
        <v>100</v>
      </c>
      <c r="I20" s="85" t="s">
        <v>369</v>
      </c>
      <c r="J20" s="85" t="s">
        <v>307</v>
      </c>
      <c r="K20" s="85" t="s">
        <v>308</v>
      </c>
      <c r="L20" s="86" t="str">
        <f t="shared" si="1"/>
        <v>37</v>
      </c>
      <c r="M20" s="86" t="str">
        <f t="shared" si="2"/>
        <v>03列07</v>
      </c>
      <c r="N20" s="86" t="str">
        <f t="shared" si="3"/>
        <v>01</v>
      </c>
      <c r="O20" s="86" t="str">
        <f t="shared" si="4"/>
        <v>122</v>
      </c>
      <c r="P20" s="86" t="str">
        <f t="shared" si="5"/>
        <v>ASW</v>
      </c>
      <c r="Q20" s="66" t="s">
        <v>330</v>
      </c>
      <c r="R20" s="72"/>
    </row>
    <row r="21" spans="1:18" s="75" customFormat="1" ht="12">
      <c r="A21" s="80">
        <v>20</v>
      </c>
      <c r="B21" s="81" t="s">
        <v>370</v>
      </c>
      <c r="C21" s="64" t="s">
        <v>371</v>
      </c>
      <c r="D21" s="64" t="str">
        <f t="shared" si="6"/>
        <v>25Gleaf交换机（功能区）-S6825-54HF</v>
      </c>
      <c r="E21" s="64" t="str">
        <f t="shared" si="0"/>
        <v>HAZZ-122-3-07_3-08-A1P1-ASW-M2-H6825-01U37</v>
      </c>
      <c r="F21" s="64" t="s">
        <v>164</v>
      </c>
      <c r="G21" s="83"/>
      <c r="H21" s="84">
        <v>100</v>
      </c>
      <c r="I21" s="85" t="s">
        <v>372</v>
      </c>
      <c r="J21" s="85" t="s">
        <v>307</v>
      </c>
      <c r="K21" s="85" t="s">
        <v>308</v>
      </c>
      <c r="L21" s="86" t="str">
        <f t="shared" si="1"/>
        <v>37</v>
      </c>
      <c r="M21" s="86" t="str">
        <f t="shared" si="2"/>
        <v>03列08</v>
      </c>
      <c r="N21" s="86" t="str">
        <f t="shared" si="3"/>
        <v>01</v>
      </c>
      <c r="O21" s="86" t="str">
        <f t="shared" si="4"/>
        <v>122</v>
      </c>
      <c r="P21" s="86" t="str">
        <f t="shared" si="5"/>
        <v>ASW</v>
      </c>
      <c r="Q21" s="66" t="s">
        <v>334</v>
      </c>
      <c r="R21" s="72"/>
    </row>
    <row r="22" spans="1:18" s="75" customFormat="1" ht="12">
      <c r="A22" s="80">
        <v>21</v>
      </c>
      <c r="B22" s="81" t="s">
        <v>373</v>
      </c>
      <c r="C22" s="64" t="s">
        <v>374</v>
      </c>
      <c r="D22" s="64" t="str">
        <f t="shared" si="6"/>
        <v>25Gleaf交换机（裸金属）-RG-S6510-48VS8CQ</v>
      </c>
      <c r="E22" s="64" t="str">
        <f t="shared" si="0"/>
        <v>HAZZ-122-4-08_4-09-A1P1-ASW-M1-RJ6510-01U40</v>
      </c>
      <c r="F22" s="64" t="s">
        <v>160</v>
      </c>
      <c r="G22" s="83"/>
      <c r="H22" s="84">
        <v>100</v>
      </c>
      <c r="I22" s="85" t="s">
        <v>375</v>
      </c>
      <c r="J22" s="85" t="s">
        <v>307</v>
      </c>
      <c r="K22" s="85" t="s">
        <v>308</v>
      </c>
      <c r="L22" s="86" t="str">
        <f t="shared" si="1"/>
        <v>40</v>
      </c>
      <c r="M22" s="86" t="str">
        <f t="shared" si="2"/>
        <v>04列08</v>
      </c>
      <c r="N22" s="86" t="str">
        <f t="shared" si="3"/>
        <v>01</v>
      </c>
      <c r="O22" s="86" t="str">
        <f t="shared" si="4"/>
        <v>122</v>
      </c>
      <c r="P22" s="86" t="str">
        <f t="shared" si="5"/>
        <v>ASW</v>
      </c>
      <c r="Q22" s="66" t="s">
        <v>330</v>
      </c>
      <c r="R22" s="72"/>
    </row>
    <row r="23" spans="1:18" s="75" customFormat="1" ht="12">
      <c r="A23" s="80">
        <v>22</v>
      </c>
      <c r="B23" s="81" t="s">
        <v>376</v>
      </c>
      <c r="C23" s="64" t="s">
        <v>377</v>
      </c>
      <c r="D23" s="64" t="str">
        <f t="shared" si="6"/>
        <v>25Gleaf交换机（裸金属）-RG-S6510-48VS8CQ</v>
      </c>
      <c r="E23" s="64" t="str">
        <f t="shared" si="0"/>
        <v>HAZZ-122-4-08_4-09-A1P1-ASW-M2-RJ6510-01U40</v>
      </c>
      <c r="F23" s="64" t="s">
        <v>160</v>
      </c>
      <c r="G23" s="83"/>
      <c r="H23" s="84">
        <v>100</v>
      </c>
      <c r="I23" s="85" t="s">
        <v>378</v>
      </c>
      <c r="J23" s="85" t="s">
        <v>307</v>
      </c>
      <c r="K23" s="85" t="s">
        <v>308</v>
      </c>
      <c r="L23" s="86" t="str">
        <f t="shared" si="1"/>
        <v>40</v>
      </c>
      <c r="M23" s="86" t="str">
        <f t="shared" si="2"/>
        <v>04列09</v>
      </c>
      <c r="N23" s="86" t="str">
        <f t="shared" si="3"/>
        <v>01</v>
      </c>
      <c r="O23" s="86" t="str">
        <f t="shared" si="4"/>
        <v>122</v>
      </c>
      <c r="P23" s="86" t="str">
        <f t="shared" si="5"/>
        <v>ASW</v>
      </c>
      <c r="Q23" s="66" t="s">
        <v>334</v>
      </c>
      <c r="R23" s="72"/>
    </row>
    <row r="24" spans="1:18" s="75" customFormat="1" ht="12">
      <c r="A24" s="80">
        <v>23</v>
      </c>
      <c r="B24" s="81" t="s">
        <v>379</v>
      </c>
      <c r="C24" s="64" t="s">
        <v>380</v>
      </c>
      <c r="D24" s="64" t="str">
        <f t="shared" si="6"/>
        <v>管理核心交换机-S6900-54HQF-F</v>
      </c>
      <c r="E24" s="64" t="str">
        <f t="shared" si="0"/>
        <v>HAZZ-122-4-06_4-07-A1P1-MCSW-H6900-01U40</v>
      </c>
      <c r="F24" s="64" t="s">
        <v>171</v>
      </c>
      <c r="G24" s="83"/>
      <c r="H24" s="84">
        <v>100</v>
      </c>
      <c r="I24" s="85" t="s">
        <v>381</v>
      </c>
      <c r="J24" s="85" t="s">
        <v>307</v>
      </c>
      <c r="K24" s="85" t="s">
        <v>308</v>
      </c>
      <c r="L24" s="86" t="str">
        <f t="shared" si="1"/>
        <v>40</v>
      </c>
      <c r="M24" s="86" t="str">
        <f t="shared" si="2"/>
        <v>04列06</v>
      </c>
      <c r="N24" s="86" t="str">
        <f t="shared" si="3"/>
        <v>01</v>
      </c>
      <c r="O24" s="86" t="str">
        <f t="shared" si="4"/>
        <v>122</v>
      </c>
      <c r="P24" s="86" t="str">
        <f t="shared" si="5"/>
        <v>MCSW</v>
      </c>
      <c r="Q24" s="66" t="s">
        <v>344</v>
      </c>
      <c r="R24" s="72"/>
    </row>
    <row r="25" spans="1:18" s="75" customFormat="1" ht="12">
      <c r="A25" s="80">
        <v>24</v>
      </c>
      <c r="B25" s="81" t="s">
        <v>382</v>
      </c>
      <c r="C25" s="64" t="s">
        <v>383</v>
      </c>
      <c r="D25" s="64" t="str">
        <f t="shared" si="6"/>
        <v>管理核心交换机-S6900-54HQF-F</v>
      </c>
      <c r="E25" s="64" t="str">
        <f t="shared" si="0"/>
        <v>HAZZ-122-4-06_4-07-A1P1-MCSW-H6900-01U40</v>
      </c>
      <c r="F25" s="64" t="s">
        <v>171</v>
      </c>
      <c r="G25" s="83"/>
      <c r="H25" s="84">
        <v>100</v>
      </c>
      <c r="I25" s="85" t="s">
        <v>384</v>
      </c>
      <c r="J25" s="85" t="s">
        <v>307</v>
      </c>
      <c r="K25" s="85" t="s">
        <v>308</v>
      </c>
      <c r="L25" s="86" t="str">
        <f t="shared" si="1"/>
        <v>40</v>
      </c>
      <c r="M25" s="86" t="str">
        <f t="shared" si="2"/>
        <v>04列07</v>
      </c>
      <c r="N25" s="86" t="str">
        <f t="shared" si="3"/>
        <v>01</v>
      </c>
      <c r="O25" s="86" t="str">
        <f t="shared" si="4"/>
        <v>122</v>
      </c>
      <c r="P25" s="86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MCSW</v>
      </c>
      <c r="Q25" s="66" t="s">
        <v>348</v>
      </c>
      <c r="R25" s="72"/>
    </row>
    <row r="26" spans="1:18" s="75" customFormat="1" ht="12">
      <c r="A26" s="80">
        <v>25</v>
      </c>
      <c r="B26" s="81" t="s">
        <v>385</v>
      </c>
      <c r="C26" s="64" t="s">
        <v>386</v>
      </c>
      <c r="D26" s="64" t="str">
        <f t="shared" si="6"/>
        <v>管理防火墙-SecPath F5000-M</v>
      </c>
      <c r="E26" s="64" t="str">
        <f t="shared" si="0"/>
        <v>HAZZ-122-4-01_4-03-A1P1-MFW-H1-HF5000-02U36</v>
      </c>
      <c r="F26" s="64" t="s">
        <v>199</v>
      </c>
      <c r="G26" s="83"/>
      <c r="H26" s="84">
        <v>100</v>
      </c>
      <c r="I26" s="85" t="s">
        <v>387</v>
      </c>
      <c r="J26" s="85" t="s">
        <v>307</v>
      </c>
      <c r="K26" s="85" t="s">
        <v>308</v>
      </c>
      <c r="L26" s="86" t="str">
        <f t="shared" si="1"/>
        <v>36</v>
      </c>
      <c r="M26" s="86" t="str">
        <f t="shared" si="2"/>
        <v>04列01</v>
      </c>
      <c r="N26" s="86" t="str">
        <f t="shared" si="3"/>
        <v>02</v>
      </c>
      <c r="O26" s="86" t="str">
        <f t="shared" si="4"/>
        <v>122</v>
      </c>
      <c r="P26" s="86" t="str">
        <f t="shared" si="5"/>
        <v>MFW</v>
      </c>
      <c r="Q26" s="66" t="s">
        <v>316</v>
      </c>
      <c r="R26" s="72"/>
    </row>
    <row r="27" spans="1:18" s="75" customFormat="1" ht="12">
      <c r="A27" s="80">
        <v>26</v>
      </c>
      <c r="B27" s="81" t="s">
        <v>388</v>
      </c>
      <c r="C27" s="64" t="s">
        <v>389</v>
      </c>
      <c r="D27" s="64" t="str">
        <f t="shared" si="6"/>
        <v>管理防火墙-SecPath F5000-M</v>
      </c>
      <c r="E27" s="64" t="str">
        <f t="shared" si="0"/>
        <v>HAZZ-122-4-01_4-03-A1P1-MFW-H2-HF5000-02U36</v>
      </c>
      <c r="F27" s="64" t="s">
        <v>199</v>
      </c>
      <c r="G27" s="83"/>
      <c r="H27" s="84">
        <v>100</v>
      </c>
      <c r="I27" s="85" t="s">
        <v>390</v>
      </c>
      <c r="J27" s="85" t="s">
        <v>307</v>
      </c>
      <c r="K27" s="85" t="s">
        <v>308</v>
      </c>
      <c r="L27" s="86" t="str">
        <f t="shared" si="1"/>
        <v>36</v>
      </c>
      <c r="M27" s="86" t="str">
        <f t="shared" si="2"/>
        <v>04列03</v>
      </c>
      <c r="N27" s="86" t="str">
        <f t="shared" si="3"/>
        <v>02</v>
      </c>
      <c r="O27" s="86" t="str">
        <f t="shared" si="4"/>
        <v>122</v>
      </c>
      <c r="P27" s="86" t="str">
        <f t="shared" si="5"/>
        <v>MFW</v>
      </c>
      <c r="Q27" s="66" t="s">
        <v>320</v>
      </c>
      <c r="R27" s="72"/>
    </row>
    <row r="28" spans="1:18" s="75" customFormat="1" ht="12">
      <c r="A28" s="80">
        <v>27</v>
      </c>
      <c r="B28" s="81" t="s">
        <v>391</v>
      </c>
      <c r="C28" s="64" t="s">
        <v>392</v>
      </c>
      <c r="D28" s="64" t="str">
        <f t="shared" si="6"/>
        <v>千兆管理交换机（业务区）-S5554S-EI-D</v>
      </c>
      <c r="E28" s="64" t="str">
        <f t="shared" si="0"/>
        <v>HAZZ-122-4-08_4-09-A1P1-ASW-H5554-01U37</v>
      </c>
      <c r="F28" s="64" t="s">
        <v>180</v>
      </c>
      <c r="G28" s="83"/>
      <c r="H28" s="84">
        <v>100</v>
      </c>
      <c r="I28" s="85" t="s">
        <v>393</v>
      </c>
      <c r="J28" s="85" t="s">
        <v>307</v>
      </c>
      <c r="K28" s="85" t="s">
        <v>308</v>
      </c>
      <c r="L28" s="86" t="str">
        <f t="shared" si="1"/>
        <v>37</v>
      </c>
      <c r="M28" s="86" t="str">
        <f t="shared" si="2"/>
        <v>04列08</v>
      </c>
      <c r="N28" s="86" t="str">
        <f t="shared" si="3"/>
        <v>01</v>
      </c>
      <c r="O28" s="86" t="str">
        <f t="shared" si="4"/>
        <v>122</v>
      </c>
      <c r="P28" s="86" t="str">
        <f t="shared" si="5"/>
        <v>ASW</v>
      </c>
      <c r="Q28" s="66" t="s">
        <v>344</v>
      </c>
      <c r="R28" s="72"/>
    </row>
    <row r="29" spans="1:18" s="75" customFormat="1" ht="12">
      <c r="A29" s="80">
        <v>28</v>
      </c>
      <c r="B29" s="81" t="s">
        <v>394</v>
      </c>
      <c r="C29" s="64" t="s">
        <v>395</v>
      </c>
      <c r="D29" s="64" t="str">
        <f t="shared" si="6"/>
        <v>千兆管理交换机（业务区）-S5554S-EI-D</v>
      </c>
      <c r="E29" s="64" t="str">
        <f t="shared" si="0"/>
        <v>HAZZ-122-4-08_4-09-A1P1-ASW-H5554-01U37</v>
      </c>
      <c r="F29" s="64" t="s">
        <v>180</v>
      </c>
      <c r="G29" s="83"/>
      <c r="H29" s="84">
        <v>100</v>
      </c>
      <c r="I29" s="85" t="s">
        <v>396</v>
      </c>
      <c r="J29" s="85" t="s">
        <v>307</v>
      </c>
      <c r="K29" s="85" t="s">
        <v>308</v>
      </c>
      <c r="L29" s="86" t="str">
        <f t="shared" si="1"/>
        <v>37</v>
      </c>
      <c r="M29" s="86" t="str">
        <f t="shared" si="2"/>
        <v>04列09</v>
      </c>
      <c r="N29" s="86" t="str">
        <f t="shared" si="3"/>
        <v>01</v>
      </c>
      <c r="O29" s="86" t="str">
        <f t="shared" si="4"/>
        <v>122</v>
      </c>
      <c r="P29" s="86" t="str">
        <f t="shared" si="5"/>
        <v>ASW</v>
      </c>
      <c r="Q29" s="66" t="s">
        <v>348</v>
      </c>
      <c r="R29" s="72"/>
    </row>
    <row r="30" spans="1:18" s="75" customFormat="1" ht="12">
      <c r="A30" s="80">
        <v>29</v>
      </c>
      <c r="B30" s="81" t="s">
        <v>397</v>
      </c>
      <c r="C30" s="64" t="s">
        <v>398</v>
      </c>
      <c r="D30" s="64" t="str">
        <f t="shared" si="6"/>
        <v>千兆管理交换机（业务区）-S5554S-EI-D</v>
      </c>
      <c r="E30" s="64" t="str">
        <f t="shared" si="0"/>
        <v>HAZZ-122-3-04_3-05-A1P1-ASW-H5554-01U37</v>
      </c>
      <c r="F30" s="64" t="s">
        <v>180</v>
      </c>
      <c r="G30" s="83"/>
      <c r="H30" s="84">
        <v>100</v>
      </c>
      <c r="I30" s="85" t="s">
        <v>399</v>
      </c>
      <c r="J30" s="85" t="s">
        <v>307</v>
      </c>
      <c r="K30" s="85" t="s">
        <v>308</v>
      </c>
      <c r="L30" s="86" t="str">
        <f t="shared" si="1"/>
        <v>37</v>
      </c>
      <c r="M30" s="86" t="str">
        <f t="shared" si="2"/>
        <v>03列04</v>
      </c>
      <c r="N30" s="86" t="str">
        <f t="shared" si="3"/>
        <v>01</v>
      </c>
      <c r="O30" s="86" t="str">
        <f t="shared" si="4"/>
        <v>122</v>
      </c>
      <c r="P30" s="86" t="str">
        <f t="shared" si="5"/>
        <v>ASW</v>
      </c>
      <c r="Q30" s="66" t="s">
        <v>344</v>
      </c>
      <c r="R30" s="72"/>
    </row>
    <row r="31" spans="1:18" s="75" customFormat="1" ht="12">
      <c r="A31" s="80">
        <v>30</v>
      </c>
      <c r="B31" s="81" t="s">
        <v>400</v>
      </c>
      <c r="C31" s="64" t="s">
        <v>401</v>
      </c>
      <c r="D31" s="64" t="str">
        <f t="shared" si="6"/>
        <v>千兆管理交换机（业务区）-S5554S-EI-D</v>
      </c>
      <c r="E31" s="64" t="str">
        <f t="shared" si="0"/>
        <v>HAZZ-122-3-04_3-05-A1P1-ASW-H5554-01U37</v>
      </c>
      <c r="F31" s="64" t="s">
        <v>180</v>
      </c>
      <c r="G31" s="83"/>
      <c r="H31" s="84">
        <v>100</v>
      </c>
      <c r="I31" s="85" t="s">
        <v>402</v>
      </c>
      <c r="J31" s="85" t="s">
        <v>307</v>
      </c>
      <c r="K31" s="85" t="s">
        <v>308</v>
      </c>
      <c r="L31" s="86" t="str">
        <f t="shared" si="1"/>
        <v>37</v>
      </c>
      <c r="M31" s="86" t="str">
        <f t="shared" si="2"/>
        <v>03列05</v>
      </c>
      <c r="N31" s="86" t="str">
        <f t="shared" si="3"/>
        <v>01</v>
      </c>
      <c r="O31" s="86" t="str">
        <f t="shared" si="4"/>
        <v>122</v>
      </c>
      <c r="P31" s="86" t="str">
        <f t="shared" si="5"/>
        <v>ASW</v>
      </c>
      <c r="Q31" s="66" t="s">
        <v>348</v>
      </c>
      <c r="R31" s="72"/>
    </row>
    <row r="32" spans="1:18" s="75" customFormat="1" ht="12">
      <c r="A32" s="80">
        <v>31</v>
      </c>
      <c r="B32" s="81" t="s">
        <v>403</v>
      </c>
      <c r="C32" s="64" t="s">
        <v>404</v>
      </c>
      <c r="D32" s="64" t="str">
        <f t="shared" si="6"/>
        <v>千兆管理交换机（功能区）-S5554S-EI-D</v>
      </c>
      <c r="E32" s="64" t="str">
        <f t="shared" si="0"/>
        <v>HAZZ-122-3-07_3-08-A1P1-ASW-H5554-01U34</v>
      </c>
      <c r="F32" s="64" t="s">
        <v>180</v>
      </c>
      <c r="G32" s="83"/>
      <c r="H32" s="84">
        <v>100</v>
      </c>
      <c r="I32" s="85" t="s">
        <v>405</v>
      </c>
      <c r="J32" s="85" t="s">
        <v>307</v>
      </c>
      <c r="K32" s="85" t="s">
        <v>308</v>
      </c>
      <c r="L32" s="86" t="str">
        <f t="shared" si="1"/>
        <v>34</v>
      </c>
      <c r="M32" s="86" t="str">
        <f t="shared" si="2"/>
        <v>03列07</v>
      </c>
      <c r="N32" s="86" t="str">
        <f t="shared" si="3"/>
        <v>01</v>
      </c>
      <c r="O32" s="86" t="str">
        <f t="shared" si="4"/>
        <v>122</v>
      </c>
      <c r="P32" s="86" t="str">
        <f t="shared" si="5"/>
        <v>ASW</v>
      </c>
      <c r="Q32" s="66" t="s">
        <v>344</v>
      </c>
      <c r="R32" s="72"/>
    </row>
    <row r="33" spans="1:18" s="75" customFormat="1" ht="12">
      <c r="A33" s="80">
        <v>32</v>
      </c>
      <c r="B33" s="81" t="s">
        <v>406</v>
      </c>
      <c r="C33" s="64" t="s">
        <v>407</v>
      </c>
      <c r="D33" s="64" t="str">
        <f t="shared" si="6"/>
        <v>千兆管理交换机（功能区）-S5554S-EI-D</v>
      </c>
      <c r="E33" s="64" t="str">
        <f t="shared" si="0"/>
        <v>HAZZ-122-3-07_3-08-A1P1-ASW-H5554-01U34</v>
      </c>
      <c r="F33" s="64" t="s">
        <v>180</v>
      </c>
      <c r="G33" s="83"/>
      <c r="H33" s="84">
        <v>100</v>
      </c>
      <c r="I33" s="85" t="s">
        <v>408</v>
      </c>
      <c r="J33" s="85" t="s">
        <v>307</v>
      </c>
      <c r="K33" s="85" t="s">
        <v>308</v>
      </c>
      <c r="L33" s="86" t="str">
        <f t="shared" si="1"/>
        <v>34</v>
      </c>
      <c r="M33" s="86" t="str">
        <f t="shared" si="2"/>
        <v>03列08</v>
      </c>
      <c r="N33" s="86" t="str">
        <f t="shared" si="3"/>
        <v>01</v>
      </c>
      <c r="O33" s="86" t="str">
        <f t="shared" si="4"/>
        <v>122</v>
      </c>
      <c r="P33" s="86" t="str">
        <f t="shared" si="5"/>
        <v>ASW</v>
      </c>
      <c r="Q33" s="66" t="s">
        <v>348</v>
      </c>
      <c r="R33" s="72"/>
    </row>
    <row r="34" spans="1:18" s="75" customFormat="1" ht="12">
      <c r="A34" s="80">
        <v>33</v>
      </c>
      <c r="B34" s="81" t="s">
        <v>409</v>
      </c>
      <c r="C34" s="64" t="s">
        <v>410</v>
      </c>
      <c r="D34" s="64" t="str">
        <f t="shared" si="6"/>
        <v>千兆带外管理交换机-S5554S-EI-D</v>
      </c>
      <c r="E34" s="64" t="str">
        <f t="shared" si="0"/>
        <v/>
      </c>
      <c r="F34" s="64" t="s">
        <v>180</v>
      </c>
      <c r="G34" s="83"/>
      <c r="H34" s="84">
        <v>100</v>
      </c>
      <c r="I34" s="85" t="s">
        <v>411</v>
      </c>
      <c r="J34" s="85" t="s">
        <v>307</v>
      </c>
      <c r="K34" s="85" t="s">
        <v>308</v>
      </c>
      <c r="L34" s="86" t="str">
        <f t="shared" si="1"/>
        <v>40</v>
      </c>
      <c r="M34" s="86" t="str">
        <f t="shared" si="2"/>
        <v>04列10</v>
      </c>
      <c r="N34" s="86" t="str">
        <f t="shared" si="3"/>
        <v>01</v>
      </c>
      <c r="O34" s="86" t="str">
        <f t="shared" si="4"/>
        <v>122</v>
      </c>
      <c r="P34" s="86" t="str">
        <f t="shared" si="5"/>
        <v>MSW</v>
      </c>
      <c r="Q34" s="66" t="s">
        <v>309</v>
      </c>
      <c r="R34" s="72"/>
    </row>
    <row r="35" spans="1:18" s="75" customFormat="1" ht="12">
      <c r="A35" s="80">
        <v>34</v>
      </c>
      <c r="B35" s="81" t="s">
        <v>412</v>
      </c>
      <c r="C35" s="64" t="s">
        <v>413</v>
      </c>
      <c r="D35" s="64" t="str">
        <f t="shared" si="6"/>
        <v>千兆带外管理交换机-S5554S-EI-D</v>
      </c>
      <c r="E35" s="64" t="str">
        <f t="shared" si="0"/>
        <v/>
      </c>
      <c r="F35" s="64" t="s">
        <v>180</v>
      </c>
      <c r="G35" s="83"/>
      <c r="H35" s="84">
        <v>100</v>
      </c>
      <c r="I35" s="85" t="s">
        <v>414</v>
      </c>
      <c r="J35" s="85" t="s">
        <v>307</v>
      </c>
      <c r="K35" s="85" t="s">
        <v>308</v>
      </c>
      <c r="L35" s="86" t="str">
        <f t="shared" si="1"/>
        <v>40</v>
      </c>
      <c r="M35" s="86" t="str">
        <f t="shared" si="2"/>
        <v>03列03</v>
      </c>
      <c r="N35" s="86" t="str">
        <f t="shared" si="3"/>
        <v>01</v>
      </c>
      <c r="O35" s="86" t="str">
        <f t="shared" si="4"/>
        <v>122</v>
      </c>
      <c r="P35" s="86" t="str">
        <f t="shared" si="5"/>
        <v>MSW</v>
      </c>
      <c r="Q35" s="66" t="s">
        <v>309</v>
      </c>
      <c r="R35" s="72"/>
    </row>
    <row r="36" spans="1:18" s="75" customFormat="1" ht="12">
      <c r="A36" s="80">
        <v>35</v>
      </c>
      <c r="B36" s="81" t="s">
        <v>415</v>
      </c>
      <c r="C36" s="64" t="s">
        <v>416</v>
      </c>
      <c r="D36" s="64" t="str">
        <f t="shared" si="6"/>
        <v>千兆带外管理交换机-S5554S-EI-D</v>
      </c>
      <c r="E36" s="64" t="str">
        <f t="shared" si="0"/>
        <v/>
      </c>
      <c r="F36" s="64" t="s">
        <v>180</v>
      </c>
      <c r="G36" s="83"/>
      <c r="H36" s="84">
        <v>100</v>
      </c>
      <c r="I36" s="85" t="s">
        <v>417</v>
      </c>
      <c r="J36" s="85" t="s">
        <v>307</v>
      </c>
      <c r="K36" s="85" t="s">
        <v>308</v>
      </c>
      <c r="L36" s="86" t="str">
        <f t="shared" si="1"/>
        <v>37</v>
      </c>
      <c r="M36" s="86" t="str">
        <f t="shared" si="2"/>
        <v>03列06</v>
      </c>
      <c r="N36" s="86" t="str">
        <f t="shared" si="3"/>
        <v>01</v>
      </c>
      <c r="O36" s="86" t="str">
        <f t="shared" si="4"/>
        <v>122</v>
      </c>
      <c r="P36" s="86" t="str">
        <f t="shared" si="5"/>
        <v>MSW</v>
      </c>
      <c r="Q36" s="66" t="s">
        <v>309</v>
      </c>
      <c r="R36" s="72"/>
    </row>
    <row r="37" spans="1:18" s="75" customFormat="1" ht="12">
      <c r="A37" s="80">
        <v>36</v>
      </c>
      <c r="B37" s="81" t="s">
        <v>418</v>
      </c>
      <c r="C37" s="64" t="s">
        <v>419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>
        <f t="shared" si="0"/>
        <v/>
      </c>
      <c r="F37" s="64" t="s">
        <v>190</v>
      </c>
      <c r="G37" s="83"/>
      <c r="H37" s="84">
        <v>100</v>
      </c>
      <c r="I37" s="85" t="s">
        <v>420</v>
      </c>
      <c r="J37" s="85" t="s">
        <v>307</v>
      </c>
      <c r="K37" s="85" t="s">
        <v>308</v>
      </c>
      <c r="L37" s="86" t="str">
        <f t="shared" si="1"/>
        <v>37</v>
      </c>
      <c r="M37" s="86" t="str">
        <f t="shared" si="2"/>
        <v>03列06</v>
      </c>
      <c r="N37" s="86" t="str">
        <f t="shared" si="3"/>
        <v>01</v>
      </c>
      <c r="O37" s="86" t="str">
        <f t="shared" si="4"/>
        <v>122</v>
      </c>
      <c r="P37" s="86" t="str">
        <f t="shared" si="5"/>
        <v>SSW</v>
      </c>
      <c r="Q37" s="66" t="s">
        <v>309</v>
      </c>
      <c r="R37" s="72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workbookViewId="0">
      <selection activeCell="D26" sqref="D26"/>
    </sheetView>
  </sheetViews>
  <sheetFormatPr defaultColWidth="9.08203125" defaultRowHeight="15.75" customHeight="1" outlineLevelCol="1"/>
  <cols>
    <col min="1" max="1" width="3.58203125" style="50" customWidth="1"/>
    <col min="2" max="2" width="27.6640625" style="51" customWidth="1"/>
    <col min="3" max="3" width="35.5820312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140625" style="54" customWidth="1" outlineLevel="1"/>
    <col min="9" max="9" width="10.58203125" style="54" customWidth="1" outlineLevel="1"/>
    <col min="10" max="10" width="14.58203125" style="54" customWidth="1" outlineLevel="1"/>
    <col min="11" max="11" width="7.6640625" style="56" customWidth="1"/>
    <col min="12" max="12" width="20.4140625" style="57" customWidth="1" outlineLevel="1"/>
    <col min="13" max="13" width="14.6640625" style="58" customWidth="1" outlineLevel="1"/>
    <col min="14" max="14" width="12.33203125" style="50" customWidth="1"/>
    <col min="15" max="15" width="10.4140625" style="54" customWidth="1"/>
    <col min="16" max="16" width="11.08203125" style="54" customWidth="1"/>
    <col min="17" max="17" width="6" style="54" customWidth="1"/>
    <col min="18" max="18" width="13.4140625" style="54" customWidth="1"/>
    <col min="19" max="19" width="6.6640625" style="54" customWidth="1"/>
    <col min="20" max="20" width="6.4140625" style="54" customWidth="1"/>
    <col min="21" max="21" width="7.6640625" style="54" customWidth="1"/>
    <col min="22" max="22" width="4" style="55" customWidth="1"/>
    <col min="23" max="23" width="5.58203125" style="54" customWidth="1"/>
    <col min="24" max="24" width="20" style="50" customWidth="1"/>
    <col min="25" max="25" width="11.58203125" style="50" customWidth="1"/>
    <col min="26" max="248" width="9" style="50" customWidth="1"/>
  </cols>
  <sheetData>
    <row r="1" spans="1:248" s="49" customFormat="1" ht="28">
      <c r="A1" s="59" t="s">
        <v>63</v>
      </c>
      <c r="B1" s="60" t="s">
        <v>421</v>
      </c>
      <c r="C1" s="60" t="s">
        <v>289</v>
      </c>
      <c r="D1" s="79" t="s">
        <v>422</v>
      </c>
      <c r="E1" s="60" t="s">
        <v>292</v>
      </c>
      <c r="F1" s="61" t="s">
        <v>423</v>
      </c>
      <c r="G1" s="157" t="s">
        <v>424</v>
      </c>
      <c r="H1" s="157" t="s">
        <v>425</v>
      </c>
      <c r="I1" s="157" t="s">
        <v>426</v>
      </c>
      <c r="J1" s="157" t="s">
        <v>427</v>
      </c>
      <c r="K1" s="61" t="s">
        <v>294</v>
      </c>
      <c r="L1" s="61" t="s">
        <v>295</v>
      </c>
      <c r="M1" s="61" t="s">
        <v>296</v>
      </c>
      <c r="N1" s="61" t="s">
        <v>428</v>
      </c>
      <c r="O1" s="70" t="s">
        <v>429</v>
      </c>
      <c r="P1" s="70" t="s">
        <v>430</v>
      </c>
      <c r="Q1" s="61" t="s">
        <v>431</v>
      </c>
      <c r="R1" s="61" t="s">
        <v>432</v>
      </c>
      <c r="S1" s="70" t="s">
        <v>298</v>
      </c>
      <c r="T1" s="70" t="s">
        <v>299</v>
      </c>
      <c r="U1" s="70" t="s">
        <v>433</v>
      </c>
      <c r="V1" s="70" t="s">
        <v>47</v>
      </c>
      <c r="W1" s="70" t="s">
        <v>434</v>
      </c>
      <c r="X1" s="147" t="s">
        <v>303</v>
      </c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4"/>
      <c r="DE1" s="144"/>
      <c r="DF1" s="144"/>
      <c r="DG1" s="144"/>
      <c r="DH1" s="144"/>
      <c r="DI1" s="144"/>
      <c r="DJ1" s="144"/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144"/>
      <c r="EY1" s="144"/>
      <c r="EZ1" s="144"/>
      <c r="FA1" s="144"/>
      <c r="FB1" s="144"/>
      <c r="FC1" s="144"/>
      <c r="FD1" s="144"/>
      <c r="FE1" s="144"/>
      <c r="FF1" s="144"/>
      <c r="FG1" s="144"/>
      <c r="FH1" s="144"/>
      <c r="FI1" s="144"/>
      <c r="FJ1" s="144"/>
      <c r="FK1" s="144"/>
      <c r="FL1" s="144"/>
      <c r="FM1" s="144"/>
      <c r="FN1" s="144"/>
      <c r="FO1" s="144"/>
      <c r="FP1" s="144"/>
      <c r="FQ1" s="144"/>
      <c r="FR1" s="144"/>
      <c r="FS1" s="144"/>
      <c r="FT1" s="144"/>
      <c r="FU1" s="144"/>
      <c r="FV1" s="144"/>
      <c r="FW1" s="144"/>
      <c r="FX1" s="144"/>
      <c r="FY1" s="144"/>
      <c r="FZ1" s="144"/>
      <c r="GA1" s="144"/>
      <c r="GB1" s="144"/>
      <c r="GC1" s="144"/>
      <c r="GD1" s="144"/>
      <c r="GE1" s="144"/>
      <c r="GF1" s="144"/>
      <c r="GG1" s="144"/>
      <c r="GH1" s="144"/>
      <c r="GI1" s="144"/>
      <c r="GJ1" s="144"/>
      <c r="GK1" s="144"/>
      <c r="GL1" s="144"/>
      <c r="GM1" s="144"/>
      <c r="GN1" s="144"/>
      <c r="GO1" s="144"/>
      <c r="GP1" s="144"/>
      <c r="GQ1" s="144"/>
      <c r="GR1" s="144"/>
      <c r="GS1" s="144"/>
      <c r="GT1" s="144"/>
      <c r="GU1" s="144"/>
      <c r="GV1" s="144"/>
      <c r="GW1" s="144"/>
      <c r="GX1" s="144"/>
      <c r="GY1" s="144"/>
      <c r="GZ1" s="144"/>
      <c r="HA1" s="144"/>
      <c r="HB1" s="144"/>
      <c r="HC1" s="144"/>
      <c r="HD1" s="144"/>
      <c r="HE1" s="144"/>
      <c r="HF1" s="144"/>
      <c r="HG1" s="144"/>
      <c r="HH1" s="144"/>
      <c r="HI1" s="144"/>
      <c r="HJ1" s="144"/>
      <c r="HK1" s="144"/>
      <c r="HL1" s="144"/>
      <c r="HM1" s="144"/>
      <c r="HN1" s="144"/>
      <c r="HO1" s="144"/>
      <c r="HP1" s="144"/>
      <c r="HQ1" s="144"/>
      <c r="HR1" s="144"/>
      <c r="HS1" s="144"/>
      <c r="HT1" s="144"/>
      <c r="HU1" s="144"/>
      <c r="HV1" s="144"/>
      <c r="HW1" s="144"/>
      <c r="HX1" s="144"/>
      <c r="HY1" s="144"/>
      <c r="HZ1" s="144"/>
      <c r="IA1" s="144"/>
      <c r="IB1" s="144"/>
      <c r="IC1" s="144"/>
      <c r="ID1" s="144"/>
      <c r="IE1" s="144"/>
      <c r="IF1" s="144"/>
      <c r="IG1" s="144"/>
      <c r="IH1" s="144"/>
      <c r="II1" s="144"/>
      <c r="IJ1" s="144"/>
      <c r="IK1" s="144"/>
      <c r="IL1" s="144"/>
      <c r="IM1" s="144"/>
      <c r="IN1" s="144"/>
    </row>
    <row r="2" spans="1:248" s="8" customFormat="1" ht="12">
      <c r="A2" s="62">
        <v>1</v>
      </c>
      <c r="B2" s="63" t="s">
        <v>435</v>
      </c>
      <c r="C2" s="63" t="s">
        <v>436</v>
      </c>
      <c r="D2" s="63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63" t="s">
        <v>88</v>
      </c>
      <c r="F2" s="65"/>
      <c r="G2" s="66">
        <v>150</v>
      </c>
      <c r="H2" s="133" t="s">
        <v>437</v>
      </c>
      <c r="I2" s="66" t="s">
        <v>438</v>
      </c>
      <c r="J2" s="133" t="s">
        <v>439</v>
      </c>
      <c r="K2" s="67">
        <v>101</v>
      </c>
      <c r="L2" s="68" t="s">
        <v>440</v>
      </c>
      <c r="M2" s="69" t="s">
        <v>441</v>
      </c>
      <c r="N2" s="69" t="s">
        <v>442</v>
      </c>
      <c r="O2" s="62"/>
      <c r="P2" s="62"/>
      <c r="Q2" s="62"/>
      <c r="R2" s="71"/>
      <c r="S2" s="148" t="str">
        <f t="shared" ref="S2:S49" si="0">RIGHT(C2,2)</f>
        <v>06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48" t="str">
        <f t="shared" ref="U2:U49" si="1">MID(C2,FIND("$",SUBSTITUTE(C2,"-","$",_xlfn.IFS(LEN(C2)-LEN(SUBSTITUTE(C2,"-",""))=7,7,LEN(C2)-LEN(SUBSTITUTE(C2,"-",""))=6,6,LEN(C2)-LEN(SUBSTITUTE(C2,"-",""))=5,5)))+1,2)</f>
        <v>02</v>
      </c>
      <c r="V2" s="148" t="str">
        <f>MID(C2,FIND("$",SUBSTITUTE(C2,"-","$",1))+1,FIND("$",SUBSTITUTE(C2,"-","$",1))-2)</f>
        <v>122</v>
      </c>
      <c r="W2" s="71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2">
      <c r="A3" s="62">
        <v>2</v>
      </c>
      <c r="B3" s="63" t="s">
        <v>443</v>
      </c>
      <c r="C3" s="63" t="s">
        <v>444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63" t="s">
        <v>88</v>
      </c>
      <c r="F3" s="65"/>
      <c r="G3" s="66">
        <v>150</v>
      </c>
      <c r="H3" s="133" t="s">
        <v>445</v>
      </c>
      <c r="I3" s="66" t="s">
        <v>438</v>
      </c>
      <c r="J3" s="133" t="s">
        <v>439</v>
      </c>
      <c r="K3" s="67">
        <v>101</v>
      </c>
      <c r="L3" s="68" t="s">
        <v>446</v>
      </c>
      <c r="M3" s="69" t="s">
        <v>441</v>
      </c>
      <c r="N3" s="69" t="s">
        <v>442</v>
      </c>
      <c r="O3" s="62"/>
      <c r="P3" s="62"/>
      <c r="Q3" s="62"/>
      <c r="R3" s="71"/>
      <c r="S3" s="148" t="str">
        <f t="shared" si="0"/>
        <v>09</v>
      </c>
      <c r="T3" s="148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48" t="str">
        <f t="shared" si="1"/>
        <v>02</v>
      </c>
      <c r="V3" s="148" t="str">
        <f t="shared" ref="V3:V49" si="4">MID(C3,FIND("$",SUBSTITUTE(C3,"-","$",1))+1,FIND("$",SUBSTITUTE(C3,"-","$",1))-2)</f>
        <v>122</v>
      </c>
      <c r="W3" s="71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2">
      <c r="A4" s="62">
        <v>3</v>
      </c>
      <c r="B4" s="63" t="s">
        <v>447</v>
      </c>
      <c r="C4" s="63" t="s">
        <v>448</v>
      </c>
      <c r="D4" s="63" t="str">
        <f t="shared" si="2"/>
        <v>宿主机服务器-ZXCLOUD R5300 G4X</v>
      </c>
      <c r="E4" s="63" t="s">
        <v>88</v>
      </c>
      <c r="F4" s="65"/>
      <c r="G4" s="66">
        <v>150</v>
      </c>
      <c r="H4" s="133" t="s">
        <v>449</v>
      </c>
      <c r="I4" s="66" t="s">
        <v>438</v>
      </c>
      <c r="J4" s="133" t="s">
        <v>439</v>
      </c>
      <c r="K4" s="67">
        <v>101</v>
      </c>
      <c r="L4" s="68" t="s">
        <v>450</v>
      </c>
      <c r="M4" s="69" t="s">
        <v>441</v>
      </c>
      <c r="N4" s="69" t="s">
        <v>442</v>
      </c>
      <c r="O4" s="62"/>
      <c r="P4" s="62"/>
      <c r="Q4" s="62"/>
      <c r="R4" s="71"/>
      <c r="S4" s="148" t="str">
        <f t="shared" si="0"/>
        <v>12</v>
      </c>
      <c r="T4" s="148" t="str">
        <f t="shared" si="3"/>
        <v>03列01</v>
      </c>
      <c r="U4" s="148" t="str">
        <f t="shared" si="1"/>
        <v>02</v>
      </c>
      <c r="V4" s="148" t="str">
        <f t="shared" si="4"/>
        <v>122</v>
      </c>
      <c r="W4" s="71"/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2">
      <c r="A5" s="62">
        <v>4</v>
      </c>
      <c r="B5" s="63" t="s">
        <v>451</v>
      </c>
      <c r="C5" s="63" t="s">
        <v>452</v>
      </c>
      <c r="D5" s="63" t="str">
        <f t="shared" si="2"/>
        <v>宿主机服务器-ZXCLOUD R5300 G4X</v>
      </c>
      <c r="E5" s="63" t="s">
        <v>88</v>
      </c>
      <c r="F5" s="65"/>
      <c r="G5" s="66">
        <v>150</v>
      </c>
      <c r="H5" s="133" t="s">
        <v>453</v>
      </c>
      <c r="I5" s="66" t="s">
        <v>438</v>
      </c>
      <c r="J5" s="133" t="s">
        <v>439</v>
      </c>
      <c r="K5" s="67">
        <v>101</v>
      </c>
      <c r="L5" s="68" t="s">
        <v>454</v>
      </c>
      <c r="M5" s="69" t="s">
        <v>441</v>
      </c>
      <c r="N5" s="69" t="s">
        <v>442</v>
      </c>
      <c r="O5" s="62"/>
      <c r="P5" s="62"/>
      <c r="Q5" s="62"/>
      <c r="R5" s="71"/>
      <c r="S5" s="148" t="str">
        <f t="shared" si="0"/>
        <v>15</v>
      </c>
      <c r="T5" s="148" t="str">
        <f t="shared" si="3"/>
        <v>03列01</v>
      </c>
      <c r="U5" s="148" t="str">
        <f t="shared" si="1"/>
        <v>02</v>
      </c>
      <c r="V5" s="148" t="str">
        <f t="shared" si="4"/>
        <v>122</v>
      </c>
      <c r="W5" s="71"/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6" spans="1:248" s="8" customFormat="1" ht="12">
      <c r="A6" s="62">
        <v>5</v>
      </c>
      <c r="B6" s="63" t="s">
        <v>455</v>
      </c>
      <c r="C6" s="63" t="s">
        <v>456</v>
      </c>
      <c r="D6" s="63" t="str">
        <f t="shared" si="2"/>
        <v>宿主机服务器-ZXCLOUD R5300 G4X</v>
      </c>
      <c r="E6" s="63" t="s">
        <v>88</v>
      </c>
      <c r="F6" s="65"/>
      <c r="G6" s="66">
        <v>150</v>
      </c>
      <c r="H6" s="133" t="s">
        <v>457</v>
      </c>
      <c r="I6" s="66" t="s">
        <v>438</v>
      </c>
      <c r="J6" s="133" t="s">
        <v>439</v>
      </c>
      <c r="K6" s="67">
        <v>101</v>
      </c>
      <c r="L6" s="68" t="s">
        <v>458</v>
      </c>
      <c r="M6" s="69" t="s">
        <v>441</v>
      </c>
      <c r="N6" s="69" t="s">
        <v>442</v>
      </c>
      <c r="O6" s="62"/>
      <c r="P6" s="62"/>
      <c r="Q6" s="62"/>
      <c r="R6" s="71"/>
      <c r="S6" s="148" t="str">
        <f t="shared" si="0"/>
        <v>18</v>
      </c>
      <c r="T6" s="148" t="str">
        <f t="shared" si="3"/>
        <v>03列01</v>
      </c>
      <c r="U6" s="148" t="str">
        <f t="shared" si="1"/>
        <v>02</v>
      </c>
      <c r="V6" s="148" t="str">
        <f t="shared" si="4"/>
        <v>122</v>
      </c>
      <c r="W6" s="71"/>
      <c r="X6" s="148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</row>
    <row r="7" spans="1:248" s="8" customFormat="1" ht="12">
      <c r="A7" s="62">
        <v>6</v>
      </c>
      <c r="B7" s="63" t="s">
        <v>459</v>
      </c>
      <c r="C7" s="63" t="s">
        <v>460</v>
      </c>
      <c r="D7" s="63" t="str">
        <f t="shared" si="2"/>
        <v>宿主机服务器-ZXCLOUD R5300 G4X</v>
      </c>
      <c r="E7" s="63" t="s">
        <v>88</v>
      </c>
      <c r="F7" s="65"/>
      <c r="G7" s="66">
        <v>150</v>
      </c>
      <c r="H7" s="133" t="s">
        <v>461</v>
      </c>
      <c r="I7" s="66" t="s">
        <v>438</v>
      </c>
      <c r="J7" s="133" t="s">
        <v>439</v>
      </c>
      <c r="K7" s="67">
        <v>101</v>
      </c>
      <c r="L7" s="68" t="s">
        <v>462</v>
      </c>
      <c r="M7" s="69" t="s">
        <v>441</v>
      </c>
      <c r="N7" s="69" t="s">
        <v>442</v>
      </c>
      <c r="O7" s="62"/>
      <c r="P7" s="62"/>
      <c r="Q7" s="62"/>
      <c r="R7" s="71"/>
      <c r="S7" s="148" t="str">
        <f t="shared" si="0"/>
        <v>06</v>
      </c>
      <c r="T7" s="148" t="str">
        <f t="shared" si="3"/>
        <v>03列02</v>
      </c>
      <c r="U7" s="148" t="str">
        <f t="shared" si="1"/>
        <v>02</v>
      </c>
      <c r="V7" s="148" t="str">
        <f t="shared" si="4"/>
        <v>122</v>
      </c>
      <c r="W7" s="71"/>
      <c r="X7" s="148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</row>
    <row r="8" spans="1:248" s="8" customFormat="1" ht="12">
      <c r="A8" s="62">
        <v>7</v>
      </c>
      <c r="B8" s="63" t="s">
        <v>463</v>
      </c>
      <c r="C8" s="63" t="s">
        <v>464</v>
      </c>
      <c r="D8" s="63" t="str">
        <f t="shared" si="2"/>
        <v>宿主机服务器-ZXCLOUD R5300 G4X</v>
      </c>
      <c r="E8" s="63" t="s">
        <v>88</v>
      </c>
      <c r="F8" s="65"/>
      <c r="G8" s="66">
        <v>150</v>
      </c>
      <c r="H8" s="133" t="s">
        <v>465</v>
      </c>
      <c r="I8" s="66" t="s">
        <v>438</v>
      </c>
      <c r="J8" s="133" t="s">
        <v>439</v>
      </c>
      <c r="K8" s="67">
        <v>101</v>
      </c>
      <c r="L8" s="68" t="s">
        <v>466</v>
      </c>
      <c r="M8" s="69" t="s">
        <v>441</v>
      </c>
      <c r="N8" s="69" t="s">
        <v>442</v>
      </c>
      <c r="O8" s="62"/>
      <c r="P8" s="62"/>
      <c r="Q8" s="62"/>
      <c r="R8" s="71"/>
      <c r="S8" s="148" t="str">
        <f t="shared" si="0"/>
        <v>09</v>
      </c>
      <c r="T8" s="148" t="str">
        <f t="shared" si="3"/>
        <v>03列02</v>
      </c>
      <c r="U8" s="148" t="str">
        <f t="shared" si="1"/>
        <v>02</v>
      </c>
      <c r="V8" s="148" t="str">
        <f t="shared" si="4"/>
        <v>122</v>
      </c>
      <c r="W8" s="71"/>
      <c r="X8" s="148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</row>
    <row r="9" spans="1:248" s="8" customFormat="1" ht="12">
      <c r="A9" s="62">
        <v>8</v>
      </c>
      <c r="B9" s="63" t="s">
        <v>467</v>
      </c>
      <c r="C9" s="63" t="s">
        <v>468</v>
      </c>
      <c r="D9" s="63" t="str">
        <f t="shared" si="2"/>
        <v>宿主机服务器-ZXCLOUD R5300 G4X</v>
      </c>
      <c r="E9" s="63" t="s">
        <v>88</v>
      </c>
      <c r="F9" s="65"/>
      <c r="G9" s="66">
        <v>150</v>
      </c>
      <c r="H9" s="133" t="s">
        <v>469</v>
      </c>
      <c r="I9" s="66" t="s">
        <v>438</v>
      </c>
      <c r="J9" s="133" t="s">
        <v>439</v>
      </c>
      <c r="K9" s="67">
        <v>101</v>
      </c>
      <c r="L9" s="68" t="s">
        <v>470</v>
      </c>
      <c r="M9" s="69" t="s">
        <v>441</v>
      </c>
      <c r="N9" s="69" t="s">
        <v>442</v>
      </c>
      <c r="O9" s="62"/>
      <c r="P9" s="62"/>
      <c r="Q9" s="62"/>
      <c r="R9" s="71"/>
      <c r="S9" s="148" t="str">
        <f t="shared" si="0"/>
        <v>12</v>
      </c>
      <c r="T9" s="148" t="str">
        <f t="shared" si="3"/>
        <v>03列02</v>
      </c>
      <c r="U9" s="148" t="str">
        <f t="shared" si="1"/>
        <v>02</v>
      </c>
      <c r="V9" s="148" t="str">
        <f t="shared" si="4"/>
        <v>122</v>
      </c>
      <c r="W9" s="71"/>
      <c r="X9" s="148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</row>
    <row r="10" spans="1:248" s="8" customFormat="1" ht="12">
      <c r="A10" s="62">
        <v>9</v>
      </c>
      <c r="B10" s="63" t="s">
        <v>471</v>
      </c>
      <c r="C10" s="63" t="s">
        <v>472</v>
      </c>
      <c r="D10" s="63" t="str">
        <f t="shared" si="2"/>
        <v>宿主机服务器-ZXCLOUD R5300 G4X</v>
      </c>
      <c r="E10" s="63" t="s">
        <v>88</v>
      </c>
      <c r="F10" s="65"/>
      <c r="G10" s="66">
        <v>150</v>
      </c>
      <c r="H10" s="133" t="s">
        <v>473</v>
      </c>
      <c r="I10" s="66" t="s">
        <v>438</v>
      </c>
      <c r="J10" s="133" t="s">
        <v>439</v>
      </c>
      <c r="K10" s="67">
        <v>101</v>
      </c>
      <c r="L10" s="68" t="s">
        <v>474</v>
      </c>
      <c r="M10" s="69" t="s">
        <v>441</v>
      </c>
      <c r="N10" s="69" t="s">
        <v>442</v>
      </c>
      <c r="O10" s="62"/>
      <c r="P10" s="62"/>
      <c r="Q10" s="62"/>
      <c r="R10" s="71"/>
      <c r="S10" s="148" t="str">
        <f t="shared" si="0"/>
        <v>15</v>
      </c>
      <c r="T10" s="148" t="str">
        <f t="shared" si="3"/>
        <v>03列02</v>
      </c>
      <c r="U10" s="148" t="str">
        <f t="shared" si="1"/>
        <v>02</v>
      </c>
      <c r="V10" s="148" t="str">
        <f t="shared" si="4"/>
        <v>122</v>
      </c>
      <c r="W10" s="71"/>
      <c r="X10" s="148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</row>
    <row r="11" spans="1:248" s="8" customFormat="1" ht="12">
      <c r="A11" s="62">
        <v>10</v>
      </c>
      <c r="B11" s="63" t="s">
        <v>475</v>
      </c>
      <c r="C11" s="63" t="s">
        <v>476</v>
      </c>
      <c r="D11" s="63" t="str">
        <f t="shared" si="2"/>
        <v>弹性裸金属服务器-1-2288HV6</v>
      </c>
      <c r="E11" s="63" t="s">
        <v>101</v>
      </c>
      <c r="F11" s="65"/>
      <c r="G11" s="66">
        <v>150</v>
      </c>
      <c r="H11" s="133" t="s">
        <v>477</v>
      </c>
      <c r="I11" s="66" t="s">
        <v>438</v>
      </c>
      <c r="J11" s="133" t="s">
        <v>439</v>
      </c>
      <c r="K11" s="67">
        <v>101</v>
      </c>
      <c r="L11" s="68" t="s">
        <v>478</v>
      </c>
      <c r="M11" s="69" t="s">
        <v>441</v>
      </c>
      <c r="N11" s="69" t="s">
        <v>442</v>
      </c>
      <c r="O11" s="62"/>
      <c r="P11" s="62"/>
      <c r="Q11" s="62"/>
      <c r="R11" s="71"/>
      <c r="S11" s="148" t="str">
        <f t="shared" si="0"/>
        <v>06</v>
      </c>
      <c r="T11" s="148" t="str">
        <f t="shared" si="3"/>
        <v>04列08</v>
      </c>
      <c r="U11" s="148" t="str">
        <f t="shared" si="1"/>
        <v>02</v>
      </c>
      <c r="V11" s="148" t="str">
        <f t="shared" si="4"/>
        <v>122</v>
      </c>
      <c r="W11" s="71"/>
      <c r="X11" s="148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</row>
    <row r="12" spans="1:248" s="8" customFormat="1" ht="12">
      <c r="A12" s="62">
        <v>11</v>
      </c>
      <c r="B12" s="63" t="s">
        <v>479</v>
      </c>
      <c r="C12" s="63" t="s">
        <v>480</v>
      </c>
      <c r="D12" s="63" t="str">
        <f t="shared" si="2"/>
        <v>弹性裸金属服务器-1-2288HV6</v>
      </c>
      <c r="E12" s="63" t="s">
        <v>101</v>
      </c>
      <c r="F12" s="65"/>
      <c r="G12" s="66">
        <v>150</v>
      </c>
      <c r="H12" s="133" t="s">
        <v>481</v>
      </c>
      <c r="I12" s="66" t="s">
        <v>438</v>
      </c>
      <c r="J12" s="133" t="s">
        <v>439</v>
      </c>
      <c r="K12" s="67">
        <v>101</v>
      </c>
      <c r="L12" s="68" t="s">
        <v>482</v>
      </c>
      <c r="M12" s="69" t="s">
        <v>441</v>
      </c>
      <c r="N12" s="69" t="s">
        <v>442</v>
      </c>
      <c r="O12" s="62"/>
      <c r="P12" s="62"/>
      <c r="Q12" s="62"/>
      <c r="R12" s="71"/>
      <c r="S12" s="148" t="str">
        <f t="shared" si="0"/>
        <v>09</v>
      </c>
      <c r="T12" s="148" t="str">
        <f t="shared" si="3"/>
        <v>04列08</v>
      </c>
      <c r="U12" s="148" t="str">
        <f t="shared" si="1"/>
        <v>02</v>
      </c>
      <c r="V12" s="148" t="str">
        <f t="shared" si="4"/>
        <v>122</v>
      </c>
      <c r="W12" s="71"/>
      <c r="X12" s="148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</row>
    <row r="13" spans="1:248" s="8" customFormat="1" ht="12">
      <c r="A13" s="62">
        <v>12</v>
      </c>
      <c r="B13" s="63" t="s">
        <v>483</v>
      </c>
      <c r="C13" s="63" t="s">
        <v>484</v>
      </c>
      <c r="D13" s="63" t="str">
        <f t="shared" si="2"/>
        <v>弹性裸金属服务器-1-2288HV6</v>
      </c>
      <c r="E13" s="63" t="s">
        <v>101</v>
      </c>
      <c r="F13" s="65"/>
      <c r="G13" s="66">
        <v>150</v>
      </c>
      <c r="H13" s="133" t="s">
        <v>485</v>
      </c>
      <c r="I13" s="66" t="s">
        <v>438</v>
      </c>
      <c r="J13" s="133" t="s">
        <v>439</v>
      </c>
      <c r="K13" s="67">
        <v>101</v>
      </c>
      <c r="L13" s="68" t="s">
        <v>486</v>
      </c>
      <c r="M13" s="69" t="s">
        <v>441</v>
      </c>
      <c r="N13" s="69" t="s">
        <v>442</v>
      </c>
      <c r="O13" s="62"/>
      <c r="P13" s="62"/>
      <c r="Q13" s="62"/>
      <c r="R13" s="71"/>
      <c r="S13" s="148" t="str">
        <f t="shared" si="0"/>
        <v>12</v>
      </c>
      <c r="T13" s="148" t="str">
        <f t="shared" si="3"/>
        <v>04列08</v>
      </c>
      <c r="U13" s="148" t="str">
        <f t="shared" si="1"/>
        <v>02</v>
      </c>
      <c r="V13" s="148" t="str">
        <f t="shared" si="4"/>
        <v>122</v>
      </c>
      <c r="W13" s="71"/>
      <c r="X13" s="148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</row>
    <row r="14" spans="1:248" s="8" customFormat="1" ht="12">
      <c r="A14" s="62">
        <v>13</v>
      </c>
      <c r="B14" s="63" t="s">
        <v>487</v>
      </c>
      <c r="C14" s="63" t="s">
        <v>488</v>
      </c>
      <c r="D14" s="63" t="str">
        <f t="shared" si="2"/>
        <v>弹性裸金属服务器-1-2288HV6</v>
      </c>
      <c r="E14" s="63" t="s">
        <v>101</v>
      </c>
      <c r="F14" s="65"/>
      <c r="G14" s="66">
        <v>150</v>
      </c>
      <c r="H14" s="133" t="s">
        <v>489</v>
      </c>
      <c r="I14" s="66" t="s">
        <v>438</v>
      </c>
      <c r="J14" s="133" t="s">
        <v>439</v>
      </c>
      <c r="K14" s="67">
        <v>101</v>
      </c>
      <c r="L14" s="68" t="s">
        <v>490</v>
      </c>
      <c r="M14" s="69" t="s">
        <v>441</v>
      </c>
      <c r="N14" s="69" t="s">
        <v>442</v>
      </c>
      <c r="O14" s="62"/>
      <c r="P14" s="62"/>
      <c r="Q14" s="62"/>
      <c r="R14" s="71"/>
      <c r="S14" s="148" t="str">
        <f t="shared" si="0"/>
        <v>06</v>
      </c>
      <c r="T14" s="148" t="str">
        <f t="shared" si="3"/>
        <v>04列09</v>
      </c>
      <c r="U14" s="148" t="str">
        <f t="shared" si="1"/>
        <v>02</v>
      </c>
      <c r="V14" s="148" t="str">
        <f t="shared" si="4"/>
        <v>122</v>
      </c>
      <c r="W14" s="71"/>
      <c r="X14" s="148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</row>
    <row r="15" spans="1:248" s="8" customFormat="1" ht="12">
      <c r="A15" s="62">
        <v>14</v>
      </c>
      <c r="B15" s="63" t="s">
        <v>491</v>
      </c>
      <c r="C15" s="63" t="s">
        <v>492</v>
      </c>
      <c r="D15" s="63" t="str">
        <f t="shared" si="2"/>
        <v>弹性裸金属服务器-1-2288HV6</v>
      </c>
      <c r="E15" s="63" t="s">
        <v>101</v>
      </c>
      <c r="F15" s="65"/>
      <c r="G15" s="66">
        <v>150</v>
      </c>
      <c r="H15" s="133" t="s">
        <v>493</v>
      </c>
      <c r="I15" s="66" t="s">
        <v>438</v>
      </c>
      <c r="J15" s="133" t="s">
        <v>439</v>
      </c>
      <c r="K15" s="67">
        <v>101</v>
      </c>
      <c r="L15" s="68" t="s">
        <v>494</v>
      </c>
      <c r="M15" s="69" t="s">
        <v>441</v>
      </c>
      <c r="N15" s="69" t="s">
        <v>442</v>
      </c>
      <c r="O15" s="62"/>
      <c r="P15" s="62"/>
      <c r="Q15" s="62"/>
      <c r="R15" s="71"/>
      <c r="S15" s="148" t="str">
        <f t="shared" si="0"/>
        <v>09</v>
      </c>
      <c r="T15" s="148" t="str">
        <f t="shared" si="3"/>
        <v>04列09</v>
      </c>
      <c r="U15" s="148" t="str">
        <f t="shared" si="1"/>
        <v>02</v>
      </c>
      <c r="V15" s="148" t="str">
        <f t="shared" si="4"/>
        <v>122</v>
      </c>
      <c r="W15" s="71"/>
      <c r="X15" s="148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</row>
    <row r="16" spans="1:248" s="8" customFormat="1" ht="12">
      <c r="A16" s="62">
        <v>15</v>
      </c>
      <c r="B16" s="63" t="s">
        <v>495</v>
      </c>
      <c r="C16" s="63" t="s">
        <v>496</v>
      </c>
      <c r="D16" s="63" t="str">
        <f t="shared" si="2"/>
        <v>弹性裸金属服务器-2-2288HV6</v>
      </c>
      <c r="E16" s="63" t="s">
        <v>101</v>
      </c>
      <c r="F16" s="65"/>
      <c r="G16" s="66">
        <v>150</v>
      </c>
      <c r="H16" s="133" t="s">
        <v>497</v>
      </c>
      <c r="I16" s="66" t="s">
        <v>438</v>
      </c>
      <c r="J16" s="133" t="s">
        <v>439</v>
      </c>
      <c r="K16" s="67">
        <v>101</v>
      </c>
      <c r="L16" s="68" t="s">
        <v>498</v>
      </c>
      <c r="M16" s="69" t="s">
        <v>441</v>
      </c>
      <c r="N16" s="69" t="s">
        <v>442</v>
      </c>
      <c r="O16" s="62"/>
      <c r="P16" s="62"/>
      <c r="Q16" s="62"/>
      <c r="R16" s="71"/>
      <c r="S16" s="148" t="str">
        <f t="shared" si="0"/>
        <v>12</v>
      </c>
      <c r="T16" s="148" t="str">
        <f t="shared" si="3"/>
        <v>04列09</v>
      </c>
      <c r="U16" s="148" t="str">
        <f t="shared" si="1"/>
        <v>02</v>
      </c>
      <c r="V16" s="148" t="str">
        <f t="shared" si="4"/>
        <v>122</v>
      </c>
      <c r="W16" s="71"/>
      <c r="X16" s="148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</row>
    <row r="17" spans="1:248" s="8" customFormat="1" ht="12">
      <c r="A17" s="62">
        <v>16</v>
      </c>
      <c r="B17" s="63" t="s">
        <v>499</v>
      </c>
      <c r="C17" s="63" t="s">
        <v>500</v>
      </c>
      <c r="D17" s="63" t="str">
        <f t="shared" si="2"/>
        <v>弹性裸金属服务器-2-2288HV6</v>
      </c>
      <c r="E17" s="63" t="s">
        <v>101</v>
      </c>
      <c r="F17" s="65"/>
      <c r="G17" s="66">
        <v>150</v>
      </c>
      <c r="H17" s="133" t="s">
        <v>501</v>
      </c>
      <c r="I17" s="66" t="s">
        <v>438</v>
      </c>
      <c r="J17" s="133" t="s">
        <v>439</v>
      </c>
      <c r="K17" s="67">
        <v>101</v>
      </c>
      <c r="L17" s="68" t="s">
        <v>502</v>
      </c>
      <c r="M17" s="69" t="s">
        <v>441</v>
      </c>
      <c r="N17" s="69" t="s">
        <v>442</v>
      </c>
      <c r="O17" s="62"/>
      <c r="P17" s="62"/>
      <c r="Q17" s="62"/>
      <c r="R17" s="71"/>
      <c r="S17" s="148" t="str">
        <f t="shared" si="0"/>
        <v>06</v>
      </c>
      <c r="T17" s="148" t="str">
        <f t="shared" si="3"/>
        <v>04列10</v>
      </c>
      <c r="U17" s="148" t="str">
        <f t="shared" si="1"/>
        <v>02</v>
      </c>
      <c r="V17" s="148" t="str">
        <f t="shared" si="4"/>
        <v>122</v>
      </c>
      <c r="W17" s="71"/>
      <c r="X17" s="148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</row>
    <row r="18" spans="1:248" s="8" customFormat="1" ht="12">
      <c r="A18" s="62">
        <v>17</v>
      </c>
      <c r="B18" s="63" t="s">
        <v>503</v>
      </c>
      <c r="C18" s="63" t="s">
        <v>504</v>
      </c>
      <c r="D18" s="63" t="str">
        <f t="shared" si="2"/>
        <v>弹性裸金属服务器-3-2288HV6</v>
      </c>
      <c r="E18" s="63" t="s">
        <v>101</v>
      </c>
      <c r="F18" s="65"/>
      <c r="G18" s="66">
        <v>150</v>
      </c>
      <c r="H18" s="133" t="s">
        <v>505</v>
      </c>
      <c r="I18" s="66" t="s">
        <v>438</v>
      </c>
      <c r="J18" s="133" t="s">
        <v>439</v>
      </c>
      <c r="K18" s="67">
        <v>101</v>
      </c>
      <c r="L18" s="68" t="s">
        <v>506</v>
      </c>
      <c r="M18" s="69" t="s">
        <v>441</v>
      </c>
      <c r="N18" s="69" t="s">
        <v>442</v>
      </c>
      <c r="O18" s="62"/>
      <c r="P18" s="62"/>
      <c r="Q18" s="62"/>
      <c r="R18" s="71"/>
      <c r="S18" s="148" t="str">
        <f t="shared" si="0"/>
        <v>09</v>
      </c>
      <c r="T18" s="148" t="str">
        <f t="shared" si="3"/>
        <v>04列10</v>
      </c>
      <c r="U18" s="148" t="str">
        <f t="shared" si="1"/>
        <v>02</v>
      </c>
      <c r="V18" s="148" t="str">
        <f t="shared" si="4"/>
        <v>122</v>
      </c>
      <c r="W18" s="71"/>
      <c r="X18" s="148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</row>
    <row r="19" spans="1:248" s="8" customFormat="1" ht="12">
      <c r="A19" s="62">
        <v>18</v>
      </c>
      <c r="B19" s="63" t="s">
        <v>507</v>
      </c>
      <c r="C19" s="63" t="s">
        <v>508</v>
      </c>
      <c r="D19" s="63" t="str">
        <f t="shared" si="2"/>
        <v>弹性裸金属服务器-3-2288HV6</v>
      </c>
      <c r="E19" s="63" t="s">
        <v>101</v>
      </c>
      <c r="F19" s="65"/>
      <c r="G19" s="66">
        <v>150</v>
      </c>
      <c r="H19" s="133" t="s">
        <v>509</v>
      </c>
      <c r="I19" s="66" t="s">
        <v>438</v>
      </c>
      <c r="J19" s="133" t="s">
        <v>439</v>
      </c>
      <c r="K19" s="67">
        <v>101</v>
      </c>
      <c r="L19" s="68" t="s">
        <v>510</v>
      </c>
      <c r="M19" s="69" t="s">
        <v>441</v>
      </c>
      <c r="N19" s="69" t="s">
        <v>442</v>
      </c>
      <c r="O19" s="62"/>
      <c r="P19" s="62"/>
      <c r="Q19" s="62"/>
      <c r="R19" s="71"/>
      <c r="S19" s="148" t="str">
        <f t="shared" si="0"/>
        <v>12</v>
      </c>
      <c r="T19" s="148" t="str">
        <f t="shared" si="3"/>
        <v>04列10</v>
      </c>
      <c r="U19" s="148" t="str">
        <f t="shared" si="1"/>
        <v>02</v>
      </c>
      <c r="V19" s="148" t="str">
        <f t="shared" si="4"/>
        <v>122</v>
      </c>
      <c r="W19" s="71"/>
      <c r="X19" s="148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</row>
    <row r="20" spans="1:248" s="8" customFormat="1" ht="12">
      <c r="A20" s="62">
        <v>19</v>
      </c>
      <c r="B20" s="63" t="s">
        <v>511</v>
      </c>
      <c r="C20" s="63" t="s">
        <v>512</v>
      </c>
      <c r="D20" s="63" t="str">
        <f t="shared" si="2"/>
        <v>块存储（均衡型-国产）服务器-TG225 B1</v>
      </c>
      <c r="E20" s="63" t="s">
        <v>116</v>
      </c>
      <c r="F20" s="65"/>
      <c r="G20" s="66">
        <v>151</v>
      </c>
      <c r="H20" s="133" t="s">
        <v>513</v>
      </c>
      <c r="I20" s="66" t="s">
        <v>438</v>
      </c>
      <c r="J20" s="133" t="s">
        <v>514</v>
      </c>
      <c r="K20" s="67">
        <v>101</v>
      </c>
      <c r="L20" s="68" t="s">
        <v>515</v>
      </c>
      <c r="M20" s="69" t="s">
        <v>441</v>
      </c>
      <c r="N20" s="69" t="s">
        <v>442</v>
      </c>
      <c r="O20" s="62"/>
      <c r="P20" s="62"/>
      <c r="Q20" s="62"/>
      <c r="R20" s="71"/>
      <c r="S20" s="148" t="str">
        <f t="shared" si="0"/>
        <v>09</v>
      </c>
      <c r="T20" s="148" t="str">
        <f t="shared" si="3"/>
        <v>03列04</v>
      </c>
      <c r="U20" s="148" t="str">
        <f t="shared" si="1"/>
        <v>02</v>
      </c>
      <c r="V20" s="148" t="str">
        <f t="shared" si="4"/>
        <v>122</v>
      </c>
      <c r="W20" s="71"/>
      <c r="X20" s="148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</row>
    <row r="21" spans="1:248" s="8" customFormat="1" ht="12">
      <c r="A21" s="62">
        <v>20</v>
      </c>
      <c r="B21" s="63" t="s">
        <v>516</v>
      </c>
      <c r="C21" s="63" t="s">
        <v>517</v>
      </c>
      <c r="D21" s="63" t="str">
        <f t="shared" si="2"/>
        <v>块存储（均衡型-国产）服务器-TG225 B1</v>
      </c>
      <c r="E21" s="63" t="s">
        <v>116</v>
      </c>
      <c r="F21" s="65"/>
      <c r="G21" s="66">
        <v>151</v>
      </c>
      <c r="H21" s="133" t="s">
        <v>518</v>
      </c>
      <c r="I21" s="66" t="s">
        <v>438</v>
      </c>
      <c r="J21" s="133" t="s">
        <v>514</v>
      </c>
      <c r="K21" s="67">
        <v>101</v>
      </c>
      <c r="L21" s="68" t="s">
        <v>519</v>
      </c>
      <c r="M21" s="69" t="s">
        <v>441</v>
      </c>
      <c r="N21" s="69" t="s">
        <v>442</v>
      </c>
      <c r="O21" s="62"/>
      <c r="P21" s="62"/>
      <c r="Q21" s="62"/>
      <c r="R21" s="71"/>
      <c r="S21" s="148" t="str">
        <f t="shared" si="0"/>
        <v>12</v>
      </c>
      <c r="T21" s="148" t="str">
        <f t="shared" si="3"/>
        <v>03列04</v>
      </c>
      <c r="U21" s="148" t="str">
        <f t="shared" si="1"/>
        <v>02</v>
      </c>
      <c r="V21" s="148" t="str">
        <f t="shared" si="4"/>
        <v>122</v>
      </c>
      <c r="W21" s="71"/>
      <c r="X21" s="148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</row>
    <row r="22" spans="1:248" s="8" customFormat="1" ht="12">
      <c r="A22" s="62">
        <v>21</v>
      </c>
      <c r="B22" s="63" t="s">
        <v>520</v>
      </c>
      <c r="C22" s="63" t="s">
        <v>521</v>
      </c>
      <c r="D22" s="63" t="str">
        <f t="shared" si="2"/>
        <v>块存储（均衡型-国产）服务器-TG225 B1</v>
      </c>
      <c r="E22" s="63" t="s">
        <v>116</v>
      </c>
      <c r="F22" s="65"/>
      <c r="G22" s="66">
        <v>151</v>
      </c>
      <c r="H22" s="133" t="s">
        <v>522</v>
      </c>
      <c r="I22" s="66" t="s">
        <v>438</v>
      </c>
      <c r="J22" s="133" t="s">
        <v>514</v>
      </c>
      <c r="K22" s="67">
        <v>101</v>
      </c>
      <c r="L22" s="68" t="s">
        <v>523</v>
      </c>
      <c r="M22" s="69" t="s">
        <v>441</v>
      </c>
      <c r="N22" s="69" t="s">
        <v>442</v>
      </c>
      <c r="O22" s="62"/>
      <c r="P22" s="62"/>
      <c r="Q22" s="62"/>
      <c r="R22" s="71"/>
      <c r="S22" s="148" t="str">
        <f t="shared" si="0"/>
        <v>15</v>
      </c>
      <c r="T22" s="148" t="str">
        <f t="shared" si="3"/>
        <v>03列04</v>
      </c>
      <c r="U22" s="148" t="str">
        <f t="shared" si="1"/>
        <v>02</v>
      </c>
      <c r="V22" s="148" t="str">
        <f t="shared" si="4"/>
        <v>122</v>
      </c>
      <c r="W22" s="71"/>
      <c r="X22" s="148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</row>
    <row r="23" spans="1:248" s="8" customFormat="1" ht="12">
      <c r="A23" s="62">
        <v>22</v>
      </c>
      <c r="B23" s="63" t="s">
        <v>524</v>
      </c>
      <c r="C23" s="63" t="s">
        <v>525</v>
      </c>
      <c r="D23" s="63" t="str">
        <f t="shared" si="2"/>
        <v>块存储（均衡型-国产）服务器-TG225 B1</v>
      </c>
      <c r="E23" s="63" t="s">
        <v>116</v>
      </c>
      <c r="F23" s="65"/>
      <c r="G23" s="66">
        <v>151</v>
      </c>
      <c r="H23" s="133" t="s">
        <v>526</v>
      </c>
      <c r="I23" s="66" t="s">
        <v>438</v>
      </c>
      <c r="J23" s="133" t="s">
        <v>514</v>
      </c>
      <c r="K23" s="67">
        <v>101</v>
      </c>
      <c r="L23" s="68" t="s">
        <v>527</v>
      </c>
      <c r="M23" s="69" t="s">
        <v>441</v>
      </c>
      <c r="N23" s="69" t="s">
        <v>442</v>
      </c>
      <c r="O23" s="62"/>
      <c r="P23" s="62"/>
      <c r="Q23" s="62"/>
      <c r="R23" s="71"/>
      <c r="S23" s="148" t="str">
        <f t="shared" si="0"/>
        <v>18</v>
      </c>
      <c r="T23" s="148" t="str">
        <f t="shared" si="3"/>
        <v>03列04</v>
      </c>
      <c r="U23" s="148" t="str">
        <f t="shared" si="1"/>
        <v>02</v>
      </c>
      <c r="V23" s="148" t="str">
        <f t="shared" si="4"/>
        <v>122</v>
      </c>
      <c r="W23" s="71"/>
      <c r="X23" s="148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</row>
    <row r="24" spans="1:248" s="8" customFormat="1" ht="12">
      <c r="A24" s="62">
        <v>23</v>
      </c>
      <c r="B24" s="63" t="s">
        <v>528</v>
      </c>
      <c r="C24" s="63" t="s">
        <v>529</v>
      </c>
      <c r="D24" s="63" t="str">
        <f t="shared" si="2"/>
        <v>块存储（均衡型-国产）服务器-TG225 B1</v>
      </c>
      <c r="E24" s="63" t="s">
        <v>116</v>
      </c>
      <c r="F24" s="65"/>
      <c r="G24" s="66">
        <v>151</v>
      </c>
      <c r="H24" s="133" t="s">
        <v>530</v>
      </c>
      <c r="I24" s="66" t="s">
        <v>438</v>
      </c>
      <c r="J24" s="133" t="s">
        <v>514</v>
      </c>
      <c r="K24" s="67">
        <v>101</v>
      </c>
      <c r="L24" s="68" t="s">
        <v>531</v>
      </c>
      <c r="M24" s="69" t="s">
        <v>441</v>
      </c>
      <c r="N24" s="69" t="s">
        <v>442</v>
      </c>
      <c r="O24" s="62"/>
      <c r="P24" s="62"/>
      <c r="Q24" s="62"/>
      <c r="R24" s="71"/>
      <c r="S24" s="148" t="str">
        <f t="shared" si="0"/>
        <v>06</v>
      </c>
      <c r="T24" s="148" t="str">
        <f t="shared" si="3"/>
        <v>03列05</v>
      </c>
      <c r="U24" s="148" t="str">
        <f t="shared" si="1"/>
        <v>02</v>
      </c>
      <c r="V24" s="148" t="str">
        <f t="shared" si="4"/>
        <v>122</v>
      </c>
      <c r="W24" s="71"/>
      <c r="X24" s="148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</row>
    <row r="25" spans="1:248" s="8" customFormat="1" ht="12">
      <c r="A25" s="62">
        <v>24</v>
      </c>
      <c r="B25" s="63" t="s">
        <v>532</v>
      </c>
      <c r="C25" s="63" t="s">
        <v>533</v>
      </c>
      <c r="D25" s="63" t="str">
        <f t="shared" si="2"/>
        <v>块存储（均衡型-国产）服务器-TG225 B1</v>
      </c>
      <c r="E25" s="63" t="s">
        <v>116</v>
      </c>
      <c r="F25" s="65"/>
      <c r="G25" s="66">
        <v>151</v>
      </c>
      <c r="H25" s="133" t="s">
        <v>534</v>
      </c>
      <c r="I25" s="66" t="s">
        <v>438</v>
      </c>
      <c r="J25" s="133" t="s">
        <v>514</v>
      </c>
      <c r="K25" s="67">
        <v>101</v>
      </c>
      <c r="L25" s="68" t="s">
        <v>535</v>
      </c>
      <c r="M25" s="69" t="s">
        <v>441</v>
      </c>
      <c r="N25" s="69" t="s">
        <v>442</v>
      </c>
      <c r="O25" s="62"/>
      <c r="P25" s="62"/>
      <c r="Q25" s="62"/>
      <c r="R25" s="71"/>
      <c r="S25" s="148" t="str">
        <f t="shared" si="0"/>
        <v>09</v>
      </c>
      <c r="T25" s="148" t="str">
        <f t="shared" si="3"/>
        <v>03列05</v>
      </c>
      <c r="U25" s="148" t="str">
        <f t="shared" si="1"/>
        <v>02</v>
      </c>
      <c r="V25" s="148" t="str">
        <f t="shared" si="4"/>
        <v>122</v>
      </c>
      <c r="W25" s="71"/>
      <c r="X25" s="148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</row>
    <row r="26" spans="1:248" s="8" customFormat="1" ht="12">
      <c r="A26" s="62">
        <v>25</v>
      </c>
      <c r="B26" s="63" t="s">
        <v>536</v>
      </c>
      <c r="C26" s="63" t="s">
        <v>537</v>
      </c>
      <c r="D26" s="63" t="str">
        <f t="shared" si="2"/>
        <v>块存储（性能型）服务器-TG225 B1</v>
      </c>
      <c r="E26" s="63" t="s">
        <v>116</v>
      </c>
      <c r="F26" s="65"/>
      <c r="G26" s="66">
        <v>151</v>
      </c>
      <c r="H26" s="133" t="s">
        <v>538</v>
      </c>
      <c r="I26" s="66" t="s">
        <v>438</v>
      </c>
      <c r="J26" s="133" t="s">
        <v>514</v>
      </c>
      <c r="K26" s="67">
        <v>101</v>
      </c>
      <c r="L26" s="68" t="s">
        <v>539</v>
      </c>
      <c r="M26" s="69" t="s">
        <v>441</v>
      </c>
      <c r="N26" s="69" t="s">
        <v>442</v>
      </c>
      <c r="O26" s="62"/>
      <c r="P26" s="62"/>
      <c r="Q26" s="62"/>
      <c r="R26" s="71"/>
      <c r="S26" s="148" t="str">
        <f t="shared" si="0"/>
        <v>06</v>
      </c>
      <c r="T26" s="148" t="str">
        <f t="shared" si="3"/>
        <v>03列03</v>
      </c>
      <c r="U26" s="148" t="str">
        <f t="shared" si="1"/>
        <v>02</v>
      </c>
      <c r="V26" s="148" t="str">
        <f t="shared" si="4"/>
        <v>122</v>
      </c>
      <c r="W26" s="71"/>
      <c r="X26" s="148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</row>
    <row r="27" spans="1:248" s="8" customFormat="1" ht="12">
      <c r="A27" s="62">
        <v>26</v>
      </c>
      <c r="B27" s="63" t="s">
        <v>540</v>
      </c>
      <c r="C27" s="63" t="s">
        <v>541</v>
      </c>
      <c r="D27" s="63" t="str">
        <f t="shared" si="2"/>
        <v>块存储（性能型）服务器-TG225 B1</v>
      </c>
      <c r="E27" s="63" t="s">
        <v>116</v>
      </c>
      <c r="F27" s="65"/>
      <c r="G27" s="66">
        <v>151</v>
      </c>
      <c r="H27" s="133" t="s">
        <v>542</v>
      </c>
      <c r="I27" s="66" t="s">
        <v>438</v>
      </c>
      <c r="J27" s="133" t="s">
        <v>514</v>
      </c>
      <c r="K27" s="67">
        <v>101</v>
      </c>
      <c r="L27" s="68" t="s">
        <v>543</v>
      </c>
      <c r="M27" s="69" t="s">
        <v>441</v>
      </c>
      <c r="N27" s="69" t="s">
        <v>442</v>
      </c>
      <c r="O27" s="62"/>
      <c r="P27" s="62"/>
      <c r="Q27" s="62"/>
      <c r="R27" s="71"/>
      <c r="S27" s="148" t="str">
        <f t="shared" si="0"/>
        <v>09</v>
      </c>
      <c r="T27" s="148" t="str">
        <f t="shared" si="3"/>
        <v>03列03</v>
      </c>
      <c r="U27" s="148" t="str">
        <f t="shared" si="1"/>
        <v>02</v>
      </c>
      <c r="V27" s="148" t="str">
        <f t="shared" si="4"/>
        <v>122</v>
      </c>
      <c r="W27" s="71"/>
      <c r="X27" s="148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</row>
    <row r="28" spans="1:248" s="8" customFormat="1" ht="12">
      <c r="A28" s="62">
        <v>27</v>
      </c>
      <c r="B28" s="63" t="s">
        <v>544</v>
      </c>
      <c r="C28" s="63" t="s">
        <v>545</v>
      </c>
      <c r="D28" s="63" t="str">
        <f t="shared" si="2"/>
        <v>块存储（性能型）服务器-TG225 B1</v>
      </c>
      <c r="E28" s="63" t="s">
        <v>116</v>
      </c>
      <c r="F28" s="65"/>
      <c r="G28" s="66">
        <v>151</v>
      </c>
      <c r="H28" s="133" t="s">
        <v>546</v>
      </c>
      <c r="I28" s="66" t="s">
        <v>438</v>
      </c>
      <c r="J28" s="133" t="s">
        <v>514</v>
      </c>
      <c r="K28" s="67">
        <v>101</v>
      </c>
      <c r="L28" s="68" t="s">
        <v>547</v>
      </c>
      <c r="M28" s="69" t="s">
        <v>441</v>
      </c>
      <c r="N28" s="69" t="s">
        <v>442</v>
      </c>
      <c r="O28" s="62"/>
      <c r="P28" s="62"/>
      <c r="Q28" s="62"/>
      <c r="R28" s="71"/>
      <c r="S28" s="148" t="str">
        <f t="shared" si="0"/>
        <v>12</v>
      </c>
      <c r="T28" s="148" t="str">
        <f t="shared" si="3"/>
        <v>03列03</v>
      </c>
      <c r="U28" s="148" t="str">
        <f t="shared" si="1"/>
        <v>02</v>
      </c>
      <c r="V28" s="148" t="str">
        <f t="shared" si="4"/>
        <v>122</v>
      </c>
      <c r="W28" s="71"/>
      <c r="X28" s="148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</row>
    <row r="29" spans="1:248" s="8" customFormat="1" ht="12">
      <c r="A29" s="62">
        <v>28</v>
      </c>
      <c r="B29" s="63" t="s">
        <v>548</v>
      </c>
      <c r="C29" s="63" t="s">
        <v>549</v>
      </c>
      <c r="D29" s="63" t="str">
        <f t="shared" si="2"/>
        <v>块存储（性能型）服务器-TG225 B1</v>
      </c>
      <c r="E29" s="63" t="s">
        <v>116</v>
      </c>
      <c r="F29" s="65"/>
      <c r="G29" s="66">
        <v>151</v>
      </c>
      <c r="H29" s="133" t="s">
        <v>550</v>
      </c>
      <c r="I29" s="66" t="s">
        <v>438</v>
      </c>
      <c r="J29" s="133" t="s">
        <v>514</v>
      </c>
      <c r="K29" s="67">
        <v>101</v>
      </c>
      <c r="L29" s="68" t="s">
        <v>551</v>
      </c>
      <c r="M29" s="69" t="s">
        <v>441</v>
      </c>
      <c r="N29" s="69" t="s">
        <v>442</v>
      </c>
      <c r="O29" s="62"/>
      <c r="P29" s="62"/>
      <c r="Q29" s="62"/>
      <c r="R29" s="71"/>
      <c r="S29" s="148" t="str">
        <f t="shared" si="0"/>
        <v>15</v>
      </c>
      <c r="T29" s="148" t="str">
        <f t="shared" si="3"/>
        <v>03列03</v>
      </c>
      <c r="U29" s="148" t="str">
        <f t="shared" si="1"/>
        <v>02</v>
      </c>
      <c r="V29" s="148" t="str">
        <f t="shared" si="4"/>
        <v>122</v>
      </c>
      <c r="W29" s="71"/>
      <c r="X29" s="148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</row>
    <row r="30" spans="1:248" s="8" customFormat="1" ht="12">
      <c r="A30" s="62">
        <v>29</v>
      </c>
      <c r="B30" s="63" t="s">
        <v>552</v>
      </c>
      <c r="C30" s="63" t="s">
        <v>553</v>
      </c>
      <c r="D30" s="63" t="str">
        <f t="shared" si="2"/>
        <v>块存储（性能型）服务器-TG225 B1</v>
      </c>
      <c r="E30" s="63" t="s">
        <v>116</v>
      </c>
      <c r="F30" s="65"/>
      <c r="G30" s="66">
        <v>151</v>
      </c>
      <c r="H30" s="133" t="s">
        <v>554</v>
      </c>
      <c r="I30" s="66" t="s">
        <v>438</v>
      </c>
      <c r="J30" s="133" t="s">
        <v>514</v>
      </c>
      <c r="K30" s="67">
        <v>101</v>
      </c>
      <c r="L30" s="68" t="s">
        <v>555</v>
      </c>
      <c r="M30" s="69" t="s">
        <v>441</v>
      </c>
      <c r="N30" s="69" t="s">
        <v>442</v>
      </c>
      <c r="O30" s="62"/>
      <c r="P30" s="62"/>
      <c r="Q30" s="62"/>
      <c r="R30" s="71"/>
      <c r="S30" s="148" t="str">
        <f t="shared" si="0"/>
        <v>06</v>
      </c>
      <c r="T30" s="148" t="str">
        <f t="shared" si="3"/>
        <v>03列04</v>
      </c>
      <c r="U30" s="148" t="str">
        <f t="shared" si="1"/>
        <v>02</v>
      </c>
      <c r="V30" s="148" t="str">
        <f t="shared" si="4"/>
        <v>122</v>
      </c>
      <c r="W30" s="71"/>
      <c r="X30" s="148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</row>
    <row r="31" spans="1:248" s="8" customFormat="1" ht="12">
      <c r="A31" s="62">
        <v>30</v>
      </c>
      <c r="B31" s="63" t="s">
        <v>556</v>
      </c>
      <c r="C31" s="63" t="s">
        <v>557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88</v>
      </c>
      <c r="F31" s="65"/>
      <c r="G31" s="66">
        <v>151</v>
      </c>
      <c r="H31" s="133" t="s">
        <v>558</v>
      </c>
      <c r="I31" s="66" t="s">
        <v>438</v>
      </c>
      <c r="J31" s="133" t="s">
        <v>514</v>
      </c>
      <c r="K31" s="67">
        <v>101</v>
      </c>
      <c r="L31" s="68" t="s">
        <v>559</v>
      </c>
      <c r="M31" s="69" t="s">
        <v>441</v>
      </c>
      <c r="N31" s="69" t="s">
        <v>442</v>
      </c>
      <c r="O31" s="62"/>
      <c r="P31" s="62"/>
      <c r="Q31" s="62"/>
      <c r="R31" s="71"/>
      <c r="S31" s="148" t="str">
        <f t="shared" si="0"/>
        <v>18</v>
      </c>
      <c r="T31" s="148" t="str">
        <f t="shared" si="3"/>
        <v>03列05</v>
      </c>
      <c r="U31" s="148" t="str">
        <f t="shared" si="1"/>
        <v>02</v>
      </c>
      <c r="V31" s="148" t="str">
        <f t="shared" si="4"/>
        <v>122</v>
      </c>
      <c r="W31" s="71"/>
      <c r="X31" s="148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</row>
    <row r="32" spans="1:248" s="8" customFormat="1" ht="12">
      <c r="A32" s="62">
        <v>31</v>
      </c>
      <c r="B32" s="63" t="s">
        <v>560</v>
      </c>
      <c r="C32" s="63" t="s">
        <v>561</v>
      </c>
      <c r="D32" s="63" t="str">
        <f t="shared" si="2"/>
        <v>文件存储（网关）服务器-ZXCLOUD R5300 G4X</v>
      </c>
      <c r="E32" s="63" t="s">
        <v>88</v>
      </c>
      <c r="F32" s="65"/>
      <c r="G32" s="66">
        <v>151</v>
      </c>
      <c r="H32" s="133" t="s">
        <v>562</v>
      </c>
      <c r="I32" s="66" t="s">
        <v>438</v>
      </c>
      <c r="J32" s="133" t="s">
        <v>514</v>
      </c>
      <c r="K32" s="67">
        <v>101</v>
      </c>
      <c r="L32" s="68" t="s">
        <v>563</v>
      </c>
      <c r="M32" s="69" t="s">
        <v>441</v>
      </c>
      <c r="N32" s="69" t="s">
        <v>442</v>
      </c>
      <c r="O32" s="62"/>
      <c r="P32" s="62"/>
      <c r="Q32" s="62"/>
      <c r="R32" s="71"/>
      <c r="S32" s="148" t="str">
        <f t="shared" si="0"/>
        <v>18</v>
      </c>
      <c r="T32" s="148" t="str">
        <f t="shared" si="3"/>
        <v>03列06</v>
      </c>
      <c r="U32" s="148" t="str">
        <f t="shared" si="1"/>
        <v>02</v>
      </c>
      <c r="V32" s="148" t="str">
        <f t="shared" si="4"/>
        <v>122</v>
      </c>
      <c r="W32" s="71"/>
      <c r="X32" s="148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</row>
    <row r="33" spans="1:248" s="8" customFormat="1" ht="12">
      <c r="A33" s="62">
        <v>32</v>
      </c>
      <c r="B33" s="63" t="s">
        <v>564</v>
      </c>
      <c r="C33" s="63" t="s">
        <v>565</v>
      </c>
      <c r="D33" s="63" t="str">
        <f t="shared" si="2"/>
        <v>文件存储（管理）服务器-ZXCLOUD R5300 G4X</v>
      </c>
      <c r="E33" s="63" t="s">
        <v>88</v>
      </c>
      <c r="F33" s="65"/>
      <c r="G33" s="66">
        <v>151</v>
      </c>
      <c r="H33" s="133" t="s">
        <v>566</v>
      </c>
      <c r="I33" s="66" t="s">
        <v>438</v>
      </c>
      <c r="J33" s="133" t="s">
        <v>514</v>
      </c>
      <c r="K33" s="67">
        <v>101</v>
      </c>
      <c r="L33" s="68" t="s">
        <v>567</v>
      </c>
      <c r="M33" s="69" t="s">
        <v>441</v>
      </c>
      <c r="N33" s="69" t="s">
        <v>442</v>
      </c>
      <c r="O33" s="62"/>
      <c r="P33" s="62"/>
      <c r="Q33" s="62"/>
      <c r="R33" s="71"/>
      <c r="S33" s="148" t="str">
        <f t="shared" si="0"/>
        <v>15</v>
      </c>
      <c r="T33" s="148" t="str">
        <f t="shared" si="3"/>
        <v>03列05</v>
      </c>
      <c r="U33" s="148" t="str">
        <f t="shared" si="1"/>
        <v>02</v>
      </c>
      <c r="V33" s="148" t="str">
        <f t="shared" si="4"/>
        <v>122</v>
      </c>
      <c r="W33" s="71"/>
      <c r="X33" s="148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</row>
    <row r="34" spans="1:248" s="8" customFormat="1" ht="12">
      <c r="A34" s="62">
        <v>33</v>
      </c>
      <c r="B34" s="63" t="s">
        <v>568</v>
      </c>
      <c r="C34" s="63" t="s">
        <v>569</v>
      </c>
      <c r="D34" s="63" t="str">
        <f t="shared" si="2"/>
        <v>文件存储（管理）服务器-ZXCLOUD R5300 G4X</v>
      </c>
      <c r="E34" s="63" t="s">
        <v>88</v>
      </c>
      <c r="F34" s="65"/>
      <c r="G34" s="66">
        <v>151</v>
      </c>
      <c r="H34" s="133" t="s">
        <v>570</v>
      </c>
      <c r="I34" s="66" t="s">
        <v>438</v>
      </c>
      <c r="J34" s="133" t="s">
        <v>514</v>
      </c>
      <c r="K34" s="67">
        <v>101</v>
      </c>
      <c r="L34" s="68" t="s">
        <v>571</v>
      </c>
      <c r="M34" s="69" t="s">
        <v>441</v>
      </c>
      <c r="N34" s="69" t="s">
        <v>442</v>
      </c>
      <c r="O34" s="62"/>
      <c r="P34" s="62"/>
      <c r="Q34" s="62"/>
      <c r="R34" s="71"/>
      <c r="S34" s="148" t="str">
        <f t="shared" si="0"/>
        <v>15</v>
      </c>
      <c r="T34" s="148" t="str">
        <f t="shared" si="3"/>
        <v>03列06</v>
      </c>
      <c r="U34" s="148" t="str">
        <f t="shared" si="1"/>
        <v>02</v>
      </c>
      <c r="V34" s="148" t="str">
        <f t="shared" si="4"/>
        <v>122</v>
      </c>
      <c r="W34" s="71"/>
      <c r="X34" s="148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</row>
    <row r="35" spans="1:248" s="8" customFormat="1" ht="12">
      <c r="A35" s="62">
        <v>34</v>
      </c>
      <c r="B35" s="63" t="s">
        <v>572</v>
      </c>
      <c r="C35" s="63" t="s">
        <v>573</v>
      </c>
      <c r="D35" s="63" t="str">
        <f t="shared" si="2"/>
        <v>文件存储（存储）服务器-ZXCLOUD R5300 G4X</v>
      </c>
      <c r="E35" s="63" t="s">
        <v>88</v>
      </c>
      <c r="F35" s="65"/>
      <c r="G35" s="66">
        <v>151</v>
      </c>
      <c r="H35" s="133" t="s">
        <v>574</v>
      </c>
      <c r="I35" s="66" t="s">
        <v>438</v>
      </c>
      <c r="J35" s="133" t="s">
        <v>514</v>
      </c>
      <c r="K35" s="67">
        <v>101</v>
      </c>
      <c r="L35" s="68" t="s">
        <v>575</v>
      </c>
      <c r="M35" s="69" t="s">
        <v>441</v>
      </c>
      <c r="N35" s="69" t="s">
        <v>442</v>
      </c>
      <c r="O35" s="62"/>
      <c r="P35" s="62"/>
      <c r="Q35" s="62"/>
      <c r="R35" s="71"/>
      <c r="S35" s="148" t="str">
        <f t="shared" si="0"/>
        <v>12</v>
      </c>
      <c r="T35" s="148" t="str">
        <f t="shared" si="3"/>
        <v>03列05</v>
      </c>
      <c r="U35" s="148" t="str">
        <f t="shared" si="1"/>
        <v>02</v>
      </c>
      <c r="V35" s="148" t="str">
        <f t="shared" si="4"/>
        <v>122</v>
      </c>
      <c r="W35" s="71"/>
      <c r="X35" s="148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</row>
    <row r="36" spans="1:248" s="8" customFormat="1" ht="12">
      <c r="A36" s="62">
        <v>35</v>
      </c>
      <c r="B36" s="63" t="s">
        <v>576</v>
      </c>
      <c r="C36" s="63" t="s">
        <v>577</v>
      </c>
      <c r="D36" s="63" t="str">
        <f t="shared" si="2"/>
        <v>文件存储（存储）服务器-ZXCLOUD R5300 G4X</v>
      </c>
      <c r="E36" s="63" t="s">
        <v>88</v>
      </c>
      <c r="F36" s="65"/>
      <c r="G36" s="66">
        <v>151</v>
      </c>
      <c r="H36" s="133" t="s">
        <v>578</v>
      </c>
      <c r="I36" s="66" t="s">
        <v>438</v>
      </c>
      <c r="J36" s="133" t="s">
        <v>514</v>
      </c>
      <c r="K36" s="67">
        <v>101</v>
      </c>
      <c r="L36" s="68" t="s">
        <v>579</v>
      </c>
      <c r="M36" s="69" t="s">
        <v>441</v>
      </c>
      <c r="N36" s="69" t="s">
        <v>442</v>
      </c>
      <c r="O36" s="62"/>
      <c r="P36" s="62"/>
      <c r="Q36" s="62"/>
      <c r="R36" s="71"/>
      <c r="S36" s="148" t="str">
        <f t="shared" si="0"/>
        <v>06</v>
      </c>
      <c r="T36" s="148" t="str">
        <f t="shared" si="3"/>
        <v>03列06</v>
      </c>
      <c r="U36" s="148" t="str">
        <f t="shared" si="1"/>
        <v>02</v>
      </c>
      <c r="V36" s="148" t="str">
        <f t="shared" si="4"/>
        <v>122</v>
      </c>
      <c r="W36" s="71"/>
      <c r="X36" s="148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</row>
    <row r="37" spans="1:248" s="8" customFormat="1" ht="12">
      <c r="A37" s="62">
        <v>36</v>
      </c>
      <c r="B37" s="63" t="s">
        <v>580</v>
      </c>
      <c r="C37" s="63" t="s">
        <v>581</v>
      </c>
      <c r="D37" s="63" t="str">
        <f t="shared" si="2"/>
        <v>文件存储（存储）服务器-ZXCLOUD R5300 G4X</v>
      </c>
      <c r="E37" s="63" t="s">
        <v>88</v>
      </c>
      <c r="F37" s="65"/>
      <c r="G37" s="66">
        <v>151</v>
      </c>
      <c r="H37" s="133" t="s">
        <v>582</v>
      </c>
      <c r="I37" s="66" t="s">
        <v>438</v>
      </c>
      <c r="J37" s="133" t="s">
        <v>514</v>
      </c>
      <c r="K37" s="67">
        <v>101</v>
      </c>
      <c r="L37" s="68" t="s">
        <v>583</v>
      </c>
      <c r="M37" s="69" t="s">
        <v>441</v>
      </c>
      <c r="N37" s="69" t="s">
        <v>442</v>
      </c>
      <c r="O37" s="62"/>
      <c r="P37" s="62"/>
      <c r="Q37" s="62"/>
      <c r="R37" s="71"/>
      <c r="S37" s="148" t="str">
        <f t="shared" si="0"/>
        <v>09</v>
      </c>
      <c r="T37" s="148" t="str">
        <f t="shared" si="3"/>
        <v>03列06</v>
      </c>
      <c r="U37" s="148" t="str">
        <f t="shared" si="1"/>
        <v>02</v>
      </c>
      <c r="V37" s="148" t="str">
        <f t="shared" si="4"/>
        <v>122</v>
      </c>
      <c r="W37" s="71"/>
      <c r="X37" s="148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</row>
    <row r="38" spans="1:248" s="8" customFormat="1" ht="12">
      <c r="A38" s="62">
        <v>37</v>
      </c>
      <c r="B38" s="63" t="s">
        <v>584</v>
      </c>
      <c r="C38" s="63" t="s">
        <v>585</v>
      </c>
      <c r="D38" s="63" t="str">
        <f t="shared" si="2"/>
        <v>文件存储（存储）服务器-ZXCLOUD R5300 G4X</v>
      </c>
      <c r="E38" s="63" t="s">
        <v>88</v>
      </c>
      <c r="F38" s="65"/>
      <c r="G38" s="66">
        <v>151</v>
      </c>
      <c r="H38" s="133" t="s">
        <v>586</v>
      </c>
      <c r="I38" s="66" t="s">
        <v>438</v>
      </c>
      <c r="J38" s="133" t="s">
        <v>514</v>
      </c>
      <c r="K38" s="67">
        <v>101</v>
      </c>
      <c r="L38" s="68" t="s">
        <v>587</v>
      </c>
      <c r="M38" s="69" t="s">
        <v>441</v>
      </c>
      <c r="N38" s="69" t="s">
        <v>442</v>
      </c>
      <c r="O38" s="62"/>
      <c r="P38" s="62"/>
      <c r="Q38" s="62"/>
      <c r="R38" s="71"/>
      <c r="S38" s="148" t="str">
        <f t="shared" si="0"/>
        <v>12</v>
      </c>
      <c r="T38" s="148" t="str">
        <f t="shared" si="3"/>
        <v>03列06</v>
      </c>
      <c r="U38" s="148" t="str">
        <f t="shared" si="1"/>
        <v>02</v>
      </c>
      <c r="V38" s="148" t="str">
        <f t="shared" si="4"/>
        <v>122</v>
      </c>
      <c r="W38" s="71"/>
      <c r="X38" s="148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</row>
    <row r="39" spans="1:248" s="8" customFormat="1" ht="12">
      <c r="A39" s="62">
        <v>38</v>
      </c>
      <c r="B39" s="63" t="s">
        <v>588</v>
      </c>
      <c r="C39" s="63" t="s">
        <v>589</v>
      </c>
      <c r="D39" s="63" t="str">
        <f t="shared" si="2"/>
        <v>网元服务器-ZXCLOUD R5300 G4X</v>
      </c>
      <c r="E39" s="63" t="s">
        <v>88</v>
      </c>
      <c r="F39" s="65"/>
      <c r="G39" s="66">
        <v>150</v>
      </c>
      <c r="H39" s="133" t="s">
        <v>590</v>
      </c>
      <c r="I39" s="66" t="s">
        <v>438</v>
      </c>
      <c r="J39" s="133" t="s">
        <v>439</v>
      </c>
      <c r="K39" s="67">
        <v>101</v>
      </c>
      <c r="L39" s="68" t="s">
        <v>591</v>
      </c>
      <c r="M39" s="69" t="s">
        <v>441</v>
      </c>
      <c r="N39" s="69" t="s">
        <v>442</v>
      </c>
      <c r="O39" s="62"/>
      <c r="P39" s="62"/>
      <c r="Q39" s="62"/>
      <c r="R39" s="71"/>
      <c r="S39" s="148" t="str">
        <f t="shared" si="0"/>
        <v>06</v>
      </c>
      <c r="T39" s="148" t="str">
        <f t="shared" si="3"/>
        <v>03列07</v>
      </c>
      <c r="U39" s="148" t="str">
        <f t="shared" si="1"/>
        <v>02</v>
      </c>
      <c r="V39" s="148" t="str">
        <f t="shared" si="4"/>
        <v>122</v>
      </c>
      <c r="W39" s="71"/>
      <c r="X39" s="148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</row>
    <row r="40" spans="1:248" s="8" customFormat="1" ht="12">
      <c r="A40" s="62">
        <v>39</v>
      </c>
      <c r="B40" s="63" t="s">
        <v>592</v>
      </c>
      <c r="C40" s="63" t="s">
        <v>593</v>
      </c>
      <c r="D40" s="63" t="str">
        <f t="shared" si="2"/>
        <v>网元服务器-ZXCLOUD R5300 G4X</v>
      </c>
      <c r="E40" s="63" t="s">
        <v>88</v>
      </c>
      <c r="F40" s="65"/>
      <c r="G40" s="66">
        <v>150</v>
      </c>
      <c r="H40" s="133" t="s">
        <v>594</v>
      </c>
      <c r="I40" s="66" t="s">
        <v>438</v>
      </c>
      <c r="J40" s="133" t="s">
        <v>439</v>
      </c>
      <c r="K40" s="67">
        <v>101</v>
      </c>
      <c r="L40" s="68" t="s">
        <v>595</v>
      </c>
      <c r="M40" s="69" t="s">
        <v>441</v>
      </c>
      <c r="N40" s="69" t="s">
        <v>442</v>
      </c>
      <c r="O40" s="62"/>
      <c r="P40" s="62"/>
      <c r="Q40" s="62"/>
      <c r="R40" s="71"/>
      <c r="S40" s="148" t="str">
        <f t="shared" si="0"/>
        <v>09</v>
      </c>
      <c r="T40" s="148" t="str">
        <f t="shared" si="3"/>
        <v>03列07</v>
      </c>
      <c r="U40" s="148" t="str">
        <f t="shared" si="1"/>
        <v>02</v>
      </c>
      <c r="V40" s="148" t="str">
        <f t="shared" si="4"/>
        <v>122</v>
      </c>
      <c r="W40" s="71"/>
      <c r="X40" s="148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</row>
    <row r="41" spans="1:248" s="8" customFormat="1" ht="12">
      <c r="A41" s="62">
        <v>40</v>
      </c>
      <c r="B41" s="63" t="s">
        <v>596</v>
      </c>
      <c r="C41" s="63" t="s">
        <v>597</v>
      </c>
      <c r="D41" s="63" t="str">
        <f t="shared" si="2"/>
        <v>网元服务器-ZXCLOUD R5300 G4X</v>
      </c>
      <c r="E41" s="63" t="s">
        <v>88</v>
      </c>
      <c r="F41" s="65"/>
      <c r="G41" s="66">
        <v>150</v>
      </c>
      <c r="H41" s="133" t="s">
        <v>598</v>
      </c>
      <c r="I41" s="66" t="s">
        <v>438</v>
      </c>
      <c r="J41" s="133" t="s">
        <v>439</v>
      </c>
      <c r="K41" s="67">
        <v>101</v>
      </c>
      <c r="L41" s="68" t="s">
        <v>599</v>
      </c>
      <c r="M41" s="69" t="s">
        <v>441</v>
      </c>
      <c r="N41" s="69" t="s">
        <v>442</v>
      </c>
      <c r="O41" s="62"/>
      <c r="P41" s="62"/>
      <c r="Q41" s="62"/>
      <c r="R41" s="71"/>
      <c r="S41" s="148" t="str">
        <f t="shared" si="0"/>
        <v>06</v>
      </c>
      <c r="T41" s="148" t="str">
        <f t="shared" si="3"/>
        <v>03列08</v>
      </c>
      <c r="U41" s="148" t="str">
        <f t="shared" si="1"/>
        <v>02</v>
      </c>
      <c r="V41" s="148" t="str">
        <f t="shared" si="4"/>
        <v>122</v>
      </c>
      <c r="W41" s="71"/>
      <c r="X41" s="148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</row>
    <row r="42" spans="1:248" s="8" customFormat="1" ht="12">
      <c r="A42" s="62">
        <v>41</v>
      </c>
      <c r="B42" s="63" t="s">
        <v>600</v>
      </c>
      <c r="C42" s="63" t="s">
        <v>601</v>
      </c>
      <c r="D42" s="63" t="str">
        <f t="shared" si="2"/>
        <v>网元服务器-ZXCLOUD R5300 G4X</v>
      </c>
      <c r="E42" s="63" t="s">
        <v>88</v>
      </c>
      <c r="F42" s="65"/>
      <c r="G42" s="66">
        <v>150</v>
      </c>
      <c r="H42" s="133" t="s">
        <v>602</v>
      </c>
      <c r="I42" s="66" t="s">
        <v>438</v>
      </c>
      <c r="J42" s="133" t="s">
        <v>439</v>
      </c>
      <c r="K42" s="67">
        <v>101</v>
      </c>
      <c r="L42" s="68" t="s">
        <v>603</v>
      </c>
      <c r="M42" s="69" t="s">
        <v>441</v>
      </c>
      <c r="N42" s="69" t="s">
        <v>442</v>
      </c>
      <c r="O42" s="62"/>
      <c r="P42" s="62"/>
      <c r="Q42" s="62"/>
      <c r="R42" s="71"/>
      <c r="S42" s="148" t="str">
        <f t="shared" si="0"/>
        <v>09</v>
      </c>
      <c r="T42" s="148" t="str">
        <f t="shared" si="3"/>
        <v>03列08</v>
      </c>
      <c r="U42" s="148" t="str">
        <f t="shared" si="1"/>
        <v>02</v>
      </c>
      <c r="V42" s="148" t="str">
        <f t="shared" si="4"/>
        <v>122</v>
      </c>
      <c r="W42" s="71"/>
      <c r="X42" s="148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</row>
    <row r="43" spans="1:248" s="8" customFormat="1" ht="12">
      <c r="A43" s="62">
        <v>42</v>
      </c>
      <c r="B43" s="63" t="s">
        <v>604</v>
      </c>
      <c r="C43" s="63" t="s">
        <v>605</v>
      </c>
      <c r="D43" s="63" t="str">
        <f t="shared" si="2"/>
        <v>管理服务器-ZXCLOUD R5300 G4X</v>
      </c>
      <c r="E43" s="63" t="s">
        <v>88</v>
      </c>
      <c r="F43" s="65"/>
      <c r="G43" s="66">
        <v>150</v>
      </c>
      <c r="H43" s="133" t="s">
        <v>606</v>
      </c>
      <c r="I43" s="66" t="s">
        <v>438</v>
      </c>
      <c r="J43" s="133" t="s">
        <v>439</v>
      </c>
      <c r="K43" s="67">
        <v>101</v>
      </c>
      <c r="L43" s="68" t="s">
        <v>607</v>
      </c>
      <c r="M43" s="69" t="s">
        <v>441</v>
      </c>
      <c r="N43" s="69" t="s">
        <v>442</v>
      </c>
      <c r="O43" s="62"/>
      <c r="P43" s="62"/>
      <c r="Q43" s="62"/>
      <c r="R43" s="71"/>
      <c r="S43" s="148" t="str">
        <f t="shared" si="0"/>
        <v>12</v>
      </c>
      <c r="T43" s="148" t="str">
        <f t="shared" si="3"/>
        <v>03列07</v>
      </c>
      <c r="U43" s="148" t="str">
        <f t="shared" si="1"/>
        <v>02</v>
      </c>
      <c r="V43" s="148" t="str">
        <f t="shared" si="4"/>
        <v>122</v>
      </c>
      <c r="W43" s="71"/>
      <c r="X43" s="148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</row>
    <row r="44" spans="1:248" s="8" customFormat="1" ht="12">
      <c r="A44" s="62">
        <v>43</v>
      </c>
      <c r="B44" s="63" t="s">
        <v>608</v>
      </c>
      <c r="C44" s="63" t="s">
        <v>609</v>
      </c>
      <c r="D44" s="63" t="str">
        <f t="shared" si="2"/>
        <v>管理服务器-ZXCLOUD R5300 G4X</v>
      </c>
      <c r="E44" s="63" t="s">
        <v>88</v>
      </c>
      <c r="F44" s="65"/>
      <c r="G44" s="66">
        <v>150</v>
      </c>
      <c r="H44" s="133" t="s">
        <v>610</v>
      </c>
      <c r="I44" s="66" t="s">
        <v>438</v>
      </c>
      <c r="J44" s="133" t="s">
        <v>439</v>
      </c>
      <c r="K44" s="67">
        <v>101</v>
      </c>
      <c r="L44" s="68" t="s">
        <v>611</v>
      </c>
      <c r="M44" s="69" t="s">
        <v>441</v>
      </c>
      <c r="N44" s="69" t="s">
        <v>442</v>
      </c>
      <c r="O44" s="62"/>
      <c r="P44" s="62"/>
      <c r="Q44" s="62"/>
      <c r="R44" s="71"/>
      <c r="S44" s="148" t="str">
        <f t="shared" si="0"/>
        <v>15</v>
      </c>
      <c r="T44" s="148" t="str">
        <f t="shared" si="3"/>
        <v>03列07</v>
      </c>
      <c r="U44" s="148" t="str">
        <f t="shared" si="1"/>
        <v>02</v>
      </c>
      <c r="V44" s="148" t="str">
        <f t="shared" si="4"/>
        <v>122</v>
      </c>
      <c r="W44" s="71"/>
      <c r="X44" s="148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</row>
    <row r="45" spans="1:248" s="8" customFormat="1" ht="12">
      <c r="A45" s="62">
        <v>44</v>
      </c>
      <c r="B45" s="63" t="s">
        <v>612</v>
      </c>
      <c r="C45" s="63" t="s">
        <v>613</v>
      </c>
      <c r="D45" s="63" t="str">
        <f t="shared" si="2"/>
        <v>管理服务器-ZXCLOUD R5300 G4X</v>
      </c>
      <c r="E45" s="63" t="s">
        <v>88</v>
      </c>
      <c r="F45" s="65"/>
      <c r="G45" s="66">
        <v>150</v>
      </c>
      <c r="H45" s="133" t="s">
        <v>614</v>
      </c>
      <c r="I45" s="66" t="s">
        <v>438</v>
      </c>
      <c r="J45" s="133" t="s">
        <v>439</v>
      </c>
      <c r="K45" s="67">
        <v>101</v>
      </c>
      <c r="L45" s="68" t="s">
        <v>615</v>
      </c>
      <c r="M45" s="69" t="s">
        <v>441</v>
      </c>
      <c r="N45" s="69" t="s">
        <v>442</v>
      </c>
      <c r="O45" s="62"/>
      <c r="P45" s="62"/>
      <c r="Q45" s="62"/>
      <c r="R45" s="71"/>
      <c r="S45" s="148" t="str">
        <f t="shared" si="0"/>
        <v>12</v>
      </c>
      <c r="T45" s="148" t="str">
        <f t="shared" si="3"/>
        <v>03列08</v>
      </c>
      <c r="U45" s="148" t="str">
        <f t="shared" si="1"/>
        <v>02</v>
      </c>
      <c r="V45" s="148" t="str">
        <f t="shared" si="4"/>
        <v>122</v>
      </c>
      <c r="W45" s="71"/>
      <c r="X45" s="148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</row>
    <row r="46" spans="1:248" s="8" customFormat="1" ht="12">
      <c r="A46" s="62">
        <v>45</v>
      </c>
      <c r="B46" s="63" t="s">
        <v>616</v>
      </c>
      <c r="C46" s="63" t="s">
        <v>617</v>
      </c>
      <c r="D46" s="63" t="str">
        <f t="shared" si="2"/>
        <v>管理服务器-ZXCLOUD R5300 G4X</v>
      </c>
      <c r="E46" s="63" t="s">
        <v>88</v>
      </c>
      <c r="F46" s="65"/>
      <c r="G46" s="66">
        <v>150</v>
      </c>
      <c r="H46" s="133" t="s">
        <v>618</v>
      </c>
      <c r="I46" s="66" t="s">
        <v>438</v>
      </c>
      <c r="J46" s="133" t="s">
        <v>439</v>
      </c>
      <c r="K46" s="67">
        <v>101</v>
      </c>
      <c r="L46" s="68" t="s">
        <v>619</v>
      </c>
      <c r="M46" s="69" t="s">
        <v>441</v>
      </c>
      <c r="N46" s="69" t="s">
        <v>442</v>
      </c>
      <c r="O46" s="62"/>
      <c r="P46" s="62"/>
      <c r="Q46" s="62"/>
      <c r="R46" s="71"/>
      <c r="S46" s="148" t="str">
        <f t="shared" si="0"/>
        <v>15</v>
      </c>
      <c r="T46" s="148" t="str">
        <f t="shared" si="3"/>
        <v>03列08</v>
      </c>
      <c r="U46" s="148" t="str">
        <f t="shared" si="1"/>
        <v>02</v>
      </c>
      <c r="V46" s="148" t="str">
        <f t="shared" si="4"/>
        <v>122</v>
      </c>
      <c r="W46" s="71"/>
      <c r="X46" s="148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</row>
    <row r="47" spans="1:248" s="8" customFormat="1" ht="12">
      <c r="A47" s="62">
        <v>46</v>
      </c>
      <c r="B47" s="63" t="s">
        <v>620</v>
      </c>
      <c r="C47" s="63" t="s">
        <v>621</v>
      </c>
      <c r="D47" s="63" t="str">
        <f t="shared" si="2"/>
        <v>抗DDOS服务器-ZXCLOUD R5300 G4X</v>
      </c>
      <c r="E47" s="63" t="s">
        <v>88</v>
      </c>
      <c r="F47" s="65"/>
      <c r="G47" s="66">
        <v>150</v>
      </c>
      <c r="H47" s="133" t="s">
        <v>622</v>
      </c>
      <c r="I47" s="66" t="s">
        <v>438</v>
      </c>
      <c r="J47" s="133" t="s">
        <v>439</v>
      </c>
      <c r="K47" s="67">
        <v>101</v>
      </c>
      <c r="L47" s="68" t="s">
        <v>623</v>
      </c>
      <c r="M47" s="69" t="s">
        <v>441</v>
      </c>
      <c r="N47" s="69" t="s">
        <v>442</v>
      </c>
      <c r="O47" s="62"/>
      <c r="P47" s="62"/>
      <c r="Q47" s="62"/>
      <c r="R47" s="71"/>
      <c r="S47" s="148" t="str">
        <f t="shared" si="0"/>
        <v>15</v>
      </c>
      <c r="T47" s="148" t="str">
        <f t="shared" si="3"/>
        <v>04列08</v>
      </c>
      <c r="U47" s="148" t="str">
        <f t="shared" si="1"/>
        <v>02</v>
      </c>
      <c r="V47" s="148" t="str">
        <f t="shared" si="4"/>
        <v>122</v>
      </c>
      <c r="W47" s="71"/>
      <c r="X47" s="148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</row>
    <row r="48" spans="1:248" s="8" customFormat="1" ht="12">
      <c r="A48" s="62">
        <v>47</v>
      </c>
      <c r="B48" s="63" t="s">
        <v>624</v>
      </c>
      <c r="C48" s="63" t="s">
        <v>625</v>
      </c>
      <c r="D48" s="63" t="str">
        <f t="shared" si="2"/>
        <v>抗DDOS服务器-ZXCLOUD R5300 G4X</v>
      </c>
      <c r="E48" s="63" t="s">
        <v>88</v>
      </c>
      <c r="F48" s="65"/>
      <c r="G48" s="66">
        <v>150</v>
      </c>
      <c r="H48" s="133" t="s">
        <v>626</v>
      </c>
      <c r="I48" s="66" t="s">
        <v>438</v>
      </c>
      <c r="J48" s="133" t="s">
        <v>439</v>
      </c>
      <c r="K48" s="67">
        <v>101</v>
      </c>
      <c r="L48" s="68" t="s">
        <v>627</v>
      </c>
      <c r="M48" s="69" t="s">
        <v>441</v>
      </c>
      <c r="N48" s="69" t="s">
        <v>442</v>
      </c>
      <c r="O48" s="62"/>
      <c r="P48" s="62"/>
      <c r="Q48" s="62"/>
      <c r="R48" s="71"/>
      <c r="S48" s="148" t="str">
        <f t="shared" si="0"/>
        <v>15</v>
      </c>
      <c r="T48" s="148" t="str">
        <f t="shared" si="3"/>
        <v>04列09</v>
      </c>
      <c r="U48" s="148" t="str">
        <f t="shared" si="1"/>
        <v>02</v>
      </c>
      <c r="V48" s="148" t="str">
        <f t="shared" si="4"/>
        <v>122</v>
      </c>
      <c r="W48" s="71"/>
      <c r="X48" s="148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</row>
    <row r="49" spans="1:248" s="8" customFormat="1" ht="12">
      <c r="A49" s="62">
        <v>48</v>
      </c>
      <c r="B49" s="63" t="s">
        <v>628</v>
      </c>
      <c r="C49" s="63" t="s">
        <v>629</v>
      </c>
      <c r="D49" s="63" t="str">
        <f t="shared" si="2"/>
        <v>抗DDOS服务器-ZXCLOUD R5300 G4X</v>
      </c>
      <c r="E49" s="63" t="s">
        <v>88</v>
      </c>
      <c r="F49" s="65"/>
      <c r="G49" s="66">
        <v>150</v>
      </c>
      <c r="H49" s="133" t="s">
        <v>630</v>
      </c>
      <c r="I49" s="66" t="s">
        <v>438</v>
      </c>
      <c r="J49" s="133" t="s">
        <v>439</v>
      </c>
      <c r="K49" s="67">
        <v>101</v>
      </c>
      <c r="L49" s="68" t="s">
        <v>631</v>
      </c>
      <c r="M49" s="69" t="s">
        <v>441</v>
      </c>
      <c r="N49" s="69" t="s">
        <v>442</v>
      </c>
      <c r="O49" s="62"/>
      <c r="P49" s="62"/>
      <c r="Q49" s="62"/>
      <c r="R49" s="71"/>
      <c r="S49" s="148" t="str">
        <f t="shared" si="0"/>
        <v>15</v>
      </c>
      <c r="T49" s="148" t="str">
        <f t="shared" si="3"/>
        <v>04列10</v>
      </c>
      <c r="U49" s="148" t="str">
        <f t="shared" si="1"/>
        <v>02</v>
      </c>
      <c r="V49" s="148" t="str">
        <f t="shared" si="4"/>
        <v>122</v>
      </c>
      <c r="W49" s="71"/>
      <c r="X49" s="148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8203125" defaultRowHeight="15"/>
  <cols>
    <col min="1" max="1" width="10" style="11" customWidth="1"/>
    <col min="2" max="2" width="36" style="11" customWidth="1"/>
    <col min="3" max="3" width="18.4140625" style="11" customWidth="1"/>
    <col min="4" max="4" width="19.5820312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8203125" style="11" customWidth="1"/>
    <col min="12" max="12" width="10.58203125" style="11" customWidth="1"/>
    <col min="13" max="13" width="26" style="11" customWidth="1"/>
    <col min="14" max="16384" width="8.58203125" style="11"/>
  </cols>
  <sheetData>
    <row r="1" spans="1:13" ht="18" customHeight="1">
      <c r="A1" s="12" t="s">
        <v>63</v>
      </c>
      <c r="B1" s="13" t="s">
        <v>632</v>
      </c>
      <c r="C1" s="14" t="s">
        <v>633</v>
      </c>
      <c r="D1" s="14" t="s">
        <v>634</v>
      </c>
      <c r="E1" s="14" t="s">
        <v>635</v>
      </c>
      <c r="F1" s="15" t="s">
        <v>636</v>
      </c>
      <c r="G1" s="15" t="s">
        <v>637</v>
      </c>
      <c r="H1" s="13" t="s">
        <v>638</v>
      </c>
      <c r="I1" s="13" t="s">
        <v>639</v>
      </c>
      <c r="J1" s="13" t="s">
        <v>640</v>
      </c>
      <c r="K1" s="13" t="s">
        <v>641</v>
      </c>
      <c r="L1" s="25"/>
    </row>
    <row r="2" spans="1:13" s="10" customFormat="1" ht="12" customHeight="1">
      <c r="A2" s="16">
        <v>1</v>
      </c>
      <c r="B2" s="17" t="s">
        <v>642</v>
      </c>
      <c r="C2" s="18" t="s">
        <v>643</v>
      </c>
      <c r="D2" s="18" t="s">
        <v>644</v>
      </c>
      <c r="E2" s="18" t="s">
        <v>645</v>
      </c>
      <c r="F2" s="19" t="s">
        <v>646</v>
      </c>
      <c r="G2" s="16">
        <v>1</v>
      </c>
      <c r="H2" s="16">
        <v>2</v>
      </c>
      <c r="I2" s="16">
        <v>2</v>
      </c>
      <c r="J2" s="26" t="s">
        <v>647</v>
      </c>
      <c r="K2" s="27" t="s">
        <v>648</v>
      </c>
      <c r="L2" s="28"/>
    </row>
    <row r="3" spans="1:13" s="10" customFormat="1" ht="12" customHeight="1">
      <c r="A3" s="16">
        <v>2</v>
      </c>
      <c r="B3" s="17" t="s">
        <v>649</v>
      </c>
      <c r="C3" s="18" t="s">
        <v>650</v>
      </c>
      <c r="D3" s="18" t="s">
        <v>651</v>
      </c>
      <c r="E3" s="18" t="s">
        <v>652</v>
      </c>
      <c r="F3" s="19" t="s">
        <v>653</v>
      </c>
      <c r="G3" s="16">
        <v>1</v>
      </c>
      <c r="H3" s="16">
        <v>3</v>
      </c>
      <c r="I3" s="16">
        <v>3</v>
      </c>
      <c r="J3" s="26" t="s">
        <v>647</v>
      </c>
      <c r="K3" s="27" t="s">
        <v>654</v>
      </c>
      <c r="L3" s="28"/>
    </row>
    <row r="4" spans="1:13" s="10" customFormat="1" ht="12" customHeight="1">
      <c r="A4" s="16">
        <v>3</v>
      </c>
      <c r="B4" s="17" t="s">
        <v>655</v>
      </c>
      <c r="C4" s="18" t="s">
        <v>656</v>
      </c>
      <c r="D4" s="18" t="s">
        <v>657</v>
      </c>
      <c r="E4" s="18" t="s">
        <v>658</v>
      </c>
      <c r="F4" s="19" t="s">
        <v>659</v>
      </c>
      <c r="G4" s="19" t="s">
        <v>654</v>
      </c>
      <c r="H4" s="16">
        <v>4</v>
      </c>
      <c r="I4" s="16">
        <v>4</v>
      </c>
      <c r="J4" s="26" t="s">
        <v>647</v>
      </c>
      <c r="K4" s="27"/>
      <c r="L4" s="28"/>
    </row>
    <row r="5" spans="1:13" s="10" customFormat="1" ht="12" customHeight="1">
      <c r="A5" s="16">
        <v>4</v>
      </c>
      <c r="B5" s="17" t="s">
        <v>660</v>
      </c>
      <c r="C5" s="18" t="s">
        <v>661</v>
      </c>
      <c r="D5" s="18" t="s">
        <v>662</v>
      </c>
      <c r="E5" s="18" t="s">
        <v>663</v>
      </c>
      <c r="F5" s="19" t="s">
        <v>653</v>
      </c>
      <c r="G5" s="19" t="s">
        <v>654</v>
      </c>
      <c r="H5" s="16">
        <v>5</v>
      </c>
      <c r="I5" s="16">
        <v>5</v>
      </c>
      <c r="J5" s="26" t="s">
        <v>664</v>
      </c>
      <c r="K5" s="27"/>
      <c r="L5" s="28"/>
    </row>
    <row r="6" spans="1:13" s="10" customFormat="1" ht="12" customHeight="1">
      <c r="A6" s="16">
        <v>5</v>
      </c>
      <c r="B6" s="17" t="s">
        <v>665</v>
      </c>
      <c r="C6" s="18" t="s">
        <v>666</v>
      </c>
      <c r="D6" s="18" t="s">
        <v>667</v>
      </c>
      <c r="E6" s="18" t="s">
        <v>668</v>
      </c>
      <c r="F6" s="19" t="s">
        <v>669</v>
      </c>
      <c r="G6" s="19" t="s">
        <v>669</v>
      </c>
      <c r="H6" s="19" t="s">
        <v>654</v>
      </c>
      <c r="I6" s="19" t="s">
        <v>654</v>
      </c>
      <c r="J6" s="26" t="s">
        <v>670</v>
      </c>
      <c r="K6" s="27" t="s">
        <v>671</v>
      </c>
      <c r="L6" s="28" t="s">
        <v>672</v>
      </c>
      <c r="M6" s="212" t="s">
        <v>673</v>
      </c>
    </row>
    <row r="7" spans="1:13" s="10" customFormat="1" ht="12" customHeight="1">
      <c r="A7" s="16">
        <v>6</v>
      </c>
      <c r="B7" s="17" t="s">
        <v>665</v>
      </c>
      <c r="C7" s="18" t="s">
        <v>674</v>
      </c>
      <c r="D7" s="18" t="s">
        <v>675</v>
      </c>
      <c r="E7" s="18" t="s">
        <v>676</v>
      </c>
      <c r="F7" s="19" t="s">
        <v>677</v>
      </c>
      <c r="G7" s="19" t="s">
        <v>677</v>
      </c>
      <c r="H7" s="19" t="s">
        <v>654</v>
      </c>
      <c r="I7" s="19" t="s">
        <v>654</v>
      </c>
      <c r="J7" s="26" t="s">
        <v>678</v>
      </c>
      <c r="K7" s="26" t="s">
        <v>678</v>
      </c>
      <c r="L7" s="28" t="s">
        <v>679</v>
      </c>
      <c r="M7" s="212"/>
    </row>
    <row r="8" spans="1:13" s="10" customFormat="1" ht="12" customHeight="1">
      <c r="A8" s="16">
        <v>7</v>
      </c>
      <c r="B8" s="17" t="s">
        <v>680</v>
      </c>
      <c r="C8" s="18" t="s">
        <v>681</v>
      </c>
      <c r="D8" s="18" t="s">
        <v>682</v>
      </c>
      <c r="E8" s="18" t="s">
        <v>683</v>
      </c>
      <c r="F8" s="19" t="s">
        <v>684</v>
      </c>
      <c r="G8" s="19" t="s">
        <v>669</v>
      </c>
      <c r="H8" s="19" t="s">
        <v>654</v>
      </c>
      <c r="I8" s="19" t="s">
        <v>654</v>
      </c>
      <c r="J8" s="26" t="s">
        <v>670</v>
      </c>
      <c r="K8" s="27"/>
      <c r="L8" s="28"/>
      <c r="M8" s="29"/>
    </row>
    <row r="9" spans="1:13" s="10" customFormat="1" ht="12" customHeight="1">
      <c r="A9" s="16">
        <v>8</v>
      </c>
      <c r="B9" s="17" t="s">
        <v>680</v>
      </c>
      <c r="C9" s="18" t="s">
        <v>685</v>
      </c>
      <c r="D9" s="18" t="s">
        <v>686</v>
      </c>
      <c r="E9" s="18" t="s">
        <v>687</v>
      </c>
      <c r="F9" s="19" t="s">
        <v>688</v>
      </c>
      <c r="G9" s="19" t="s">
        <v>677</v>
      </c>
      <c r="H9" s="19" t="s">
        <v>654</v>
      </c>
      <c r="I9" s="19" t="s">
        <v>654</v>
      </c>
      <c r="J9" s="26" t="s">
        <v>678</v>
      </c>
      <c r="K9" s="26"/>
      <c r="L9" s="28"/>
      <c r="M9" s="29"/>
    </row>
    <row r="10" spans="1:13" s="10" customFormat="1" ht="12" customHeight="1">
      <c r="A10" s="16">
        <v>9</v>
      </c>
      <c r="B10" s="17" t="s">
        <v>665</v>
      </c>
      <c r="C10" s="18" t="s">
        <v>689</v>
      </c>
      <c r="D10" s="18" t="s">
        <v>690</v>
      </c>
      <c r="E10" s="18" t="s">
        <v>691</v>
      </c>
      <c r="F10" s="19" t="s">
        <v>692</v>
      </c>
      <c r="G10" s="19" t="s">
        <v>692</v>
      </c>
      <c r="H10" s="19" t="s">
        <v>654</v>
      </c>
      <c r="I10" s="19" t="s">
        <v>654</v>
      </c>
      <c r="J10" s="26" t="s">
        <v>693</v>
      </c>
      <c r="K10" s="26" t="s">
        <v>693</v>
      </c>
      <c r="L10" s="28" t="s">
        <v>694</v>
      </c>
      <c r="M10" s="212" t="s">
        <v>695</v>
      </c>
    </row>
    <row r="11" spans="1:13" s="10" customFormat="1" ht="12" customHeight="1">
      <c r="A11" s="16">
        <v>10</v>
      </c>
      <c r="B11" s="17" t="s">
        <v>665</v>
      </c>
      <c r="C11" s="18" t="s">
        <v>696</v>
      </c>
      <c r="D11" s="18" t="s">
        <v>697</v>
      </c>
      <c r="E11" s="18" t="s">
        <v>698</v>
      </c>
      <c r="F11" s="19" t="s">
        <v>699</v>
      </c>
      <c r="G11" s="19" t="s">
        <v>699</v>
      </c>
      <c r="H11" s="19" t="s">
        <v>654</v>
      </c>
      <c r="I11" s="19" t="s">
        <v>654</v>
      </c>
      <c r="J11" s="26" t="s">
        <v>700</v>
      </c>
      <c r="K11" s="26" t="s">
        <v>700</v>
      </c>
      <c r="L11" s="28" t="s">
        <v>701</v>
      </c>
      <c r="M11" s="212"/>
    </row>
    <row r="12" spans="1:13" s="10" customFormat="1" ht="12" customHeight="1">
      <c r="A12" s="16">
        <v>11</v>
      </c>
      <c r="B12" s="17" t="s">
        <v>680</v>
      </c>
      <c r="C12" s="18" t="s">
        <v>702</v>
      </c>
      <c r="D12" s="18" t="s">
        <v>703</v>
      </c>
      <c r="E12" s="18" t="s">
        <v>704</v>
      </c>
      <c r="F12" s="19" t="s">
        <v>705</v>
      </c>
      <c r="G12" s="19" t="s">
        <v>692</v>
      </c>
      <c r="H12" s="19" t="s">
        <v>654</v>
      </c>
      <c r="I12" s="19" t="s">
        <v>654</v>
      </c>
      <c r="J12" s="26" t="s">
        <v>693</v>
      </c>
      <c r="K12" s="26"/>
      <c r="L12" s="28"/>
    </row>
    <row r="13" spans="1:13" s="10" customFormat="1" ht="12" customHeight="1">
      <c r="A13" s="16">
        <v>12</v>
      </c>
      <c r="B13" s="17" t="s">
        <v>680</v>
      </c>
      <c r="C13" s="18" t="s">
        <v>706</v>
      </c>
      <c r="D13" s="18" t="s">
        <v>707</v>
      </c>
      <c r="E13" s="18" t="s">
        <v>708</v>
      </c>
      <c r="F13" s="19" t="s">
        <v>709</v>
      </c>
      <c r="G13" s="19" t="s">
        <v>699</v>
      </c>
      <c r="H13" s="19" t="s">
        <v>654</v>
      </c>
      <c r="I13" s="19" t="s">
        <v>654</v>
      </c>
      <c r="J13" s="26" t="s">
        <v>700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710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711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712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8203125" style="172" customWidth="1"/>
    <col min="2" max="2" width="9.33203125" style="172" customWidth="1"/>
    <col min="3" max="3" width="9.9140625" style="172" customWidth="1"/>
    <col min="4" max="4" width="13.6640625" style="172" customWidth="1"/>
    <col min="5" max="5" width="16" style="172" customWidth="1"/>
    <col min="6" max="6" width="25.08203125" style="172" customWidth="1"/>
    <col min="7" max="7" width="20.33203125" style="172" customWidth="1"/>
    <col min="8" max="8" width="20.08203125" style="172" customWidth="1"/>
    <col min="9" max="9" width="16.9140625" style="172" customWidth="1"/>
    <col min="10" max="10" width="16.58203125" style="172" customWidth="1"/>
    <col min="11" max="11" width="10.08203125" style="172" customWidth="1"/>
    <col min="12" max="12" width="16.6640625" style="172" customWidth="1"/>
    <col min="13" max="13" width="20" style="172" customWidth="1"/>
    <col min="14" max="16384" width="10" style="172"/>
  </cols>
  <sheetData>
    <row r="1" spans="1:10" ht="15" customHeight="1">
      <c r="A1" s="187" t="s">
        <v>713</v>
      </c>
      <c r="F1" s="182" t="s">
        <v>714</v>
      </c>
      <c r="G1" s="186" t="s">
        <v>715</v>
      </c>
    </row>
    <row r="2" spans="1:10" ht="15" customHeight="1">
      <c r="A2" s="185" t="s">
        <v>716</v>
      </c>
      <c r="B2" s="185" t="s">
        <v>717</v>
      </c>
      <c r="C2" s="185" t="s">
        <v>718</v>
      </c>
      <c r="D2" s="185" t="s">
        <v>719</v>
      </c>
      <c r="E2" s="185" t="s">
        <v>720</v>
      </c>
      <c r="F2" s="184" t="str">
        <f>[1]说明!E16</f>
        <v>21.14.208.0</v>
      </c>
      <c r="G2" s="215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77" t="s">
        <v>721</v>
      </c>
      <c r="B3" s="177" t="str">
        <f>[1]说明!$B$6/2&amp;"C"</f>
        <v>4C</v>
      </c>
      <c r="C3" s="177">
        <f>[1]说明!C10</f>
        <v>150</v>
      </c>
      <c r="D3" s="177" t="str">
        <f>[1]说明!E10</f>
        <v>21.14.180.0/22</v>
      </c>
      <c r="E3" s="177" t="str">
        <f>[1]基础数据!C3&amp;[1]基础数据!C4+[1]说明!B10-"1"&amp;".254"</f>
        <v>21.14.183.254</v>
      </c>
      <c r="F3" s="182"/>
      <c r="G3" s="216"/>
      <c r="I3" s="183"/>
    </row>
    <row r="4" spans="1:10" ht="15" customHeight="1">
      <c r="A4" s="177" t="s">
        <v>722</v>
      </c>
      <c r="B4" s="177" t="str">
        <f>[1]说明!$B$6/4&amp;"C"</f>
        <v>2C</v>
      </c>
      <c r="C4" s="177">
        <f>[1]说明!C11</f>
        <v>151</v>
      </c>
      <c r="D4" s="177" t="str">
        <f>[1]说明!E11</f>
        <v>21.14.184.0/23</v>
      </c>
      <c r="E4" s="177" t="str">
        <f>[1]基础数据!D3&amp;[1]基础数据!D4+[1]说明!B11-"1"&amp;".254"</f>
        <v>21.14.185.254</v>
      </c>
      <c r="F4" s="182"/>
      <c r="G4" s="216"/>
    </row>
    <row r="5" spans="1:10" ht="15" customHeight="1">
      <c r="A5" s="177" t="s">
        <v>723</v>
      </c>
      <c r="B5" s="177" t="str">
        <f>[1]说明!$B$6&amp;"C"</f>
        <v>8C</v>
      </c>
      <c r="C5" s="177">
        <f>[1]说明!C8</f>
        <v>301</v>
      </c>
      <c r="D5" s="177" t="str">
        <f>[1]说明!E8</f>
        <v>21.14.168.0/21</v>
      </c>
      <c r="E5" s="177" t="str">
        <f>[1]基础数据!E3&amp;[1]基础数据!E4+[1]说明!B8-"1"&amp;".254"</f>
        <v>21.14.175.254</v>
      </c>
      <c r="G5" s="216"/>
    </row>
    <row r="6" spans="1:10" ht="15" customHeight="1">
      <c r="A6" s="177" t="s">
        <v>724</v>
      </c>
      <c r="B6" s="177" t="str">
        <f>[1]说明!$B$6/2&amp;"C"</f>
        <v>4C</v>
      </c>
      <c r="C6" s="177">
        <f>[1]说明!C9</f>
        <v>300</v>
      </c>
      <c r="D6" s="177" t="str">
        <f>[1]说明!E9</f>
        <v>21.14.176.0/22</v>
      </c>
      <c r="E6" s="177" t="s">
        <v>725</v>
      </c>
      <c r="G6" s="174"/>
      <c r="H6" s="174"/>
    </row>
    <row r="7" spans="1:10" ht="15" customHeight="1">
      <c r="A7" s="177" t="s">
        <v>726</v>
      </c>
      <c r="B7" s="177" t="str">
        <f>[1]说明!$B$6/4&amp;"C"</f>
        <v>2C</v>
      </c>
      <c r="C7" s="177">
        <f>[1]说明!C12</f>
        <v>302</v>
      </c>
      <c r="D7" s="177" t="str">
        <f>[1]说明!E12</f>
        <v>21.14.186.0/23</v>
      </c>
      <c r="E7" s="177" t="s">
        <v>725</v>
      </c>
      <c r="F7" s="213" t="s">
        <v>727</v>
      </c>
      <c r="G7" s="213"/>
      <c r="H7" s="181"/>
    </row>
    <row r="8" spans="1:10" ht="15" customHeight="1">
      <c r="A8" s="177" t="s">
        <v>728</v>
      </c>
      <c r="B8" s="177"/>
      <c r="C8" s="177">
        <f>[1]说明!C13</f>
        <v>200</v>
      </c>
      <c r="D8" s="177" t="str">
        <f>[1]说明!E17</f>
        <v>*.*.*.0/24</v>
      </c>
      <c r="E8" s="175" t="s">
        <v>725</v>
      </c>
      <c r="F8" s="179" t="s">
        <v>728</v>
      </c>
      <c r="G8" s="178" t="s">
        <v>729</v>
      </c>
    </row>
    <row r="9" spans="1:10" ht="15" customHeight="1">
      <c r="A9" s="177" t="s">
        <v>730</v>
      </c>
      <c r="B9" s="177" t="str">
        <f>IF([1]说明!$B$4=2000,"1C","1/2C")</f>
        <v>1/2C</v>
      </c>
      <c r="C9" s="177">
        <f>[1]说明!C18</f>
        <v>199</v>
      </c>
      <c r="D9" s="177" t="str">
        <f>[1]说明!E18</f>
        <v>10.19.244.128/25</v>
      </c>
      <c r="E9" s="175" t="str">
        <f>LEFT(D9,FIND("$",SUBSTITUTE(D9,".","$",3)))&amp;254</f>
        <v>10.19.244.254</v>
      </c>
      <c r="F9" s="178" t="s">
        <v>671</v>
      </c>
      <c r="G9" s="178" t="s">
        <v>731</v>
      </c>
    </row>
    <row r="10" spans="1:10" ht="15" customHeight="1">
      <c r="A10" s="177" t="s">
        <v>732</v>
      </c>
      <c r="B10" s="177" t="s">
        <v>733</v>
      </c>
      <c r="C10" s="177">
        <f>[1]说明!C13</f>
        <v>200</v>
      </c>
      <c r="D10" s="177" t="str">
        <f>[1]说明!E13</f>
        <v>21.14.188.0/24</v>
      </c>
      <c r="E10" s="175" t="str">
        <f>LEFT(D10,FIND("$",SUBSTITUTE(D10,".","$",3)))&amp;254</f>
        <v>21.14.188.254</v>
      </c>
      <c r="F10" s="179" t="s">
        <v>734</v>
      </c>
      <c r="G10" s="178" t="s">
        <v>735</v>
      </c>
    </row>
    <row r="11" spans="1:10" ht="15" customHeight="1">
      <c r="A11" s="177" t="s">
        <v>736</v>
      </c>
      <c r="B11" s="177" t="s">
        <v>733</v>
      </c>
      <c r="C11" s="177">
        <f>[1]说明!C14</f>
        <v>153</v>
      </c>
      <c r="D11" s="177" t="str">
        <f>[1]说明!E14</f>
        <v>21.14.189.0/24</v>
      </c>
      <c r="E11" s="175" t="str">
        <f>LEFT(D11,FIND("$",SUBSTITUTE(D11,".","$",3)))&amp;254</f>
        <v>21.14.189.254</v>
      </c>
      <c r="F11" s="179" t="s">
        <v>737</v>
      </c>
      <c r="G11" s="178" t="s">
        <v>738</v>
      </c>
    </row>
    <row r="12" spans="1:10" ht="15" customHeight="1">
      <c r="A12" s="177" t="s">
        <v>739</v>
      </c>
      <c r="B12" s="177" t="s">
        <v>740</v>
      </c>
      <c r="C12" s="177" t="s">
        <v>741</v>
      </c>
      <c r="D12" s="177" t="s">
        <v>742</v>
      </c>
      <c r="E12" s="175" t="s">
        <v>725</v>
      </c>
      <c r="F12" s="179" t="s">
        <v>743</v>
      </c>
      <c r="G12" s="178" t="s">
        <v>744</v>
      </c>
    </row>
    <row r="13" spans="1:10" ht="15" customHeight="1">
      <c r="A13" s="180" t="s">
        <v>737</v>
      </c>
      <c r="B13" s="177" t="s">
        <v>733</v>
      </c>
      <c r="C13" s="177">
        <f>[1]说明!C15</f>
        <v>307</v>
      </c>
      <c r="D13" s="177" t="str">
        <f>[1]说明!E15</f>
        <v>21.14.190.0/24</v>
      </c>
      <c r="E13" s="175"/>
      <c r="F13" s="179" t="s">
        <v>745</v>
      </c>
      <c r="G13" s="178" t="s">
        <v>746</v>
      </c>
      <c r="H13" s="174"/>
      <c r="I13" s="174"/>
      <c r="J13" s="174"/>
    </row>
    <row r="14" spans="1:10" ht="15" customHeight="1">
      <c r="A14" s="177" t="s">
        <v>747</v>
      </c>
      <c r="B14" s="177" t="s">
        <v>733</v>
      </c>
      <c r="C14" s="177">
        <f>[1]说明!C19</f>
        <v>208</v>
      </c>
      <c r="D14" s="176" t="str">
        <f>[1]说明!E19</f>
        <v>100.0.0.0/23</v>
      </c>
      <c r="E14" s="175"/>
      <c r="G14" s="214"/>
      <c r="H14" s="214"/>
      <c r="I14" s="214"/>
      <c r="J14" s="214"/>
    </row>
    <row r="18" spans="10:12" ht="15" customHeight="1">
      <c r="K18" s="173"/>
      <c r="L18" s="173"/>
    </row>
    <row r="19" spans="10:12" ht="15" customHeight="1">
      <c r="K19" s="173"/>
      <c r="L19" s="173"/>
    </row>
    <row r="20" spans="10:12" ht="15" customHeight="1">
      <c r="K20" s="173"/>
      <c r="L20" s="173"/>
    </row>
    <row r="21" spans="10:12" ht="15" customHeight="1">
      <c r="K21" s="173"/>
      <c r="L21" s="173"/>
    </row>
    <row r="22" spans="10:12" ht="15" customHeight="1">
      <c r="K22" s="173"/>
      <c r="L22" s="173"/>
    </row>
    <row r="27" spans="10:12" ht="15" customHeight="1">
      <c r="J27" s="173"/>
    </row>
    <row r="35" spans="10:10" ht="15" customHeight="1">
      <c r="J35" s="17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4"/>
  <sheetViews>
    <sheetView workbookViewId="0">
      <selection activeCell="F39" sqref="F39"/>
    </sheetView>
  </sheetViews>
  <sheetFormatPr defaultRowHeight="14"/>
  <cols>
    <col min="1" max="1" width="7.75" customWidth="1"/>
    <col min="2" max="2" width="22.4140625" customWidth="1"/>
    <col min="3" max="3" width="35.58203125" customWidth="1"/>
    <col min="4" max="4" width="24.33203125" customWidth="1"/>
    <col min="5" max="5" width="17" customWidth="1"/>
    <col min="6" max="6" width="27.4140625" customWidth="1"/>
    <col min="7" max="7" width="18.9140625" customWidth="1"/>
    <col min="8" max="8" width="21" customWidth="1"/>
    <col min="9" max="9" width="14.08203125" customWidth="1"/>
    <col min="10" max="10" width="21.33203125" customWidth="1"/>
    <col min="12" max="12" width="13.9140625" customWidth="1"/>
    <col min="13" max="13" width="15.08203125" customWidth="1"/>
    <col min="14" max="14" width="12.75" customWidth="1"/>
    <col min="18" max="18" width="19.75" customWidth="1"/>
    <col min="24" max="24" width="12.75" customWidth="1"/>
  </cols>
  <sheetData>
    <row r="1" spans="1:248" s="144" customFormat="1" ht="33.65" customHeight="1">
      <c r="A1" s="202" t="s">
        <v>921</v>
      </c>
      <c r="B1" s="200" t="s">
        <v>421</v>
      </c>
      <c r="C1" s="201" t="s">
        <v>289</v>
      </c>
      <c r="D1" s="200" t="s">
        <v>422</v>
      </c>
      <c r="E1" s="199" t="s">
        <v>292</v>
      </c>
      <c r="F1" s="198" t="s">
        <v>423</v>
      </c>
      <c r="G1" s="198" t="s">
        <v>424</v>
      </c>
      <c r="H1" s="198" t="s">
        <v>425</v>
      </c>
      <c r="I1" s="198" t="s">
        <v>426</v>
      </c>
      <c r="J1" s="198" t="s">
        <v>427</v>
      </c>
      <c r="K1" s="197" t="s">
        <v>294</v>
      </c>
      <c r="L1" s="198" t="s">
        <v>295</v>
      </c>
      <c r="M1" s="197" t="s">
        <v>296</v>
      </c>
      <c r="N1" s="197" t="s">
        <v>428</v>
      </c>
      <c r="O1" s="197" t="s">
        <v>429</v>
      </c>
      <c r="P1" s="197" t="s">
        <v>430</v>
      </c>
      <c r="Q1" s="197" t="s">
        <v>431</v>
      </c>
      <c r="R1" s="197" t="s">
        <v>432</v>
      </c>
      <c r="S1" s="197" t="s">
        <v>298</v>
      </c>
      <c r="T1" s="197" t="s">
        <v>299</v>
      </c>
      <c r="U1" s="197" t="s">
        <v>433</v>
      </c>
      <c r="V1" s="197" t="s">
        <v>47</v>
      </c>
      <c r="W1" s="198" t="s">
        <v>301</v>
      </c>
      <c r="X1" s="197" t="s">
        <v>303</v>
      </c>
    </row>
    <row r="2" spans="1:248" s="8" customFormat="1" ht="12">
      <c r="A2" s="193">
        <v>1</v>
      </c>
      <c r="B2" s="63" t="s">
        <v>920</v>
      </c>
      <c r="C2" s="63" t="s">
        <v>919</v>
      </c>
      <c r="D2" s="63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63" t="s">
        <v>906</v>
      </c>
      <c r="F2" s="71" t="s">
        <v>918</v>
      </c>
      <c r="G2" s="68">
        <v>1100</v>
      </c>
      <c r="H2" s="133" t="s">
        <v>917</v>
      </c>
      <c r="I2" s="66" t="s">
        <v>441</v>
      </c>
      <c r="J2" s="195" t="s">
        <v>903</v>
      </c>
      <c r="K2" s="196">
        <v>1001</v>
      </c>
      <c r="L2" s="195" t="s">
        <v>916</v>
      </c>
      <c r="M2" s="194" t="s">
        <v>441</v>
      </c>
      <c r="N2" s="133" t="s">
        <v>901</v>
      </c>
      <c r="O2" s="193"/>
      <c r="P2" s="193"/>
      <c r="Q2" s="193" t="s">
        <v>900</v>
      </c>
      <c r="R2" s="71" t="s">
        <v>899</v>
      </c>
      <c r="S2" s="148" t="str">
        <f>RIGHT(C2,2)</f>
        <v>23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48" t="str">
        <f>MID(C2,FIND("$",SUBSTITUTE(C2,"-","$",_xlfn.IFS(LEN(C2)-LEN(SUBSTITUTE(C2,"-",""))=7,7,LEN(C2)-LEN(SUBSTITUTE(C2,"-",""))=6,6,LEN(C2)-LEN(SUBSTITUTE(C2,"-",""))=5,5)))+1,2)</f>
        <v>04</v>
      </c>
      <c r="V2" s="148" t="str">
        <f>MID(C2,FIND("$",SUBSTITUTE(C2,"-","$",1))+1,FIND("$",SUBSTITUTE(C2,"-","$",1))-2)</f>
        <v>4FM</v>
      </c>
      <c r="W2" s="192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2">
      <c r="A3" s="193">
        <v>2</v>
      </c>
      <c r="B3" s="63" t="s">
        <v>608</v>
      </c>
      <c r="C3" s="63" t="s">
        <v>915</v>
      </c>
      <c r="D3" s="63" t="str">
        <f>IF(LEN(B3)-LEN(SUBSTITUTE(B3,"-",""))&lt;&gt;1,MID(B3,1,FIND("$",SUBSTITUTE(B3,"-","$",LEN(B3)-LEN(SUBSTITUTE(B3,"-",""))),1)-1),MID(B3,1,FIND("-",B3,1)-1))&amp;"-"&amp;E3</f>
        <v>管理服务器-TG525 B1</v>
      </c>
      <c r="E3" s="63" t="s">
        <v>906</v>
      </c>
      <c r="F3" s="71" t="s">
        <v>914</v>
      </c>
      <c r="G3" s="68">
        <v>1100</v>
      </c>
      <c r="H3" s="133" t="s">
        <v>913</v>
      </c>
      <c r="I3" s="66" t="s">
        <v>441</v>
      </c>
      <c r="J3" s="195" t="s">
        <v>903</v>
      </c>
      <c r="K3" s="196">
        <v>1001</v>
      </c>
      <c r="L3" s="195" t="s">
        <v>912</v>
      </c>
      <c r="M3" s="194" t="s">
        <v>441</v>
      </c>
      <c r="N3" s="133" t="s">
        <v>901</v>
      </c>
      <c r="O3" s="193"/>
      <c r="P3" s="193"/>
      <c r="Q3" s="193" t="s">
        <v>900</v>
      </c>
      <c r="R3" s="71" t="s">
        <v>899</v>
      </c>
      <c r="S3" s="148" t="str">
        <f>RIGHT(C3,2)</f>
        <v>27</v>
      </c>
      <c r="T3" s="148" t="str">
        <f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48" t="str">
        <f>MID(C3,FIND("$",SUBSTITUTE(C3,"-","$",_xlfn.IFS(LEN(C3)-LEN(SUBSTITUTE(C3,"-",""))=7,7,LEN(C3)-LEN(SUBSTITUTE(C3,"-",""))=6,6,LEN(C3)-LEN(SUBSTITUTE(C3,"-",""))=5,5)))+1,2)</f>
        <v>04</v>
      </c>
      <c r="V3" s="148" t="str">
        <f>MID(C3,FIND("$",SUBSTITUTE(C3,"-","$",1))+1,FIND("$",SUBSTITUTE(C3,"-","$",1))-2)</f>
        <v>4FM</v>
      </c>
      <c r="W3" s="192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2">
      <c r="A4" s="193">
        <v>3</v>
      </c>
      <c r="B4" s="63" t="s">
        <v>612</v>
      </c>
      <c r="C4" s="63" t="s">
        <v>911</v>
      </c>
      <c r="D4" s="63" t="str">
        <f>IF(LEN(B4)-LEN(SUBSTITUTE(B4,"-",""))&lt;&gt;1,MID(B4,1,FIND("$",SUBSTITUTE(B4,"-","$",LEN(B4)-LEN(SUBSTITUTE(B4,"-",""))),1)-1),MID(B4,1,FIND("-",B4,1)-1))&amp;"-"&amp;E4</f>
        <v>管理服务器-TG525 B1</v>
      </c>
      <c r="E4" s="63" t="s">
        <v>906</v>
      </c>
      <c r="F4" s="71" t="s">
        <v>910</v>
      </c>
      <c r="G4" s="68">
        <v>1100</v>
      </c>
      <c r="H4" s="133" t="s">
        <v>909</v>
      </c>
      <c r="I4" s="66" t="s">
        <v>441</v>
      </c>
      <c r="J4" s="195" t="s">
        <v>903</v>
      </c>
      <c r="K4" s="196">
        <v>1001</v>
      </c>
      <c r="L4" s="195" t="s">
        <v>908</v>
      </c>
      <c r="M4" s="194" t="s">
        <v>441</v>
      </c>
      <c r="N4" s="133" t="s">
        <v>901</v>
      </c>
      <c r="O4" s="193"/>
      <c r="P4" s="193"/>
      <c r="Q4" s="193" t="s">
        <v>900</v>
      </c>
      <c r="R4" s="71" t="s">
        <v>899</v>
      </c>
      <c r="S4" s="148" t="str">
        <f>RIGHT(C4,2)</f>
        <v>31</v>
      </c>
      <c r="T4" s="148" t="str">
        <f>IF(RIGHT(MID(C4,FIND("$",SUBSTITUTE(C4,"-","$",2))+1,4),1)="-",MID(C4,FIND("$",SUBSTITUTE(C4,"-","$",2))+1,3),IF(RIGHT(MID(C4,FIND("$",SUBSTITUTE(C4,"-","$",2))+1,2),1)="-",IF(ISNUMBER(--MID(C4,FIND("$",SUBSTITUTE(C4,"-","$",2))+1,1)),"0"&amp;MID(C4,FIND("$",SUBSTITUTE(C4,"-","$",2))+1,1),MID(C4,FIND("$",SUBSTITUTE(C4,"-","$",2))+1,1)),MID(C4,FIND("$",SUBSTITUTE(C4,"-","$",2))+1,2))&amp;"列"&amp;MID(C4,FIND("$",SUBSTITUTE(C4,"-","$",3))+1,2))</f>
        <v>C列30</v>
      </c>
      <c r="U4" s="148" t="str">
        <f>MID(C4,FIND("$",SUBSTITUTE(C4,"-","$",_xlfn.IFS(LEN(C4)-LEN(SUBSTITUTE(C4,"-",""))=7,7,LEN(C4)-LEN(SUBSTITUTE(C4,"-",""))=6,6,LEN(C4)-LEN(SUBSTITUTE(C4,"-",""))=5,5)))+1,2)</f>
        <v>04</v>
      </c>
      <c r="V4" s="148" t="str">
        <f>MID(C4,FIND("$",SUBSTITUTE(C4,"-","$",1))+1,FIND("$",SUBSTITUTE(C4,"-","$",1))-2)</f>
        <v>4FM</v>
      </c>
      <c r="W4" s="192" t="s">
        <v>898</v>
      </c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2">
      <c r="A5" s="193">
        <v>4</v>
      </c>
      <c r="B5" s="63" t="s">
        <v>616</v>
      </c>
      <c r="C5" s="63" t="s">
        <v>907</v>
      </c>
      <c r="D5" s="63" t="str">
        <f>IF(LEN(B5)-LEN(SUBSTITUTE(B5,"-",""))&lt;&gt;1,MID(B5,1,FIND("$",SUBSTITUTE(B5,"-","$",LEN(B5)-LEN(SUBSTITUTE(B5,"-",""))),1)-1),MID(B5,1,FIND("-",B5,1)-1))&amp;"-"&amp;E5</f>
        <v>管理服务器-TG525 B1</v>
      </c>
      <c r="E5" s="63" t="s">
        <v>906</v>
      </c>
      <c r="F5" s="71" t="s">
        <v>905</v>
      </c>
      <c r="G5" s="68">
        <v>1100</v>
      </c>
      <c r="H5" s="133" t="s">
        <v>904</v>
      </c>
      <c r="I5" s="66" t="s">
        <v>441</v>
      </c>
      <c r="J5" s="195" t="s">
        <v>903</v>
      </c>
      <c r="K5" s="196">
        <v>1001</v>
      </c>
      <c r="L5" s="195" t="s">
        <v>902</v>
      </c>
      <c r="M5" s="194" t="s">
        <v>441</v>
      </c>
      <c r="N5" s="133" t="s">
        <v>901</v>
      </c>
      <c r="O5" s="193"/>
      <c r="P5" s="193"/>
      <c r="Q5" s="193" t="s">
        <v>900</v>
      </c>
      <c r="R5" s="71" t="s">
        <v>899</v>
      </c>
      <c r="S5" s="148" t="str">
        <f>RIGHT(C5,2)</f>
        <v>35</v>
      </c>
      <c r="T5" s="148" t="str">
        <f>IF(RIGHT(MID(C5,FIND("$",SUBSTITUTE(C5,"-","$",2))+1,4),1)="-",MID(C5,FIND("$",SUBSTITUTE(C5,"-","$",2))+1,3),IF(RIGHT(MID(C5,FIND("$",SUBSTITUTE(C5,"-","$",2))+1,2),1)="-",IF(ISNUMBER(--MID(C5,FIND("$",SUBSTITUTE(C5,"-","$",2))+1,1)),"0"&amp;MID(C5,FIND("$",SUBSTITUTE(C5,"-","$",2))+1,1),MID(C5,FIND("$",SUBSTITUTE(C5,"-","$",2))+1,1)),MID(C5,FIND("$",SUBSTITUTE(C5,"-","$",2))+1,2))&amp;"列"&amp;MID(C5,FIND("$",SUBSTITUTE(C5,"-","$",3))+1,2))</f>
        <v>C列30</v>
      </c>
      <c r="U5" s="148" t="str">
        <f>MID(C5,FIND("$",SUBSTITUTE(C5,"-","$",_xlfn.IFS(LEN(C5)-LEN(SUBSTITUTE(C5,"-",""))=7,7,LEN(C5)-LEN(SUBSTITUTE(C5,"-",""))=6,6,LEN(C5)-LEN(SUBSTITUTE(C5,"-",""))=5,5)))+1,2)</f>
        <v>04</v>
      </c>
      <c r="V5" s="148" t="str">
        <f>MID(C5,FIND("$",SUBSTITUTE(C5,"-","$",1))+1,FIND("$",SUBSTITUTE(C5,"-","$",1))-2)</f>
        <v>4FM</v>
      </c>
      <c r="W5" s="192" t="s">
        <v>898</v>
      </c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14" spans="1:248">
      <c r="V14" s="191"/>
    </row>
  </sheetData>
  <phoneticPr fontId="4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H14" sqref="H14"/>
    </sheetView>
  </sheetViews>
  <sheetFormatPr defaultColWidth="8.75" defaultRowHeight="14"/>
  <cols>
    <col min="1" max="1" width="23" style="159" customWidth="1"/>
    <col min="2" max="2" width="37.9140625" style="159" customWidth="1"/>
    <col min="3" max="3" width="16.75" style="159" customWidth="1"/>
    <col min="4" max="4" width="15" style="159" customWidth="1"/>
    <col min="5" max="5" width="28" style="159" customWidth="1"/>
    <col min="6" max="6" width="23.4140625" style="159" customWidth="1"/>
    <col min="7" max="8" width="21.4140625" style="159" customWidth="1"/>
    <col min="9" max="9" width="16" style="159" customWidth="1"/>
    <col min="10" max="10" width="19.4140625" style="159" customWidth="1"/>
    <col min="11" max="11" width="15" style="159" customWidth="1"/>
    <col min="12" max="12" width="12.33203125" style="159" customWidth="1"/>
    <col min="13" max="13" width="13.4140625" style="159" customWidth="1"/>
    <col min="14" max="14" width="16.08203125" style="159" customWidth="1"/>
    <col min="15" max="15" width="16.75" style="159" customWidth="1"/>
    <col min="16" max="16" width="13" style="159" customWidth="1"/>
    <col min="17" max="25" width="10" style="159" customWidth="1"/>
    <col min="26" max="16384" width="8.75" style="159"/>
  </cols>
  <sheetData>
    <row r="1" spans="1:25" ht="37.75" customHeight="1">
      <c r="A1" s="204" t="s">
        <v>421</v>
      </c>
      <c r="B1" s="204" t="s">
        <v>748</v>
      </c>
      <c r="C1" s="167" t="s">
        <v>769</v>
      </c>
      <c r="D1" s="204" t="s">
        <v>68</v>
      </c>
      <c r="E1" s="167" t="s">
        <v>749</v>
      </c>
      <c r="F1" s="166" t="s">
        <v>750</v>
      </c>
      <c r="G1" s="166" t="s">
        <v>751</v>
      </c>
      <c r="H1" s="166" t="s">
        <v>752</v>
      </c>
      <c r="I1" s="166" t="s">
        <v>753</v>
      </c>
      <c r="J1" s="203" t="s">
        <v>754</v>
      </c>
      <c r="K1" s="160"/>
      <c r="L1" s="171" t="s">
        <v>755</v>
      </c>
      <c r="M1" s="165" t="s">
        <v>756</v>
      </c>
      <c r="N1" s="165" t="s">
        <v>757</v>
      </c>
      <c r="O1" s="165" t="s">
        <v>758</v>
      </c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customHeight="1">
      <c r="A2" s="168" t="s">
        <v>933</v>
      </c>
      <c r="B2" s="168" t="str">
        <f>SUBSTITUTE(SUBSTITUTE(A2&amp;"-"&amp;F2,".","e"),RIGHT(SUBSTITUTE(A2&amp;"-"&amp;F2,".","e"),3),)</f>
        <v>hncz-yum-server-11e107e135e241</v>
      </c>
      <c r="C2" s="168" t="s">
        <v>770</v>
      </c>
      <c r="D2" s="168" t="s">
        <v>759</v>
      </c>
      <c r="E2" s="168" t="s">
        <v>760</v>
      </c>
      <c r="F2" s="169" t="str">
        <f>$M$2&amp;K2&amp;"/"&amp;RIGHT($F$1,2)</f>
        <v>11.107.135.241/21</v>
      </c>
      <c r="G2" s="169" t="str">
        <f>$N$2&amp;K2&amp;"/"&amp;RIGHT($G$1,2)</f>
        <v>11.107.163.241/22</v>
      </c>
      <c r="H2" s="169" t="str">
        <f>$O$2&amp;K2&amp;"/"&amp;RIGHT($H$1,2)</f>
        <v>11.107.177.241/23</v>
      </c>
      <c r="I2" s="169" t="s">
        <v>761</v>
      </c>
      <c r="J2" s="169" t="s">
        <v>762</v>
      </c>
      <c r="K2" s="162">
        <v>241</v>
      </c>
      <c r="L2" s="164" t="s">
        <v>932</v>
      </c>
      <c r="M2" s="164" t="s">
        <v>763</v>
      </c>
      <c r="N2" s="164" t="s">
        <v>764</v>
      </c>
      <c r="O2" s="164" t="s">
        <v>765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customHeight="1">
      <c r="A3" s="168" t="s">
        <v>931</v>
      </c>
      <c r="B3" s="168" t="str">
        <f>SUBSTITUTE(SUBSTITUTE(A3&amp;"-"&amp;F3,".","e"),RIGHT(SUBSTITUTE(A3&amp;"-"&amp;F3,".","e"),3),)</f>
        <v>hncz-cobbler-server-11e107e135e236</v>
      </c>
      <c r="C3" s="168" t="s">
        <v>771</v>
      </c>
      <c r="D3" s="168" t="s">
        <v>766</v>
      </c>
      <c r="E3" s="168" t="s">
        <v>760</v>
      </c>
      <c r="F3" s="169" t="str">
        <f>$M$2&amp;K3&amp;"/"&amp;RIGHT($F$1,2)</f>
        <v>11.107.135.236/21</v>
      </c>
      <c r="G3" s="169" t="str">
        <f>$N$2&amp;K3&amp;"/"&amp;RIGHT($G$1,2)</f>
        <v>11.107.163.236/22</v>
      </c>
      <c r="H3" s="169" t="str">
        <f>$O$2&amp;K3&amp;"/"&amp;RIGHT($H$1,2)</f>
        <v>11.107.177.236/23</v>
      </c>
      <c r="I3" s="169" t="s">
        <v>761</v>
      </c>
      <c r="J3" s="169" t="s">
        <v>762</v>
      </c>
      <c r="K3" s="162">
        <v>236</v>
      </c>
      <c r="L3" s="163"/>
      <c r="M3" s="163"/>
      <c r="N3" s="163"/>
      <c r="O3" s="163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ht="18" customHeight="1">
      <c r="A4" s="168" t="s">
        <v>930</v>
      </c>
      <c r="B4" s="168" t="str">
        <f>SUBSTITUTE(SUBSTITUTE(A4&amp;"-"&amp;F4,".","e"),RIGHT(SUBSTITUTE(A4&amp;"-"&amp;F4,".","e"),3),)</f>
        <v>hncz-nat-server-11e107e135e219</v>
      </c>
      <c r="C4" s="168" t="s">
        <v>772</v>
      </c>
      <c r="D4" s="168" t="s">
        <v>767</v>
      </c>
      <c r="E4" s="168" t="s">
        <v>760</v>
      </c>
      <c r="F4" s="169" t="str">
        <f>$M$2&amp;K4&amp;"/"&amp;RIGHT($F$1,2)</f>
        <v>11.107.135.219/21</v>
      </c>
      <c r="G4" s="169" t="str">
        <f>$N$2&amp;K4&amp;"/"&amp;RIGHT($G$1,2)</f>
        <v>11.107.163.219/22</v>
      </c>
      <c r="H4" s="169" t="str">
        <f>$O$2&amp;K4&amp;"/"&amp;RIGHT($H$1,2)</f>
        <v>11.107.177.219/23</v>
      </c>
      <c r="I4" s="169" t="s">
        <v>761</v>
      </c>
      <c r="J4" s="169" t="s">
        <v>762</v>
      </c>
      <c r="K4" s="162">
        <v>219</v>
      </c>
      <c r="L4" s="163"/>
      <c r="M4" s="163"/>
      <c r="N4" s="163"/>
      <c r="O4" s="163"/>
      <c r="P4" s="160"/>
      <c r="Q4" s="160"/>
      <c r="R4" s="160"/>
      <c r="S4" s="160"/>
      <c r="T4" s="160"/>
      <c r="U4" s="160"/>
      <c r="V4" s="160"/>
      <c r="W4" s="160"/>
      <c r="X4" s="160"/>
      <c r="Y4" s="160"/>
    </row>
    <row r="5" spans="1:25" ht="18" customHeight="1">
      <c r="A5" s="168" t="s">
        <v>929</v>
      </c>
      <c r="B5" s="168" t="str">
        <f>SUBSTITUTE(SUBSTITUTE(A5&amp;"-"&amp;F5,".","e"),RIGHT(SUBSTITUTE(A5&amp;"-"&amp;F5,".","e"),3),)</f>
        <v>hncz-tiaoban01-11e107e135e249</v>
      </c>
      <c r="C5" s="168" t="s">
        <v>773</v>
      </c>
      <c r="D5" s="168" t="s">
        <v>767</v>
      </c>
      <c r="E5" s="168" t="s">
        <v>760</v>
      </c>
      <c r="F5" s="169" t="str">
        <f>$M$2&amp;K5&amp;"/"&amp;RIGHT($F$1,2)</f>
        <v>11.107.135.249/21</v>
      </c>
      <c r="G5" s="169" t="str">
        <f>$N$2&amp;K5&amp;"/"&amp;RIGHT($G$1,2)</f>
        <v>11.107.163.249/22</v>
      </c>
      <c r="H5" s="169" t="str">
        <f>$O$2&amp;K5&amp;"/"&amp;RIGHT($H$1,2)</f>
        <v>11.107.177.249/23</v>
      </c>
      <c r="I5" s="169" t="s">
        <v>761</v>
      </c>
      <c r="J5" s="169" t="str">
        <f>$L$2&amp;K5&amp;"/"&amp;RIGHT($L$1,2)</f>
        <v>10.17.30.249/25</v>
      </c>
      <c r="K5" s="162">
        <v>249</v>
      </c>
      <c r="L5" s="163"/>
      <c r="M5" s="163"/>
      <c r="N5" s="163"/>
      <c r="O5" s="163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 spans="1:25" ht="18" customHeight="1">
      <c r="A6" s="168" t="s">
        <v>928</v>
      </c>
      <c r="B6" s="168" t="str">
        <f>SUBSTITUTE(SUBSTITUTE(A6&amp;"-"&amp;J6,".","e"),RIGHT(SUBSTITUTE(A6&amp;"-"&amp;J6,".","e"),3),)</f>
        <v>hncz-yundiaosnmp1-10e17e30e138</v>
      </c>
      <c r="C6" s="168" t="s">
        <v>770</v>
      </c>
      <c r="D6" s="168" t="s">
        <v>768</v>
      </c>
      <c r="E6" s="168" t="s">
        <v>760</v>
      </c>
      <c r="F6" s="170" t="s">
        <v>762</v>
      </c>
      <c r="G6" s="170" t="s">
        <v>762</v>
      </c>
      <c r="H6" s="170" t="s">
        <v>762</v>
      </c>
      <c r="I6" s="170" t="s">
        <v>762</v>
      </c>
      <c r="J6" s="169" t="str">
        <f>$L$2&amp;K6&amp;"/"&amp;RIGHT($L$1,2)</f>
        <v>10.17.30.138/25</v>
      </c>
      <c r="K6" s="162" t="s">
        <v>927</v>
      </c>
      <c r="L6" s="163"/>
      <c r="M6" s="163"/>
      <c r="N6" s="163"/>
      <c r="O6" s="163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8" customHeight="1">
      <c r="A7" s="168" t="s">
        <v>926</v>
      </c>
      <c r="B7" s="168" t="str">
        <f>SUBSTITUTE(SUBSTITUTE(A7&amp;"-"&amp;J7,".","e"),RIGHT(SUBSTITUTE(A7&amp;"-"&amp;J7,".","e"),3),)</f>
        <v>hncz-yundiaosnmp2-10e17e30e139</v>
      </c>
      <c r="C7" s="168" t="s">
        <v>771</v>
      </c>
      <c r="D7" s="168" t="s">
        <v>768</v>
      </c>
      <c r="E7" s="168" t="s">
        <v>760</v>
      </c>
      <c r="F7" s="170" t="s">
        <v>762</v>
      </c>
      <c r="G7" s="170" t="s">
        <v>762</v>
      </c>
      <c r="H7" s="170" t="s">
        <v>762</v>
      </c>
      <c r="I7" s="170" t="s">
        <v>762</v>
      </c>
      <c r="J7" s="169" t="str">
        <f>$L$2&amp;K7&amp;"/"&amp;RIGHT($L$1,2)</f>
        <v>10.17.30.139/25</v>
      </c>
      <c r="K7" s="162" t="s">
        <v>925</v>
      </c>
      <c r="L7" s="163"/>
      <c r="M7" s="163"/>
      <c r="N7" s="163"/>
      <c r="O7" s="163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8" customHeight="1">
      <c r="A8" s="168"/>
      <c r="B8" s="168"/>
      <c r="C8" s="168"/>
      <c r="D8" s="168"/>
      <c r="E8" s="168"/>
      <c r="F8" s="170"/>
      <c r="G8" s="170"/>
      <c r="H8" s="170"/>
      <c r="I8" s="170"/>
      <c r="J8" s="169"/>
      <c r="K8" s="162"/>
      <c r="L8" s="163"/>
      <c r="M8" s="163"/>
      <c r="N8" s="163"/>
      <c r="O8" s="163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8" customHeight="1">
      <c r="A9" s="162"/>
      <c r="B9" s="162"/>
      <c r="C9" s="162"/>
      <c r="D9" s="162"/>
      <c r="E9" s="162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8" customHeight="1">
      <c r="A10" s="162"/>
      <c r="B10" s="162"/>
      <c r="C10" s="162"/>
      <c r="D10" s="162"/>
      <c r="E10" s="162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 spans="1: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 spans="1:25" ht="18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</row>
    <row r="13" spans="1:25" ht="18" customHeight="1">
      <c r="A13" s="160"/>
      <c r="B13" s="160" t="s">
        <v>774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</row>
    <row r="14" spans="1:25" ht="18" customHeight="1">
      <c r="A14" s="160"/>
      <c r="B14" s="160" t="str">
        <f t="shared" ref="B14:B19" si="0">B2</f>
        <v>hncz-yum-server-11e107e135e241</v>
      </c>
      <c r="C14" s="190" t="str">
        <f>[2]VM宿主机!F2</f>
        <v>2102314EQJP0N9100317</v>
      </c>
      <c r="D14" s="161" t="s">
        <v>775</v>
      </c>
      <c r="E14" s="160">
        <v>8</v>
      </c>
      <c r="F14" s="160">
        <v>32</v>
      </c>
      <c r="G14" s="160" t="s">
        <v>776</v>
      </c>
      <c r="H14" s="160">
        <v>100</v>
      </c>
      <c r="I14" s="160" t="s">
        <v>776</v>
      </c>
      <c r="J14" s="160">
        <v>5120</v>
      </c>
      <c r="K14" s="160" t="s">
        <v>779</v>
      </c>
      <c r="L14" s="160" t="str">
        <f>F2</f>
        <v>11.107.135.241/21</v>
      </c>
      <c r="M14" s="160" t="s">
        <v>777</v>
      </c>
      <c r="N14" s="160" t="str">
        <f>G2</f>
        <v>11.107.163.241/22</v>
      </c>
      <c r="O14" s="160" t="s">
        <v>778</v>
      </c>
      <c r="P14" s="160" t="str">
        <f>H2</f>
        <v>11.107.177.241/23</v>
      </c>
      <c r="Q14" s="160" t="s">
        <v>753</v>
      </c>
      <c r="R14" s="160" t="s">
        <v>761</v>
      </c>
      <c r="S14" s="160"/>
      <c r="U14" s="160"/>
      <c r="V14" s="160"/>
      <c r="W14" s="160"/>
      <c r="X14" s="160"/>
      <c r="Y14" s="160"/>
    </row>
    <row r="15" spans="1:25" ht="18" customHeight="1">
      <c r="A15" s="160"/>
      <c r="B15" s="160" t="str">
        <f t="shared" si="0"/>
        <v>hncz-cobbler-server-11e107e135e236</v>
      </c>
      <c r="C15" s="190" t="str">
        <f>[2]VM宿主机!F3</f>
        <v>2102314EQJN0N9100015</v>
      </c>
      <c r="D15" s="161" t="s">
        <v>775</v>
      </c>
      <c r="E15" s="160">
        <v>8</v>
      </c>
      <c r="F15" s="160">
        <v>32</v>
      </c>
      <c r="G15" s="160" t="s">
        <v>776</v>
      </c>
      <c r="H15" s="160">
        <v>100</v>
      </c>
      <c r="I15" s="160" t="s">
        <v>761</v>
      </c>
      <c r="J15" s="160">
        <v>0</v>
      </c>
      <c r="K15" s="160" t="s">
        <v>779</v>
      </c>
      <c r="L15" s="160" t="str">
        <f>F3</f>
        <v>11.107.135.236/21</v>
      </c>
      <c r="M15" s="160" t="s">
        <v>777</v>
      </c>
      <c r="N15" s="160" t="str">
        <f>G3</f>
        <v>11.107.163.236/22</v>
      </c>
      <c r="O15" s="160" t="s">
        <v>778</v>
      </c>
      <c r="P15" s="160" t="str">
        <f>H3</f>
        <v>11.107.177.236/23</v>
      </c>
      <c r="Q15" s="160" t="s">
        <v>753</v>
      </c>
      <c r="R15" s="160" t="s">
        <v>761</v>
      </c>
      <c r="S15" s="160"/>
      <c r="U15" s="160"/>
      <c r="V15" s="160"/>
      <c r="W15" s="160"/>
      <c r="X15" s="160"/>
      <c r="Y15" s="160"/>
    </row>
    <row r="16" spans="1:25" ht="18" customHeight="1">
      <c r="A16" s="160"/>
      <c r="B16" s="160" t="str">
        <f t="shared" si="0"/>
        <v>hncz-nat-server-11e107e135e219</v>
      </c>
      <c r="C16" s="190" t="str">
        <f>[2]VM宿主机!F4</f>
        <v>2102314EQJN0N9100034</v>
      </c>
      <c r="D16" s="161" t="s">
        <v>775</v>
      </c>
      <c r="E16" s="160">
        <v>4</v>
      </c>
      <c r="F16" s="160">
        <v>8</v>
      </c>
      <c r="G16" s="160" t="s">
        <v>776</v>
      </c>
      <c r="H16" s="160">
        <v>100</v>
      </c>
      <c r="I16" s="160" t="s">
        <v>761</v>
      </c>
      <c r="J16" s="160">
        <v>0</v>
      </c>
      <c r="K16" s="160" t="s">
        <v>779</v>
      </c>
      <c r="L16" s="160" t="str">
        <f>F4</f>
        <v>11.107.135.219/21</v>
      </c>
      <c r="M16" s="160" t="s">
        <v>777</v>
      </c>
      <c r="N16" s="160" t="str">
        <f>G4</f>
        <v>11.107.163.219/22</v>
      </c>
      <c r="O16" s="160" t="s">
        <v>778</v>
      </c>
      <c r="P16" s="160" t="str">
        <f>H4</f>
        <v>11.107.177.219/23</v>
      </c>
      <c r="Q16" s="160" t="s">
        <v>753</v>
      </c>
      <c r="R16" s="160" t="s">
        <v>761</v>
      </c>
      <c r="S16" s="160"/>
      <c r="U16" s="160"/>
      <c r="V16" s="160"/>
      <c r="W16" s="160"/>
      <c r="X16" s="160"/>
      <c r="Y16" s="160"/>
    </row>
    <row r="17" spans="1:25" ht="18" customHeight="1">
      <c r="A17" s="160"/>
      <c r="B17" s="160" t="str">
        <f t="shared" si="0"/>
        <v>hncz-tiaoban01-11e107e135e249</v>
      </c>
      <c r="C17" s="190" t="str">
        <f>[2]VM宿主机!F5</f>
        <v>2102314EQJN0N9100419</v>
      </c>
      <c r="D17" s="161" t="s">
        <v>775</v>
      </c>
      <c r="E17" s="160">
        <v>4</v>
      </c>
      <c r="F17" s="160">
        <v>8</v>
      </c>
      <c r="G17" s="160" t="s">
        <v>776</v>
      </c>
      <c r="H17" s="160">
        <v>100</v>
      </c>
      <c r="I17" s="160" t="s">
        <v>761</v>
      </c>
      <c r="J17" s="160">
        <v>0</v>
      </c>
      <c r="K17" s="160" t="s">
        <v>779</v>
      </c>
      <c r="L17" s="160" t="str">
        <f>F5</f>
        <v>11.107.135.249/21</v>
      </c>
      <c r="M17" s="160" t="s">
        <v>777</v>
      </c>
      <c r="N17" s="160" t="str">
        <f>G5</f>
        <v>11.107.163.249/22</v>
      </c>
      <c r="O17" s="160" t="s">
        <v>778</v>
      </c>
      <c r="P17" s="160" t="str">
        <f>H5</f>
        <v>11.107.177.249/23</v>
      </c>
      <c r="Q17" s="160" t="s">
        <v>753</v>
      </c>
      <c r="R17" s="160" t="s">
        <v>761</v>
      </c>
      <c r="S17" s="160" t="s">
        <v>671</v>
      </c>
      <c r="U17" s="160"/>
      <c r="V17" s="160"/>
      <c r="W17" s="160"/>
      <c r="X17" s="160"/>
      <c r="Y17" s="160"/>
    </row>
    <row r="18" spans="1:25" ht="18" customHeight="1">
      <c r="A18" s="160"/>
      <c r="B18" s="160" t="str">
        <f t="shared" si="0"/>
        <v>hncz-yundiaosnmp1-10e17e30e138</v>
      </c>
      <c r="C18" s="190" t="str">
        <f>[2]VM宿主机!F2</f>
        <v>2102314EQJP0N9100317</v>
      </c>
      <c r="D18" s="160" t="s">
        <v>780</v>
      </c>
      <c r="E18" s="160" t="s">
        <v>924</v>
      </c>
      <c r="F18" s="160" t="s">
        <v>923</v>
      </c>
      <c r="G18" s="160" t="s">
        <v>776</v>
      </c>
      <c r="H18" s="160" t="s">
        <v>922</v>
      </c>
      <c r="I18" s="160" t="s">
        <v>761</v>
      </c>
      <c r="J18" s="160">
        <v>0</v>
      </c>
      <c r="K18" s="160" t="s">
        <v>671</v>
      </c>
      <c r="L18" s="160" t="str">
        <f>J6</f>
        <v>10.17.30.138/25</v>
      </c>
      <c r="M18" s="160"/>
      <c r="N18" s="160"/>
      <c r="O18" s="160"/>
      <c r="P18" s="160"/>
      <c r="Q18" s="160"/>
      <c r="R18" s="160"/>
      <c r="S18" s="160"/>
      <c r="U18" s="160"/>
      <c r="V18" s="160"/>
      <c r="W18" s="160"/>
      <c r="X18" s="160"/>
      <c r="Y18" s="160"/>
    </row>
    <row r="19" spans="1:25" ht="18" customHeight="1">
      <c r="A19" s="160"/>
      <c r="B19" s="160" t="str">
        <f t="shared" si="0"/>
        <v>hncz-yundiaosnmp2-10e17e30e139</v>
      </c>
      <c r="C19" s="190" t="str">
        <f>[2]VM宿主机!F3</f>
        <v>2102314EQJN0N9100015</v>
      </c>
      <c r="D19" s="160" t="s">
        <v>780</v>
      </c>
      <c r="E19" s="160" t="s">
        <v>924</v>
      </c>
      <c r="F19" s="160" t="s">
        <v>923</v>
      </c>
      <c r="G19" s="160" t="s">
        <v>776</v>
      </c>
      <c r="H19" s="160" t="s">
        <v>922</v>
      </c>
      <c r="I19" s="160" t="s">
        <v>761</v>
      </c>
      <c r="J19" s="160">
        <v>0</v>
      </c>
      <c r="K19" s="160" t="s">
        <v>671</v>
      </c>
      <c r="L19" s="160" t="str">
        <f>J7</f>
        <v>10.17.30.139/25</v>
      </c>
      <c r="M19" s="160"/>
      <c r="N19" s="160"/>
      <c r="O19" s="160"/>
      <c r="P19" s="160"/>
      <c r="Q19" s="160"/>
      <c r="R19" s="160"/>
      <c r="S19" s="160"/>
      <c r="U19" s="160"/>
      <c r="V19" s="160"/>
      <c r="W19" s="160"/>
      <c r="X19" s="160"/>
      <c r="Y19" s="160"/>
    </row>
    <row r="20" spans="1:25" ht="18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</row>
    <row r="21" spans="1:25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</row>
    <row r="22" spans="1:25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</row>
    <row r="23" spans="1:25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 spans="1:25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 spans="1:25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 spans="1:25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 spans="1:25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 spans="1:25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 spans="1:25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 spans="1:25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 spans="1:25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 spans="1:25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 spans="1:25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 spans="1:25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 spans="1:2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 spans="1:2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 spans="1:2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 spans="1:2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 spans="1:2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 spans="1:25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 spans="1:25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</row>
    <row r="42" spans="1: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</row>
    <row r="43" spans="1: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</row>
    <row r="44" spans="1: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</row>
    <row r="45" spans="1: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</row>
    <row r="46" spans="1: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 spans="1:25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</row>
    <row r="48" spans="1:25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</row>
    <row r="49" spans="1: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</row>
    <row r="50" spans="1: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</row>
    <row r="51" spans="1: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</row>
    <row r="52" spans="1: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</row>
    <row r="53" spans="1: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</row>
    <row r="54" spans="1:25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 spans="1:2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 spans="1: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 spans="1: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 spans="1: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 spans="1: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 spans="1: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 spans="1:25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</row>
    <row r="62" spans="1:25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</row>
    <row r="63" spans="1: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</row>
    <row r="64" spans="1: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</row>
    <row r="65" spans="1: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</row>
    <row r="66" spans="1: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</row>
    <row r="67" spans="1: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</row>
    <row r="68" spans="1:25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</row>
    <row r="69" spans="1:25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</row>
    <row r="70" spans="1: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</row>
    <row r="71" spans="1: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</row>
    <row r="72" spans="1: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</row>
    <row r="73" spans="1: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</row>
    <row r="74" spans="1: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</row>
    <row r="75" spans="1:2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</row>
    <row r="76" spans="1:25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 spans="1: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 spans="1: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 spans="1: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 spans="1: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 spans="1: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 spans="1:25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 spans="1:25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 spans="1: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 spans="1: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 spans="1: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 spans="1: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 spans="1: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 spans="1:25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 spans="1: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 spans="1: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 spans="1:25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 spans="1:25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 spans="1:25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 spans="1:2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 spans="1:25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 spans="1:25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 spans="1:25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 spans="1:25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 spans="1:25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 spans="1:25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 spans="1:25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</row>
    <row r="103" spans="1:25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 spans="1:25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 spans="1:2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 spans="1:25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 spans="1:25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 spans="1:25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 spans="1:25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 spans="1:25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 spans="1:25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 spans="1:25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 spans="1:25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 spans="1:25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 spans="1:2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 spans="1:25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 spans="1:25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 spans="1:25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 spans="1:25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 spans="1:25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 spans="1:25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 spans="1:25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 spans="1:25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 spans="1:25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 spans="1: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 spans="1: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 spans="1: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 spans="1: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 spans="1:25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 spans="1:25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 spans="1:25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 spans="1:25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 spans="1:25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 spans="1:25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 spans="1:2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 spans="1:25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 spans="1:25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 spans="1:25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 spans="1:25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 spans="1:25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 spans="1:25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 spans="1:25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 spans="1:25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 spans="1:25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 spans="1:2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 spans="1:25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 spans="1:25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 spans="1:25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 spans="1:25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 spans="1:25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 spans="1:25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 spans="1:25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 spans="1:25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 spans="1:25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 spans="1:2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 spans="1:25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 spans="1:25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 spans="1:25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 spans="1:25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 spans="1:25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 spans="1:2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 spans="1:25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 spans="1:25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 spans="1:25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 spans="1:2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 spans="1:25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 spans="1:25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 spans="1:25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</row>
    <row r="169" spans="1:25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</row>
    <row r="170" spans="1:25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</row>
    <row r="171" spans="1:25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</row>
    <row r="172" spans="1:25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</row>
    <row r="173" spans="1:25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</row>
    <row r="174" spans="1:25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</row>
    <row r="175" spans="1:2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</row>
    <row r="176" spans="1:25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</row>
    <row r="177" spans="1:25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</row>
    <row r="178" spans="1:25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</row>
  </sheetData>
  <phoneticPr fontId="45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4"/>
  <cols>
    <col min="1" max="1" width="14.6640625" customWidth="1"/>
    <col min="2" max="14" width="11.58203125" customWidth="1"/>
  </cols>
  <sheetData>
    <row r="1" spans="1:14" ht="28">
      <c r="A1" s="6" t="s">
        <v>781</v>
      </c>
      <c r="B1" s="3" t="s">
        <v>782</v>
      </c>
      <c r="C1" s="3" t="s">
        <v>783</v>
      </c>
      <c r="D1" s="6" t="s">
        <v>784</v>
      </c>
      <c r="E1" s="6" t="s">
        <v>785</v>
      </c>
      <c r="F1" s="6" t="s">
        <v>786</v>
      </c>
      <c r="G1" s="6" t="s">
        <v>787</v>
      </c>
      <c r="H1" s="3" t="s">
        <v>788</v>
      </c>
      <c r="I1" s="3" t="s">
        <v>789</v>
      </c>
      <c r="J1" s="3" t="s">
        <v>790</v>
      </c>
      <c r="K1" s="6" t="s">
        <v>791</v>
      </c>
      <c r="L1" s="3" t="s">
        <v>792</v>
      </c>
      <c r="M1" s="3" t="s">
        <v>10</v>
      </c>
      <c r="N1" s="6" t="s">
        <v>793</v>
      </c>
    </row>
    <row r="2" spans="1:14">
      <c r="A2" s="9" t="s">
        <v>794</v>
      </c>
      <c r="B2" s="9"/>
      <c r="C2" s="9" t="s">
        <v>795</v>
      </c>
      <c r="D2" s="9" t="s">
        <v>796</v>
      </c>
      <c r="E2" s="9" t="s">
        <v>797</v>
      </c>
      <c r="F2" s="9" t="s">
        <v>671</v>
      </c>
      <c r="G2" s="9" t="s">
        <v>798</v>
      </c>
      <c r="H2" s="9"/>
      <c r="I2" s="9"/>
      <c r="J2" s="9"/>
      <c r="K2" s="9" t="s">
        <v>799</v>
      </c>
      <c r="L2" s="9"/>
      <c r="M2" s="9"/>
      <c r="N2" s="9" t="s">
        <v>800</v>
      </c>
    </row>
    <row r="3" spans="1:14">
      <c r="A3" s="9" t="s">
        <v>801</v>
      </c>
      <c r="B3" s="9"/>
      <c r="C3" s="9" t="s">
        <v>795</v>
      </c>
      <c r="D3" s="9" t="s">
        <v>796</v>
      </c>
      <c r="E3" s="9" t="s">
        <v>802</v>
      </c>
      <c r="F3" s="9" t="s">
        <v>671</v>
      </c>
      <c r="G3" s="9" t="s">
        <v>798</v>
      </c>
      <c r="H3" s="9"/>
      <c r="I3" s="9"/>
      <c r="J3" s="9"/>
      <c r="K3" s="9" t="s">
        <v>799</v>
      </c>
      <c r="L3" s="9"/>
      <c r="M3" s="9"/>
      <c r="N3" s="9" t="s">
        <v>800</v>
      </c>
    </row>
    <row r="4" spans="1:14">
      <c r="A4" s="9" t="s">
        <v>803</v>
      </c>
      <c r="B4" s="9"/>
      <c r="C4" s="9" t="s">
        <v>795</v>
      </c>
      <c r="D4" s="9" t="s">
        <v>796</v>
      </c>
      <c r="E4" s="9" t="s">
        <v>804</v>
      </c>
      <c r="F4" s="9" t="s">
        <v>671</v>
      </c>
      <c r="G4" s="9" t="s">
        <v>798</v>
      </c>
      <c r="H4" s="9"/>
      <c r="I4" s="9"/>
      <c r="J4" s="9"/>
      <c r="K4" s="9" t="s">
        <v>799</v>
      </c>
      <c r="L4" s="9"/>
      <c r="M4" s="9"/>
      <c r="N4" s="9" t="s">
        <v>800</v>
      </c>
    </row>
    <row r="5" spans="1:14">
      <c r="A5" s="9" t="s">
        <v>805</v>
      </c>
      <c r="B5" s="9"/>
      <c r="C5" s="9" t="s">
        <v>795</v>
      </c>
      <c r="D5" s="9" t="s">
        <v>796</v>
      </c>
      <c r="E5" s="9" t="s">
        <v>806</v>
      </c>
      <c r="F5" s="9" t="s">
        <v>671</v>
      </c>
      <c r="G5" s="9" t="s">
        <v>798</v>
      </c>
      <c r="H5" s="9"/>
      <c r="I5" s="9"/>
      <c r="J5" s="9"/>
      <c r="K5" s="9" t="s">
        <v>799</v>
      </c>
      <c r="L5" s="9"/>
      <c r="M5" s="9"/>
      <c r="N5" s="9" t="s">
        <v>800</v>
      </c>
    </row>
    <row r="6" spans="1:14">
      <c r="A6" s="9" t="s">
        <v>807</v>
      </c>
      <c r="B6" s="9"/>
      <c r="C6" s="9" t="s">
        <v>795</v>
      </c>
      <c r="D6" s="9" t="s">
        <v>796</v>
      </c>
      <c r="E6" s="9" t="s">
        <v>808</v>
      </c>
      <c r="F6" s="9" t="s">
        <v>809</v>
      </c>
      <c r="G6" s="9" t="s">
        <v>798</v>
      </c>
      <c r="H6" s="9"/>
      <c r="I6" s="9"/>
      <c r="J6" s="9"/>
      <c r="K6" s="9" t="s">
        <v>799</v>
      </c>
      <c r="L6" s="9"/>
      <c r="M6" s="9"/>
      <c r="N6" s="9" t="s">
        <v>800</v>
      </c>
    </row>
    <row r="7" spans="1:14">
      <c r="A7" s="9" t="s">
        <v>810</v>
      </c>
      <c r="B7" s="9"/>
      <c r="C7" s="9" t="s">
        <v>795</v>
      </c>
      <c r="D7" s="9" t="s">
        <v>796</v>
      </c>
      <c r="E7" s="9" t="s">
        <v>811</v>
      </c>
      <c r="F7" s="9" t="s">
        <v>809</v>
      </c>
      <c r="G7" s="9" t="s">
        <v>798</v>
      </c>
      <c r="H7" s="9"/>
      <c r="I7" s="9"/>
      <c r="J7" s="9"/>
      <c r="K7" s="9" t="s">
        <v>799</v>
      </c>
      <c r="L7" s="9"/>
      <c r="M7" s="9"/>
      <c r="N7" s="9" t="s">
        <v>800</v>
      </c>
    </row>
    <row r="8" spans="1:14">
      <c r="A8" s="9" t="s">
        <v>812</v>
      </c>
      <c r="B8" s="9"/>
      <c r="C8" s="9" t="s">
        <v>795</v>
      </c>
      <c r="D8" s="9" t="s">
        <v>796</v>
      </c>
      <c r="E8" s="9" t="s">
        <v>813</v>
      </c>
      <c r="F8" s="9" t="s">
        <v>809</v>
      </c>
      <c r="G8" s="9" t="s">
        <v>798</v>
      </c>
      <c r="H8" s="9"/>
      <c r="I8" s="9"/>
      <c r="J8" s="9"/>
      <c r="K8" s="9" t="s">
        <v>799</v>
      </c>
      <c r="L8" s="9"/>
      <c r="M8" s="9"/>
      <c r="N8" s="9" t="s">
        <v>800</v>
      </c>
    </row>
    <row r="9" spans="1:14">
      <c r="A9" s="9" t="s">
        <v>814</v>
      </c>
      <c r="B9" s="9"/>
      <c r="C9" s="9" t="s">
        <v>795</v>
      </c>
      <c r="D9" s="9" t="s">
        <v>796</v>
      </c>
      <c r="E9" s="9" t="s">
        <v>813</v>
      </c>
      <c r="F9" s="9" t="s">
        <v>809</v>
      </c>
      <c r="G9" s="9" t="s">
        <v>798</v>
      </c>
      <c r="H9" s="9"/>
      <c r="I9" s="9"/>
      <c r="J9" s="9"/>
      <c r="K9" s="9" t="s">
        <v>799</v>
      </c>
      <c r="L9" s="9"/>
      <c r="M9" s="9"/>
      <c r="N9" s="9" t="s">
        <v>800</v>
      </c>
    </row>
    <row r="10" spans="1:14">
      <c r="A10" s="9" t="s">
        <v>815</v>
      </c>
      <c r="B10" s="9"/>
      <c r="C10" s="9" t="s">
        <v>795</v>
      </c>
      <c r="D10" s="9" t="s">
        <v>796</v>
      </c>
      <c r="E10" s="9" t="s">
        <v>813</v>
      </c>
      <c r="F10" s="9" t="s">
        <v>809</v>
      </c>
      <c r="G10" s="9" t="s">
        <v>798</v>
      </c>
      <c r="H10" s="9"/>
      <c r="I10" s="9"/>
      <c r="J10" s="9"/>
      <c r="K10" s="9" t="s">
        <v>799</v>
      </c>
      <c r="L10" s="9"/>
      <c r="M10" s="9"/>
      <c r="N10" s="9" t="s">
        <v>800</v>
      </c>
    </row>
    <row r="11" spans="1:14">
      <c r="A11" s="9" t="s">
        <v>816</v>
      </c>
      <c r="B11" s="9"/>
      <c r="C11" s="9" t="s">
        <v>795</v>
      </c>
      <c r="D11" s="9" t="s">
        <v>796</v>
      </c>
      <c r="E11" s="9" t="s">
        <v>813</v>
      </c>
      <c r="F11" s="9" t="s">
        <v>809</v>
      </c>
      <c r="G11" s="9" t="s">
        <v>798</v>
      </c>
      <c r="H11" s="9"/>
      <c r="I11" s="9"/>
      <c r="J11" s="9"/>
      <c r="K11" s="9" t="s">
        <v>799</v>
      </c>
      <c r="L11" s="9"/>
      <c r="M11" s="9"/>
      <c r="N11" s="9" t="s">
        <v>800</v>
      </c>
    </row>
    <row r="12" spans="1:14">
      <c r="A12" s="9" t="s">
        <v>817</v>
      </c>
      <c r="B12" s="9"/>
      <c r="C12" s="9" t="s">
        <v>795</v>
      </c>
      <c r="D12" s="9" t="s">
        <v>796</v>
      </c>
      <c r="E12" s="9" t="s">
        <v>813</v>
      </c>
      <c r="F12" s="9" t="s">
        <v>809</v>
      </c>
      <c r="G12" s="9" t="s">
        <v>798</v>
      </c>
      <c r="H12" s="9"/>
      <c r="I12" s="9"/>
      <c r="J12" s="9"/>
      <c r="K12" s="9" t="s">
        <v>799</v>
      </c>
      <c r="L12" s="9"/>
      <c r="M12" s="9"/>
      <c r="N12" s="9" t="s">
        <v>800</v>
      </c>
    </row>
    <row r="15" spans="1:14">
      <c r="A15" s="158" t="s">
        <v>818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I34" sqref="I34"/>
    </sheetView>
  </sheetViews>
  <sheetFormatPr defaultColWidth="9" defaultRowHeight="14"/>
  <cols>
    <col min="1" max="1" width="9.4140625" customWidth="1"/>
    <col min="2" max="2" width="26.6640625" customWidth="1"/>
    <col min="3" max="3" width="19.6640625" customWidth="1"/>
    <col min="4" max="4" width="26" customWidth="1"/>
    <col min="5" max="6" width="21.4140625" customWidth="1"/>
    <col min="7" max="7" width="12.33203125" customWidth="1"/>
    <col min="8" max="8" width="15.08203125" customWidth="1"/>
    <col min="9" max="9" width="13.6640625" customWidth="1"/>
    <col min="10" max="10" width="11.58203125" customWidth="1"/>
  </cols>
  <sheetData>
    <row r="1" spans="1:10">
      <c r="A1" s="2" t="s">
        <v>819</v>
      </c>
      <c r="B1" s="2" t="s">
        <v>820</v>
      </c>
      <c r="C1" s="2" t="s">
        <v>65</v>
      </c>
      <c r="D1" s="2" t="s">
        <v>821</v>
      </c>
      <c r="E1" s="2" t="s">
        <v>822</v>
      </c>
      <c r="F1" s="3" t="s">
        <v>823</v>
      </c>
      <c r="G1" s="2" t="s">
        <v>824</v>
      </c>
      <c r="H1" s="2" t="s">
        <v>427</v>
      </c>
      <c r="I1" s="2" t="s">
        <v>424</v>
      </c>
      <c r="J1" s="2" t="s">
        <v>825</v>
      </c>
    </row>
    <row r="2" spans="1:10" s="1" customFormat="1" ht="28">
      <c r="A2" s="4" t="s">
        <v>826</v>
      </c>
      <c r="B2" s="5" t="s">
        <v>827</v>
      </c>
      <c r="C2" s="5" t="s">
        <v>828</v>
      </c>
      <c r="D2" s="6" t="s">
        <v>829</v>
      </c>
      <c r="E2" s="4" t="s">
        <v>830</v>
      </c>
      <c r="F2" s="4" t="s">
        <v>830</v>
      </c>
      <c r="G2" s="5" t="s">
        <v>831</v>
      </c>
      <c r="H2" s="5" t="s">
        <v>832</v>
      </c>
      <c r="I2" s="5">
        <v>2100</v>
      </c>
      <c r="J2" s="5">
        <v>65258</v>
      </c>
    </row>
    <row r="3" spans="1:10" s="1" customFormat="1" ht="28">
      <c r="A3" s="4" t="s">
        <v>826</v>
      </c>
      <c r="B3" s="5" t="s">
        <v>833</v>
      </c>
      <c r="C3" s="5" t="s">
        <v>834</v>
      </c>
      <c r="D3" s="6" t="s">
        <v>835</v>
      </c>
      <c r="E3" s="4" t="s">
        <v>830</v>
      </c>
      <c r="F3" s="4" t="s">
        <v>830</v>
      </c>
      <c r="G3" s="5" t="s">
        <v>836</v>
      </c>
      <c r="H3" s="5" t="s">
        <v>832</v>
      </c>
      <c r="I3" s="5">
        <v>2100</v>
      </c>
      <c r="J3" s="5">
        <v>65258</v>
      </c>
    </row>
    <row r="7" spans="1:10">
      <c r="D7" s="158" t="s">
        <v>818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O21" sqref="O21"/>
    </sheetView>
  </sheetViews>
  <sheetFormatPr defaultColWidth="8.6640625" defaultRowHeight="14"/>
  <cols>
    <col min="1" max="16384" width="8.6640625" style="1"/>
  </cols>
  <sheetData>
    <row r="1" spans="1:29" s="30" customFormat="1" ht="14.25" customHeight="1">
      <c r="A1" s="217" t="s">
        <v>837</v>
      </c>
      <c r="B1" s="217"/>
      <c r="C1" s="217"/>
      <c r="D1" s="217"/>
      <c r="E1" s="217"/>
      <c r="F1" s="217"/>
      <c r="G1" s="217"/>
      <c r="H1" s="217"/>
      <c r="I1" s="218" t="s">
        <v>838</v>
      </c>
      <c r="J1" s="218"/>
      <c r="K1" s="219"/>
      <c r="L1" s="218"/>
      <c r="M1" s="218"/>
      <c r="N1" s="220" t="s">
        <v>839</v>
      </c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</row>
    <row r="2" spans="1:29" s="30" customFormat="1" ht="19">
      <c r="A2" s="31" t="s">
        <v>20</v>
      </c>
      <c r="B2" s="32" t="s">
        <v>840</v>
      </c>
      <c r="C2" s="32" t="s">
        <v>841</v>
      </c>
      <c r="D2" s="32" t="s">
        <v>842</v>
      </c>
      <c r="E2" s="33" t="s">
        <v>843</v>
      </c>
      <c r="F2" s="33" t="s">
        <v>844</v>
      </c>
      <c r="G2" s="33" t="s">
        <v>845</v>
      </c>
      <c r="H2" s="33" t="s">
        <v>846</v>
      </c>
      <c r="I2" s="33" t="s">
        <v>847</v>
      </c>
      <c r="J2" s="33" t="s">
        <v>848</v>
      </c>
      <c r="K2" s="35" t="s">
        <v>849</v>
      </c>
      <c r="L2" s="33" t="s">
        <v>850</v>
      </c>
      <c r="M2" s="33" t="s">
        <v>851</v>
      </c>
      <c r="N2" s="36" t="s">
        <v>852</v>
      </c>
      <c r="O2" s="37" t="s">
        <v>853</v>
      </c>
      <c r="P2" s="36" t="s">
        <v>854</v>
      </c>
      <c r="Q2" s="36" t="s">
        <v>855</v>
      </c>
      <c r="R2" s="36" t="s">
        <v>856</v>
      </c>
      <c r="S2" s="36" t="s">
        <v>857</v>
      </c>
      <c r="T2" s="36" t="s">
        <v>858</v>
      </c>
      <c r="U2" s="42" t="s">
        <v>859</v>
      </c>
      <c r="V2" s="42" t="s">
        <v>860</v>
      </c>
      <c r="W2" s="43" t="s">
        <v>861</v>
      </c>
      <c r="X2" s="42" t="s">
        <v>862</v>
      </c>
      <c r="Y2" s="36" t="s">
        <v>863</v>
      </c>
      <c r="Z2" s="47" t="s">
        <v>864</v>
      </c>
      <c r="AA2" s="36" t="s">
        <v>865</v>
      </c>
      <c r="AB2" s="42" t="s">
        <v>866</v>
      </c>
      <c r="AC2" s="48" t="s">
        <v>867</v>
      </c>
    </row>
    <row r="3" spans="1:29" s="30" customFormat="1" ht="47.5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868</v>
      </c>
      <c r="F3" s="34" t="s">
        <v>869</v>
      </c>
      <c r="G3" s="34" t="s">
        <v>870</v>
      </c>
      <c r="H3" s="34" t="s">
        <v>871</v>
      </c>
      <c r="I3" s="34" t="s">
        <v>872</v>
      </c>
      <c r="J3" s="38" t="s">
        <v>873</v>
      </c>
      <c r="K3" s="39" t="str">
        <f>项目信息!C10</f>
        <v>2022-11-10</v>
      </c>
      <c r="L3" s="34" t="s">
        <v>874</v>
      </c>
      <c r="M3" s="34" t="s">
        <v>875</v>
      </c>
      <c r="N3" s="40">
        <v>163</v>
      </c>
      <c r="O3" s="41"/>
      <c r="P3" s="41"/>
      <c r="Q3" s="44" t="s">
        <v>876</v>
      </c>
      <c r="R3" s="44"/>
      <c r="S3" s="40">
        <v>10</v>
      </c>
      <c r="T3" s="45">
        <v>40</v>
      </c>
      <c r="U3" s="46" t="s">
        <v>877</v>
      </c>
      <c r="V3" s="46" t="s">
        <v>878</v>
      </c>
      <c r="W3" s="46"/>
      <c r="X3" s="46" t="s">
        <v>879</v>
      </c>
      <c r="Y3" s="40" t="s">
        <v>880</v>
      </c>
      <c r="Z3" s="40"/>
      <c r="AA3" s="40" t="s">
        <v>881</v>
      </c>
      <c r="AB3" s="46" t="s">
        <v>882</v>
      </c>
      <c r="AC3" s="46"/>
    </row>
    <row r="4" spans="1:29" s="30" customFormat="1" ht="47.5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868</v>
      </c>
      <c r="F4" s="34" t="s">
        <v>869</v>
      </c>
      <c r="G4" s="34" t="s">
        <v>870</v>
      </c>
      <c r="H4" s="34" t="s">
        <v>871</v>
      </c>
      <c r="I4" s="34" t="s">
        <v>872</v>
      </c>
      <c r="J4" s="38" t="s">
        <v>873</v>
      </c>
      <c r="K4" s="39" t="str">
        <f>项目信息!C10</f>
        <v>2022-11-10</v>
      </c>
      <c r="L4" s="34" t="s">
        <v>874</v>
      </c>
      <c r="M4" s="34" t="s">
        <v>875</v>
      </c>
      <c r="N4" s="40">
        <v>163</v>
      </c>
      <c r="O4" s="41"/>
      <c r="P4" s="41"/>
      <c r="Q4" s="44" t="s">
        <v>883</v>
      </c>
      <c r="R4" s="44"/>
      <c r="S4" s="40">
        <v>10</v>
      </c>
      <c r="T4" s="45">
        <v>40</v>
      </c>
      <c r="U4" s="46" t="s">
        <v>877</v>
      </c>
      <c r="V4" s="46" t="s">
        <v>884</v>
      </c>
      <c r="W4" s="46"/>
      <c r="X4" s="46" t="s">
        <v>879</v>
      </c>
      <c r="Y4" s="40" t="s">
        <v>885</v>
      </c>
      <c r="Z4" s="40"/>
      <c r="AA4" s="40" t="s">
        <v>881</v>
      </c>
      <c r="AB4" s="46" t="s">
        <v>886</v>
      </c>
      <c r="AC4" s="46"/>
    </row>
    <row r="5" spans="1:29" s="30" customFormat="1" ht="47.5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868</v>
      </c>
      <c r="F5" s="34" t="s">
        <v>869</v>
      </c>
      <c r="G5" s="34" t="s">
        <v>870</v>
      </c>
      <c r="H5" s="34" t="s">
        <v>871</v>
      </c>
      <c r="I5" s="34" t="s">
        <v>887</v>
      </c>
      <c r="J5" s="38" t="s">
        <v>888</v>
      </c>
      <c r="K5" s="39" t="str">
        <f>项目信息!C10</f>
        <v>2022-11-10</v>
      </c>
      <c r="L5" s="34" t="s">
        <v>874</v>
      </c>
      <c r="M5" s="34" t="s">
        <v>875</v>
      </c>
      <c r="N5" s="40">
        <v>163</v>
      </c>
      <c r="O5" s="41"/>
      <c r="P5" s="41"/>
      <c r="Q5" s="44" t="s">
        <v>876</v>
      </c>
      <c r="R5" s="44"/>
      <c r="S5" s="40">
        <v>10</v>
      </c>
      <c r="T5" s="45">
        <v>40</v>
      </c>
      <c r="U5" s="46" t="s">
        <v>877</v>
      </c>
      <c r="V5" s="46" t="s">
        <v>889</v>
      </c>
      <c r="W5" s="46"/>
      <c r="X5" s="46" t="s">
        <v>879</v>
      </c>
      <c r="Y5" s="40" t="s">
        <v>890</v>
      </c>
      <c r="Z5" s="40"/>
      <c r="AA5" s="40" t="s">
        <v>891</v>
      </c>
      <c r="AB5" s="46" t="s">
        <v>892</v>
      </c>
      <c r="AC5" s="46"/>
    </row>
    <row r="6" spans="1:29" s="30" customFormat="1" ht="47.5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868</v>
      </c>
      <c r="F6" s="34" t="s">
        <v>869</v>
      </c>
      <c r="G6" s="34" t="s">
        <v>870</v>
      </c>
      <c r="H6" s="34" t="s">
        <v>871</v>
      </c>
      <c r="I6" s="34" t="s">
        <v>887</v>
      </c>
      <c r="J6" s="38" t="s">
        <v>888</v>
      </c>
      <c r="K6" s="39" t="str">
        <f>项目信息!C10</f>
        <v>2022-11-10</v>
      </c>
      <c r="L6" s="34" t="s">
        <v>874</v>
      </c>
      <c r="M6" s="34" t="s">
        <v>875</v>
      </c>
      <c r="N6" s="40">
        <v>163</v>
      </c>
      <c r="O6" s="41"/>
      <c r="P6" s="41"/>
      <c r="Q6" s="44" t="s">
        <v>883</v>
      </c>
      <c r="R6" s="44"/>
      <c r="S6" s="40">
        <v>10</v>
      </c>
      <c r="T6" s="45">
        <v>40</v>
      </c>
      <c r="U6" s="46" t="s">
        <v>877</v>
      </c>
      <c r="V6" s="46" t="s">
        <v>893</v>
      </c>
      <c r="W6" s="46"/>
      <c r="X6" s="46" t="s">
        <v>879</v>
      </c>
      <c r="Y6" s="40" t="s">
        <v>894</v>
      </c>
      <c r="Z6" s="40"/>
      <c r="AA6" s="40" t="s">
        <v>891</v>
      </c>
      <c r="AB6" s="46" t="s">
        <v>895</v>
      </c>
      <c r="AC6" s="46"/>
    </row>
    <row r="10" spans="1:29">
      <c r="A10" s="158" t="s">
        <v>818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15CED-CF94-453B-A0E7-B42A67794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customXml/itemProps3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Administrator</cp:lastModifiedBy>
  <cp:revision/>
  <dcterms:created xsi:type="dcterms:W3CDTF">2012-08-17T05:17:00Z</dcterms:created>
  <dcterms:modified xsi:type="dcterms:W3CDTF">2023-01-27T10:29:18Z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