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X:\Solar Income Corp\Firelight Documents\01 - OPS Monthly Preliminary Reports\02-FL-Groundmount Preliminary Reports\2017 Preliminary Reports\"/>
    </mc:Choice>
  </mc:AlternateContent>
  <bookViews>
    <workbookView xWindow="0" yWindow="0" windowWidth="28800" windowHeight="12210" tabRatio="879" activeTab="10"/>
  </bookViews>
  <sheets>
    <sheet name="GM Feb Report " sheetId="33" r:id="rId1"/>
    <sheet name="GM Jan Report" sheetId="26" state="hidden" r:id="rId2"/>
    <sheet name="Erie Ridge" sheetId="13" r:id="rId3"/>
    <sheet name="Sandhurst" sheetId="4" r:id="rId4"/>
    <sheet name="Rutley" sheetId="2" r:id="rId5"/>
    <sheet name="Norfolk" sheetId="5" r:id="rId6"/>
    <sheet name="Hwy 2" sheetId="3" r:id="rId7"/>
    <sheet name="Odessa" sheetId="8" r:id="rId8"/>
    <sheet name="Unity" sheetId="7" r:id="rId9"/>
    <sheet name="Alfred" sheetId="1" r:id="rId10"/>
    <sheet name="Newboro 4" sheetId="10" r:id="rId11"/>
    <sheet name="Newboro 1" sheetId="11" r:id="rId12"/>
    <sheet name="Welland" sheetId="9" r:id="rId13"/>
    <sheet name="Bruining" sheetId="12" r:id="rId14"/>
    <sheet name="2017 Budget" sheetId="32" r:id="rId15"/>
  </sheets>
  <definedNames>
    <definedName name="_xlnm.Print_Area" localSheetId="0">'GM Feb Report '!$B$19:$P$41</definedName>
    <definedName name="_xlnm.Print_Area" localSheetId="1">'GM Jan Report'!$B$19:$P$41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10" l="1"/>
  <c r="E90" i="10"/>
  <c r="K15" i="12" l="1"/>
  <c r="K14" i="12"/>
  <c r="K13" i="12"/>
  <c r="K12" i="12"/>
  <c r="K11" i="12"/>
  <c r="K10" i="12"/>
  <c r="K9" i="12"/>
  <c r="K8" i="12"/>
  <c r="K7" i="12"/>
  <c r="K6" i="12"/>
  <c r="K5" i="12"/>
  <c r="K5" i="9" l="1"/>
  <c r="K6" i="9"/>
  <c r="K7" i="9"/>
  <c r="K8" i="9"/>
  <c r="K9" i="9"/>
  <c r="K10" i="9"/>
  <c r="K11" i="9"/>
  <c r="K12" i="9"/>
  <c r="K13" i="9"/>
  <c r="K14" i="9"/>
  <c r="K15" i="9"/>
  <c r="K5" i="11"/>
  <c r="K6" i="11"/>
  <c r="K7" i="11"/>
  <c r="K8" i="11"/>
  <c r="K9" i="11"/>
  <c r="K10" i="11"/>
  <c r="K11" i="11"/>
  <c r="K12" i="11"/>
  <c r="K13" i="11"/>
  <c r="K14" i="11"/>
  <c r="K15" i="11"/>
  <c r="L5" i="10"/>
  <c r="L6" i="10"/>
  <c r="L7" i="10"/>
  <c r="L8" i="10"/>
  <c r="L9" i="10"/>
  <c r="L10" i="10"/>
  <c r="L11" i="10"/>
  <c r="L12" i="10"/>
  <c r="L13" i="10"/>
  <c r="L14" i="10"/>
  <c r="L15" i="10"/>
  <c r="K5" i="1"/>
  <c r="K6" i="1"/>
  <c r="K7" i="1"/>
  <c r="K8" i="1"/>
  <c r="K9" i="1"/>
  <c r="K10" i="1"/>
  <c r="K11" i="1"/>
  <c r="K12" i="1"/>
  <c r="K13" i="1"/>
  <c r="K14" i="1"/>
  <c r="K15" i="1"/>
  <c r="K5" i="7"/>
  <c r="K6" i="7"/>
  <c r="K7" i="7"/>
  <c r="K8" i="7"/>
  <c r="K9" i="7"/>
  <c r="K10" i="7"/>
  <c r="K11" i="7"/>
  <c r="K12" i="7"/>
  <c r="K13" i="7"/>
  <c r="K14" i="7"/>
  <c r="K15" i="7"/>
  <c r="K6" i="8"/>
  <c r="K7" i="8"/>
  <c r="K8" i="8"/>
  <c r="K9" i="8"/>
  <c r="K10" i="8"/>
  <c r="K11" i="8"/>
  <c r="K12" i="8"/>
  <c r="K13" i="8"/>
  <c r="K14" i="8"/>
  <c r="K15" i="8"/>
  <c r="K5" i="8"/>
  <c r="K5" i="3"/>
  <c r="K5" i="5"/>
  <c r="K5" i="2"/>
  <c r="K5" i="4"/>
  <c r="D5" i="10" l="1"/>
  <c r="F26" i="33" l="1"/>
  <c r="K5" i="13"/>
  <c r="I35" i="33"/>
  <c r="I34" i="33"/>
  <c r="I33" i="33"/>
  <c r="I31" i="33"/>
  <c r="I30" i="33"/>
  <c r="I29" i="33"/>
  <c r="I28" i="33"/>
  <c r="I26" i="33"/>
  <c r="I25" i="33"/>
  <c r="I24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F35" i="33"/>
  <c r="F34" i="33"/>
  <c r="O34" i="33" s="1"/>
  <c r="F33" i="33"/>
  <c r="O33" i="33" s="1"/>
  <c r="F32" i="33"/>
  <c r="F31" i="33"/>
  <c r="M31" i="33" s="1"/>
  <c r="F30" i="33"/>
  <c r="M30" i="33" s="1"/>
  <c r="F29" i="33"/>
  <c r="M29" i="33" s="1"/>
  <c r="F28" i="33"/>
  <c r="F27" i="33"/>
  <c r="F25" i="33"/>
  <c r="F24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D35" i="33"/>
  <c r="D34" i="33"/>
  <c r="D33" i="33"/>
  <c r="D32" i="33"/>
  <c r="D31" i="33"/>
  <c r="H31" i="33" s="1"/>
  <c r="D30" i="33"/>
  <c r="D29" i="33"/>
  <c r="D28" i="33"/>
  <c r="D27" i="33"/>
  <c r="D26" i="33"/>
  <c r="H26" i="33" s="1"/>
  <c r="D25" i="33"/>
  <c r="D24" i="33"/>
  <c r="P24" i="33" s="1"/>
  <c r="C35" i="33"/>
  <c r="C34" i="33"/>
  <c r="C33" i="33"/>
  <c r="C32" i="33"/>
  <c r="C31" i="33"/>
  <c r="C30" i="33"/>
  <c r="C29" i="33"/>
  <c r="C28" i="33"/>
  <c r="C27" i="33"/>
  <c r="C26" i="33"/>
  <c r="C25" i="33"/>
  <c r="C24" i="33"/>
  <c r="M33" i="33"/>
  <c r="J33" i="33"/>
  <c r="L33" i="33" s="1"/>
  <c r="M25" i="33"/>
  <c r="J25" i="33"/>
  <c r="L25" i="33" s="1"/>
  <c r="O25" i="33"/>
  <c r="F15" i="33"/>
  <c r="D15" i="33"/>
  <c r="C15" i="33"/>
  <c r="E15" i="33" s="1"/>
  <c r="F14" i="33"/>
  <c r="E14" i="33"/>
  <c r="D14" i="33"/>
  <c r="C14" i="33"/>
  <c r="F13" i="33"/>
  <c r="D13" i="33"/>
  <c r="C13" i="33"/>
  <c r="E13" i="33" s="1"/>
  <c r="F12" i="33"/>
  <c r="E12" i="33"/>
  <c r="D12" i="33"/>
  <c r="C12" i="33"/>
  <c r="F11" i="33"/>
  <c r="D11" i="33"/>
  <c r="C11" i="33"/>
  <c r="E11" i="33" s="1"/>
  <c r="F10" i="33"/>
  <c r="C10" i="33"/>
  <c r="F9" i="33"/>
  <c r="D9" i="33"/>
  <c r="C9" i="33"/>
  <c r="E9" i="33" s="1"/>
  <c r="F8" i="33"/>
  <c r="E8" i="33"/>
  <c r="D8" i="33"/>
  <c r="C8" i="33"/>
  <c r="F6" i="33"/>
  <c r="E6" i="33"/>
  <c r="D6" i="33"/>
  <c r="C6" i="33"/>
  <c r="F5" i="33"/>
  <c r="D5" i="33"/>
  <c r="C5" i="33"/>
  <c r="E5" i="33" s="1"/>
  <c r="F4" i="33"/>
  <c r="E4" i="33"/>
  <c r="D4" i="33"/>
  <c r="C4" i="33"/>
  <c r="P30" i="33" l="1"/>
  <c r="H30" i="33"/>
  <c r="N30" i="33" s="1"/>
  <c r="P34" i="33"/>
  <c r="P29" i="33"/>
  <c r="J35" i="33"/>
  <c r="L35" i="33" s="1"/>
  <c r="M34" i="33"/>
  <c r="P32" i="33"/>
  <c r="O28" i="33"/>
  <c r="E36" i="33"/>
  <c r="P27" i="33"/>
  <c r="G36" i="33"/>
  <c r="M26" i="33"/>
  <c r="O26" i="33"/>
  <c r="F36" i="33"/>
  <c r="N26" i="33"/>
  <c r="O30" i="33"/>
  <c r="J28" i="33"/>
  <c r="L28" i="33" s="1"/>
  <c r="M28" i="33"/>
  <c r="J30" i="33"/>
  <c r="L30" i="33" s="1"/>
  <c r="H25" i="33"/>
  <c r="N25" i="33" s="1"/>
  <c r="H33" i="33"/>
  <c r="N33" i="33" s="1"/>
  <c r="H35" i="33"/>
  <c r="N35" i="33" s="1"/>
  <c r="H28" i="33"/>
  <c r="N28" i="33" s="1"/>
  <c r="D36" i="33"/>
  <c r="H24" i="33"/>
  <c r="N24" i="33" s="1"/>
  <c r="N31" i="33"/>
  <c r="O24" i="33"/>
  <c r="P26" i="33"/>
  <c r="P31" i="33"/>
  <c r="H34" i="33"/>
  <c r="N34" i="33" s="1"/>
  <c r="M27" i="33"/>
  <c r="P28" i="33"/>
  <c r="J29" i="33"/>
  <c r="L29" i="33" s="1"/>
  <c r="M35" i="33"/>
  <c r="O29" i="33"/>
  <c r="M24" i="33"/>
  <c r="P25" i="33"/>
  <c r="J26" i="33"/>
  <c r="L26" i="33" s="1"/>
  <c r="M32" i="33"/>
  <c r="P33" i="33"/>
  <c r="J34" i="33"/>
  <c r="L34" i="33" s="1"/>
  <c r="H29" i="33"/>
  <c r="N29" i="33" s="1"/>
  <c r="O31" i="33"/>
  <c r="J24" i="33"/>
  <c r="L24" i="33" s="1"/>
  <c r="J31" i="33"/>
  <c r="L31" i="33" s="1"/>
  <c r="O35" i="33"/>
  <c r="P35" i="33"/>
  <c r="K4" i="12"/>
  <c r="K4" i="9"/>
  <c r="K4" i="11"/>
  <c r="L4" i="10"/>
  <c r="K4" i="1"/>
  <c r="K4" i="7"/>
  <c r="K4" i="8"/>
  <c r="K4" i="3"/>
  <c r="K4" i="5"/>
  <c r="K4" i="2"/>
  <c r="K4" i="4"/>
  <c r="K4" i="13"/>
  <c r="M36" i="33" l="1"/>
  <c r="B5" i="13"/>
  <c r="B6" i="13"/>
  <c r="B7" i="13"/>
  <c r="B8" i="13"/>
  <c r="B9" i="13"/>
  <c r="B10" i="13"/>
  <c r="B11" i="13"/>
  <c r="B12" i="13"/>
  <c r="B13" i="13"/>
  <c r="B14" i="13"/>
  <c r="B15" i="13"/>
  <c r="B4" i="13"/>
  <c r="B93" i="5" l="1"/>
  <c r="C93" i="5"/>
  <c r="B73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74" i="5"/>
  <c r="D92" i="10" l="1"/>
  <c r="C92" i="10"/>
  <c r="G24" i="26" l="1"/>
  <c r="O24" i="26"/>
  <c r="G35" i="26"/>
  <c r="G34" i="26"/>
  <c r="G33" i="26"/>
  <c r="G32" i="26"/>
  <c r="G31" i="26"/>
  <c r="G30" i="26"/>
  <c r="G29" i="26"/>
  <c r="G28" i="26"/>
  <c r="G27" i="26"/>
  <c r="G26" i="26"/>
  <c r="G25" i="26"/>
  <c r="I35" i="26"/>
  <c r="I34" i="26"/>
  <c r="I31" i="26"/>
  <c r="I28" i="26"/>
  <c r="I26" i="26"/>
  <c r="I24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B5" i="12"/>
  <c r="B6" i="12"/>
  <c r="B7" i="12"/>
  <c r="B8" i="12"/>
  <c r="B9" i="12"/>
  <c r="B10" i="12"/>
  <c r="B11" i="12"/>
  <c r="B12" i="12"/>
  <c r="B13" i="12"/>
  <c r="B14" i="12"/>
  <c r="B15" i="12"/>
  <c r="B4" i="12"/>
  <c r="B5" i="9"/>
  <c r="B6" i="9"/>
  <c r="B7" i="9"/>
  <c r="B8" i="9"/>
  <c r="B9" i="9"/>
  <c r="B10" i="9"/>
  <c r="B11" i="9"/>
  <c r="B12" i="9"/>
  <c r="B13" i="9"/>
  <c r="B14" i="9"/>
  <c r="B15" i="9"/>
  <c r="B4" i="9"/>
  <c r="B5" i="11"/>
  <c r="B6" i="11"/>
  <c r="B7" i="11"/>
  <c r="B8" i="11"/>
  <c r="B9" i="11"/>
  <c r="B10" i="11"/>
  <c r="B11" i="11"/>
  <c r="B12" i="11"/>
  <c r="B13" i="11"/>
  <c r="B14" i="11"/>
  <c r="B15" i="11"/>
  <c r="B4" i="11"/>
  <c r="I33" i="26" s="1"/>
  <c r="C5" i="10"/>
  <c r="I32" i="33" s="1"/>
  <c r="C6" i="10"/>
  <c r="D10" i="33" s="1"/>
  <c r="E10" i="33" s="1"/>
  <c r="C7" i="10"/>
  <c r="C8" i="10"/>
  <c r="C9" i="10"/>
  <c r="C10" i="10"/>
  <c r="C11" i="10"/>
  <c r="C12" i="10"/>
  <c r="C13" i="10"/>
  <c r="C14" i="10"/>
  <c r="C15" i="10"/>
  <c r="C4" i="10"/>
  <c r="I32" i="26" s="1"/>
  <c r="B5" i="1"/>
  <c r="B6" i="1"/>
  <c r="B7" i="1"/>
  <c r="B8" i="1"/>
  <c r="B9" i="1"/>
  <c r="B10" i="1"/>
  <c r="B11" i="1"/>
  <c r="B12" i="1"/>
  <c r="B13" i="1"/>
  <c r="B14" i="1"/>
  <c r="B15" i="1"/>
  <c r="B4" i="1"/>
  <c r="I30" i="26" s="1"/>
  <c r="B5" i="7"/>
  <c r="B6" i="7"/>
  <c r="B7" i="7"/>
  <c r="B8" i="7"/>
  <c r="B9" i="7"/>
  <c r="B10" i="7"/>
  <c r="B11" i="7"/>
  <c r="B12" i="7"/>
  <c r="B13" i="7"/>
  <c r="B14" i="7"/>
  <c r="B15" i="7"/>
  <c r="B4" i="7"/>
  <c r="B5" i="8"/>
  <c r="B6" i="8"/>
  <c r="B7" i="8"/>
  <c r="B8" i="8"/>
  <c r="B9" i="8"/>
  <c r="B10" i="8"/>
  <c r="B11" i="8"/>
  <c r="B12" i="8"/>
  <c r="B13" i="8"/>
  <c r="B14" i="8"/>
  <c r="B15" i="8"/>
  <c r="B4" i="8"/>
  <c r="I29" i="26" s="1"/>
  <c r="B5" i="3"/>
  <c r="B6" i="3"/>
  <c r="B7" i="3"/>
  <c r="B8" i="3"/>
  <c r="B9" i="3"/>
  <c r="B10" i="3"/>
  <c r="B11" i="3"/>
  <c r="B12" i="3"/>
  <c r="B13" i="3"/>
  <c r="B14" i="3"/>
  <c r="B15" i="3"/>
  <c r="B4" i="3"/>
  <c r="B5" i="5"/>
  <c r="I27" i="33" s="1"/>
  <c r="B6" i="5"/>
  <c r="D7" i="33" s="1"/>
  <c r="B7" i="5"/>
  <c r="B8" i="5"/>
  <c r="B9" i="5"/>
  <c r="B10" i="5"/>
  <c r="B11" i="5"/>
  <c r="B12" i="5"/>
  <c r="B13" i="5"/>
  <c r="B14" i="5"/>
  <c r="B15" i="5"/>
  <c r="B4" i="5"/>
  <c r="I27" i="26" s="1"/>
  <c r="B5" i="2"/>
  <c r="B6" i="2"/>
  <c r="B7" i="2"/>
  <c r="B8" i="2"/>
  <c r="B9" i="2"/>
  <c r="B10" i="2"/>
  <c r="B11" i="2"/>
  <c r="B12" i="2"/>
  <c r="B13" i="2"/>
  <c r="B14" i="2"/>
  <c r="B15" i="2"/>
  <c r="B4" i="2"/>
  <c r="I25" i="26" s="1"/>
  <c r="O25" i="26" s="1"/>
  <c r="B5" i="4"/>
  <c r="B6" i="4"/>
  <c r="B7" i="4"/>
  <c r="B8" i="4"/>
  <c r="B9" i="4"/>
  <c r="B10" i="4"/>
  <c r="B11" i="4"/>
  <c r="B12" i="4"/>
  <c r="B13" i="4"/>
  <c r="B14" i="4"/>
  <c r="B15" i="4"/>
  <c r="B4" i="4"/>
  <c r="O32" i="33" l="1"/>
  <c r="J32" i="33"/>
  <c r="L32" i="33" s="1"/>
  <c r="H32" i="33"/>
  <c r="N32" i="33" s="1"/>
  <c r="H27" i="33"/>
  <c r="J27" i="33"/>
  <c r="L27" i="33" s="1"/>
  <c r="O27" i="33"/>
  <c r="I36" i="33"/>
  <c r="O36" i="33" s="1"/>
  <c r="J15" i="12"/>
  <c r="G15" i="12"/>
  <c r="J14" i="12"/>
  <c r="G14" i="12"/>
  <c r="J13" i="12"/>
  <c r="G13" i="12"/>
  <c r="J12" i="12"/>
  <c r="G12" i="12"/>
  <c r="J11" i="12"/>
  <c r="G11" i="12"/>
  <c r="J10" i="12"/>
  <c r="G10" i="12"/>
  <c r="J9" i="12"/>
  <c r="G9" i="12"/>
  <c r="J8" i="12"/>
  <c r="G8" i="12"/>
  <c r="J7" i="12"/>
  <c r="G7" i="12"/>
  <c r="J6" i="12"/>
  <c r="G6" i="12"/>
  <c r="J5" i="12"/>
  <c r="G5" i="12"/>
  <c r="J4" i="12"/>
  <c r="G4" i="12"/>
  <c r="J15" i="9"/>
  <c r="G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K15" i="10"/>
  <c r="H15" i="10"/>
  <c r="K14" i="10"/>
  <c r="H14" i="10"/>
  <c r="K13" i="10"/>
  <c r="H13" i="10"/>
  <c r="K12" i="10"/>
  <c r="H12" i="10"/>
  <c r="K11" i="10"/>
  <c r="H11" i="10"/>
  <c r="K10" i="10"/>
  <c r="H10" i="10"/>
  <c r="K9" i="10"/>
  <c r="H9" i="10"/>
  <c r="K8" i="10"/>
  <c r="H8" i="10"/>
  <c r="K7" i="10"/>
  <c r="H7" i="10"/>
  <c r="K6" i="10"/>
  <c r="H6" i="10"/>
  <c r="K5" i="10"/>
  <c r="H5" i="10"/>
  <c r="K4" i="10"/>
  <c r="H4" i="10"/>
  <c r="J15" i="7"/>
  <c r="G15" i="7"/>
  <c r="J14" i="7"/>
  <c r="G14" i="7"/>
  <c r="J13" i="7"/>
  <c r="G13" i="7"/>
  <c r="J12" i="7"/>
  <c r="G12" i="7"/>
  <c r="J11" i="7"/>
  <c r="G11" i="7"/>
  <c r="J10" i="7"/>
  <c r="G10" i="7"/>
  <c r="J9" i="7"/>
  <c r="G9" i="7"/>
  <c r="J8" i="7"/>
  <c r="G8" i="7"/>
  <c r="J7" i="7"/>
  <c r="G7" i="7"/>
  <c r="J6" i="7"/>
  <c r="G6" i="7"/>
  <c r="J5" i="7"/>
  <c r="G5" i="7"/>
  <c r="J4" i="7"/>
  <c r="G4" i="7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F7" i="33" s="1"/>
  <c r="G6" i="5"/>
  <c r="C7" i="33" s="1"/>
  <c r="E7" i="33" s="1"/>
  <c r="J5" i="5"/>
  <c r="G5" i="5"/>
  <c r="J4" i="5"/>
  <c r="G4" i="5"/>
  <c r="G4" i="2"/>
  <c r="G5" i="2"/>
  <c r="G6" i="2"/>
  <c r="G4" i="4"/>
  <c r="G5" i="4"/>
  <c r="G6" i="4"/>
  <c r="G7" i="4"/>
  <c r="L36" i="33" l="1"/>
  <c r="N27" i="33"/>
  <c r="H36" i="33"/>
  <c r="G4" i="13"/>
  <c r="G5" i="13"/>
  <c r="G6" i="13"/>
  <c r="G7" i="13"/>
  <c r="P36" i="33" l="1"/>
  <c r="N36" i="33"/>
  <c r="C80" i="12"/>
  <c r="B85" i="12"/>
  <c r="B97" i="12"/>
  <c r="C98" i="12"/>
  <c r="C99" i="12"/>
  <c r="C102" i="12"/>
  <c r="C105" i="12"/>
  <c r="C106" i="12"/>
  <c r="C107" i="12"/>
  <c r="B109" i="12"/>
  <c r="C109" i="12"/>
  <c r="H109" i="12"/>
  <c r="H107" i="8" l="1"/>
  <c r="H109" i="3"/>
  <c r="H108" i="4"/>
  <c r="H107" i="2"/>
  <c r="C106" i="1" l="1"/>
  <c r="C104" i="1"/>
  <c r="C103" i="1"/>
  <c r="C99" i="1"/>
  <c r="C96" i="1"/>
  <c r="C97" i="1"/>
  <c r="C95" i="1"/>
  <c r="B107" i="1"/>
  <c r="I107" i="1"/>
  <c r="C107" i="7"/>
  <c r="C107" i="1" l="1"/>
  <c r="H109" i="7"/>
  <c r="C97" i="7"/>
  <c r="C109" i="7" s="1"/>
  <c r="B109" i="7"/>
  <c r="C106" i="7"/>
  <c r="C104" i="7"/>
  <c r="C99" i="7"/>
  <c r="C98" i="7"/>
  <c r="D131" i="10"/>
  <c r="D149" i="10"/>
  <c r="D148" i="10"/>
  <c r="D147" i="10"/>
  <c r="D145" i="10"/>
  <c r="D141" i="10"/>
  <c r="D140" i="10"/>
  <c r="I152" i="10"/>
  <c r="C152" i="10"/>
  <c r="C109" i="11"/>
  <c r="B109" i="11"/>
  <c r="C105" i="11"/>
  <c r="C106" i="11"/>
  <c r="C107" i="11"/>
  <c r="C108" i="11"/>
  <c r="C104" i="11"/>
  <c r="C101" i="11"/>
  <c r="C98" i="11"/>
  <c r="C99" i="11"/>
  <c r="C97" i="11"/>
  <c r="H109" i="11"/>
  <c r="C108" i="9"/>
  <c r="C103" i="9"/>
  <c r="C97" i="9"/>
  <c r="C96" i="9"/>
  <c r="C88" i="9"/>
  <c r="C89" i="9"/>
  <c r="B108" i="9"/>
  <c r="D152" i="10" l="1"/>
  <c r="M34" i="26" l="1"/>
  <c r="M32" i="26"/>
  <c r="M31" i="26"/>
  <c r="M28" i="26"/>
  <c r="M27" i="26"/>
  <c r="M26" i="26"/>
  <c r="E202" i="10"/>
  <c r="I158" i="12"/>
  <c r="B175" i="12"/>
  <c r="I164" i="9"/>
  <c r="I154" i="9"/>
  <c r="I148" i="9"/>
  <c r="B173" i="9"/>
  <c r="B147" i="1"/>
  <c r="B153" i="1" s="1"/>
  <c r="D15" i="26"/>
  <c r="D14" i="26"/>
  <c r="D13" i="26"/>
  <c r="D12" i="26"/>
  <c r="C12" i="26"/>
  <c r="D11" i="26"/>
  <c r="D10" i="26"/>
  <c r="D9" i="26"/>
  <c r="D8" i="26"/>
  <c r="D7" i="26"/>
  <c r="D6" i="26"/>
  <c r="D5" i="26"/>
  <c r="D4" i="26"/>
  <c r="C4" i="26"/>
  <c r="J27" i="26" l="1"/>
  <c r="L27" i="26" s="1"/>
  <c r="H31" i="26"/>
  <c r="N31" i="26" s="1"/>
  <c r="P30" i="26"/>
  <c r="P29" i="26"/>
  <c r="I173" i="9"/>
  <c r="J35" i="26"/>
  <c r="L35" i="26" s="1"/>
  <c r="H27" i="26"/>
  <c r="N27" i="26" s="1"/>
  <c r="O27" i="26"/>
  <c r="O26" i="26"/>
  <c r="P25" i="26"/>
  <c r="E4" i="26"/>
  <c r="J31" i="26"/>
  <c r="L31" i="26" s="1"/>
  <c r="O31" i="26"/>
  <c r="O29" i="26"/>
  <c r="H25" i="26"/>
  <c r="N25" i="26" s="1"/>
  <c r="H33" i="26"/>
  <c r="N33" i="26" s="1"/>
  <c r="H29" i="26"/>
  <c r="N29" i="26" s="1"/>
  <c r="P26" i="26"/>
  <c r="H28" i="26"/>
  <c r="N28" i="26" s="1"/>
  <c r="P33" i="26"/>
  <c r="H26" i="26"/>
  <c r="N26" i="26" s="1"/>
  <c r="H32" i="26"/>
  <c r="N32" i="26" s="1"/>
  <c r="E36" i="26"/>
  <c r="O33" i="26"/>
  <c r="H35" i="26"/>
  <c r="N35" i="26" s="1"/>
  <c r="M35" i="26"/>
  <c r="P34" i="26"/>
  <c r="D36" i="26"/>
  <c r="E12" i="26"/>
  <c r="J34" i="26"/>
  <c r="L34" i="26" s="1"/>
  <c r="H34" i="26"/>
  <c r="N34" i="26" s="1"/>
  <c r="O34" i="26"/>
  <c r="O30" i="26"/>
  <c r="I36" i="26"/>
  <c r="H30" i="26"/>
  <c r="N30" i="26" s="1"/>
  <c r="M30" i="26"/>
  <c r="F36" i="26"/>
  <c r="J26" i="26"/>
  <c r="L26" i="26" s="1"/>
  <c r="O28" i="26"/>
  <c r="J30" i="26"/>
  <c r="L30" i="26" s="1"/>
  <c r="O32" i="26"/>
  <c r="P24" i="26"/>
  <c r="P28" i="26"/>
  <c r="P32" i="26"/>
  <c r="H24" i="26"/>
  <c r="N24" i="26" s="1"/>
  <c r="J25" i="26"/>
  <c r="L25" i="26" s="1"/>
  <c r="J29" i="26"/>
  <c r="L29" i="26" s="1"/>
  <c r="J33" i="26"/>
  <c r="L33" i="26" s="1"/>
  <c r="O35" i="26"/>
  <c r="P27" i="26"/>
  <c r="P31" i="26"/>
  <c r="P35" i="26"/>
  <c r="J24" i="26"/>
  <c r="L24" i="26" s="1"/>
  <c r="M25" i="26"/>
  <c r="J28" i="26"/>
  <c r="L28" i="26" s="1"/>
  <c r="M29" i="26"/>
  <c r="J32" i="26"/>
  <c r="L32" i="26" s="1"/>
  <c r="M33" i="26"/>
  <c r="M24" i="26"/>
  <c r="O36" i="26" l="1"/>
  <c r="H36" i="26"/>
  <c r="P36" i="26" s="1"/>
  <c r="M36" i="26"/>
  <c r="L36" i="26"/>
  <c r="D252" i="11"/>
  <c r="D255" i="11" s="1"/>
  <c r="D253" i="11"/>
  <c r="D254" i="11"/>
  <c r="D251" i="11"/>
  <c r="N36" i="26" l="1"/>
  <c r="I253" i="12"/>
  <c r="D155" i="3"/>
  <c r="D164" i="3" s="1"/>
  <c r="B150" i="4" l="1"/>
  <c r="B147" i="2"/>
  <c r="C305" i="10"/>
  <c r="G156" i="8"/>
  <c r="H148" i="8"/>
  <c r="D156" i="8"/>
  <c r="E156" i="8"/>
  <c r="F156" i="8"/>
  <c r="B156" i="8"/>
  <c r="C164" i="3"/>
  <c r="B164" i="3"/>
  <c r="H275" i="12"/>
  <c r="H281" i="12"/>
  <c r="C230" i="9"/>
  <c r="B230" i="9" s="1"/>
  <c r="C209" i="9"/>
  <c r="B209" i="9" s="1"/>
  <c r="C237" i="9"/>
  <c r="B237" i="9" s="1"/>
  <c r="G281" i="12"/>
  <c r="B281" i="12"/>
  <c r="C281" i="12"/>
  <c r="B255" i="11"/>
  <c r="D159" i="7"/>
  <c r="C159" i="7"/>
  <c r="B159" i="7"/>
  <c r="E159" i="7"/>
  <c r="F159" i="7"/>
  <c r="D196" i="1"/>
  <c r="B196" i="1"/>
  <c r="C196" i="1"/>
  <c r="C238" i="9" l="1"/>
  <c r="B238" i="9"/>
  <c r="G36" i="26" l="1"/>
  <c r="J4" i="13" l="1"/>
  <c r="J5" i="13"/>
  <c r="J6" i="13"/>
  <c r="J7" i="13"/>
  <c r="G8" i="13"/>
  <c r="J8" i="13"/>
  <c r="G9" i="13"/>
  <c r="J9" i="13"/>
  <c r="G10" i="13"/>
  <c r="J10" i="13"/>
  <c r="G11" i="13"/>
  <c r="J11" i="13"/>
  <c r="G12" i="13"/>
  <c r="J12" i="13"/>
  <c r="G13" i="13"/>
  <c r="J13" i="13"/>
  <c r="G14" i="13"/>
  <c r="J14" i="13"/>
  <c r="G15" i="13"/>
  <c r="J15" i="13"/>
  <c r="F4" i="26" l="1"/>
  <c r="J5" i="4" l="1"/>
  <c r="J6" i="4"/>
  <c r="J7" i="4"/>
  <c r="J8" i="4"/>
  <c r="J9" i="4"/>
  <c r="J10" i="4"/>
  <c r="J11" i="4"/>
  <c r="J12" i="4"/>
  <c r="J13" i="4"/>
  <c r="J14" i="4"/>
  <c r="J15" i="4"/>
  <c r="J5" i="2"/>
  <c r="J6" i="2"/>
  <c r="J7" i="2"/>
  <c r="J8" i="2"/>
  <c r="J9" i="2"/>
  <c r="J10" i="2"/>
  <c r="J11" i="2"/>
  <c r="J12" i="2"/>
  <c r="J13" i="2"/>
  <c r="J14" i="2"/>
  <c r="J15" i="2"/>
  <c r="J4" i="4"/>
  <c r="J4" i="2"/>
  <c r="F11" i="26" l="1"/>
  <c r="F8" i="26"/>
  <c r="F5" i="26"/>
  <c r="F14" i="26"/>
  <c r="F10" i="26"/>
  <c r="F13" i="26"/>
  <c r="F6" i="26"/>
  <c r="F15" i="26"/>
  <c r="F9" i="26"/>
  <c r="F7" i="26"/>
  <c r="F12" i="26"/>
  <c r="G15" i="2"/>
  <c r="G14" i="2"/>
  <c r="G13" i="2"/>
  <c r="G12" i="2"/>
  <c r="G11" i="2"/>
  <c r="G10" i="2"/>
  <c r="G9" i="2"/>
  <c r="G8" i="2"/>
  <c r="G7" i="2"/>
  <c r="G15" i="4"/>
  <c r="G14" i="4"/>
  <c r="G13" i="4"/>
  <c r="G12" i="4"/>
  <c r="G11" i="4"/>
  <c r="G10" i="4"/>
  <c r="G9" i="4"/>
  <c r="G8" i="4"/>
  <c r="C11" i="26" l="1"/>
  <c r="E11" i="26" s="1"/>
  <c r="C8" i="26"/>
  <c r="E8" i="26" s="1"/>
  <c r="C5" i="26"/>
  <c r="E5" i="26" s="1"/>
  <c r="C14" i="26"/>
  <c r="E14" i="26" s="1"/>
  <c r="C10" i="26"/>
  <c r="E10" i="26" s="1"/>
  <c r="C13" i="26"/>
  <c r="E13" i="26" s="1"/>
  <c r="C6" i="26"/>
  <c r="E6" i="26" s="1"/>
  <c r="C15" i="26"/>
  <c r="E15" i="26" s="1"/>
  <c r="C9" i="26"/>
  <c r="E9" i="26" s="1"/>
  <c r="C7" i="26"/>
  <c r="E7" i="26" s="1"/>
  <c r="I175" i="12" l="1"/>
</calcChain>
</file>

<file path=xl/comments1.xml><?xml version="1.0" encoding="utf-8"?>
<comments xmlns="http://schemas.openxmlformats.org/spreadsheetml/2006/main">
  <authors>
    <author>PC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Jan 12 - Seems to be incorrect data
Jan 13-31 - Missing data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Jan 30th - seems to be incorrect.
Jan 31st - Missing.
</t>
        </r>
      </text>
    </comment>
  </commentList>
</comments>
</file>

<file path=xl/sharedStrings.xml><?xml version="1.0" encoding="utf-8"?>
<sst xmlns="http://schemas.openxmlformats.org/spreadsheetml/2006/main" count="1232" uniqueCount="256">
  <si>
    <t>Month-Year</t>
  </si>
  <si>
    <t>Norfolk</t>
  </si>
  <si>
    <t>Rutley</t>
  </si>
  <si>
    <t>Sandhurst</t>
  </si>
  <si>
    <t>Hwy 2</t>
  </si>
  <si>
    <t>Alfred</t>
  </si>
  <si>
    <t>Unity</t>
  </si>
  <si>
    <t>Odessa</t>
  </si>
  <si>
    <t>Welland</t>
  </si>
  <si>
    <t>Newboro 1</t>
  </si>
  <si>
    <t>Newboro 4</t>
  </si>
  <si>
    <t>Bruining</t>
  </si>
  <si>
    <t>Project</t>
  </si>
  <si>
    <t>Erie Ridge</t>
  </si>
  <si>
    <t>Hwy 2 S</t>
  </si>
  <si>
    <t>HONI Statement (Off Peak)</t>
  </si>
  <si>
    <t>HONI Statement (On Peak)</t>
  </si>
  <si>
    <t>Date:</t>
  </si>
  <si>
    <t>Actual Production</t>
  </si>
  <si>
    <t>Budgeted Production</t>
  </si>
  <si>
    <t>IPR%</t>
  </si>
  <si>
    <t>Measured Insolation</t>
  </si>
  <si>
    <t>WPR%</t>
  </si>
  <si>
    <t>Total kWh</t>
  </si>
  <si>
    <t>Insolation</t>
  </si>
  <si>
    <t>Energy Production</t>
  </si>
  <si>
    <t>Performance</t>
  </si>
  <si>
    <t>Actual</t>
  </si>
  <si>
    <t>Reference</t>
  </si>
  <si>
    <t>Measured</t>
  </si>
  <si>
    <t>Expected</t>
  </si>
  <si>
    <t>Variance</t>
  </si>
  <si>
    <t>Fit Rate</t>
  </si>
  <si>
    <t>Revenue</t>
  </si>
  <si>
    <t>[kWh/m2]</t>
  </si>
  <si>
    <t>[kWh]</t>
  </si>
  <si>
    <t>[$]</t>
  </si>
  <si>
    <t>[%]</t>
  </si>
  <si>
    <t>SunE Erie Ridge</t>
  </si>
  <si>
    <t xml:space="preserve">SunE Rutley </t>
  </si>
  <si>
    <t>SunE Sandhurst</t>
  </si>
  <si>
    <t>SunE Norfolk</t>
  </si>
  <si>
    <t>SunE Hwy 2 S</t>
  </si>
  <si>
    <t>SunE Odessa</t>
  </si>
  <si>
    <t>SunE Alfred</t>
  </si>
  <si>
    <t>SunE Unity</t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</si>
  <si>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
2) Hwy 2 S:
     a. </t>
    </r>
    <r>
      <rPr>
        <i/>
        <sz val="10"/>
        <rFont val="Arial"/>
        <family val="2"/>
      </rPr>
      <t>Oct. 2: inverter 6C went offline due to fault.  Site tech replaced and torqued the loosefan wiring</t>
    </r>
    <r>
      <rPr>
        <sz val="10"/>
        <rFont val="Arial"/>
        <family val="2"/>
      </rPr>
      <t xml:space="preserve">
3) Norfolk:
     a. </t>
    </r>
    <r>
      <rPr>
        <i/>
        <sz val="10"/>
        <rFont val="Arial"/>
        <family val="2"/>
      </rPr>
      <t xml:space="preserve">Oct. 6: Main AC breaker opened caused by the auto reclosure of the Norfolk TS.  
</t>
    </r>
    <r>
      <rPr>
        <sz val="10"/>
        <rFont val="Arial"/>
        <family val="2"/>
      </rPr>
      <t>4) Rutley:</t>
    </r>
    <r>
      <rPr>
        <i/>
        <sz val="10"/>
        <rFont val="Arial"/>
        <family val="2"/>
      </rPr>
      <t xml:space="preserve"> 
    </t>
    </r>
    <r>
      <rPr>
        <sz val="10"/>
        <rFont val="Arial"/>
        <family val="2"/>
      </rPr>
      <t xml:space="preserve">a. </t>
    </r>
    <r>
      <rPr>
        <i/>
        <sz val="10"/>
        <rFont val="Arial"/>
        <family val="2"/>
      </rPr>
      <t xml:space="preserve">On going: Pile remediation work in progress.  Trackers were sequentially stalled to give access to workers.  
</t>
    </r>
    <r>
      <rPr>
        <sz val="10"/>
        <rFont val="Arial"/>
        <family val="2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</si>
  <si>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HONI Web Meter</t>
  </si>
  <si>
    <t>SEEDs Gen Meter</t>
  </si>
  <si>
    <t>A</t>
  </si>
  <si>
    <t>H</t>
  </si>
  <si>
    <t>I</t>
  </si>
  <si>
    <t>B</t>
  </si>
  <si>
    <t>SEEDs</t>
  </si>
  <si>
    <t>Weather Performance</t>
  </si>
  <si>
    <t>Timestamp</t>
  </si>
  <si>
    <t xml:space="preserve"> Value (kWh)</t>
  </si>
  <si>
    <t>Username: GUEST</t>
  </si>
  <si>
    <t>Query Parameters</t>
  </si>
  <si>
    <t>Tag Name: DAILY_ENERGY_DELIVERED</t>
  </si>
  <si>
    <t>Description: Daily Energy Delivered</t>
  </si>
  <si>
    <t xml:space="preserve"> Quality</t>
  </si>
  <si>
    <t>DateTime</t>
  </si>
  <si>
    <t>ActualEnergy(GenMeter)</t>
  </si>
  <si>
    <t>Insolation(EnvKit#1)</t>
  </si>
  <si>
    <t>2016-07-0100:00:00</t>
  </si>
  <si>
    <t>2016-07-0200:00:00</t>
  </si>
  <si>
    <t>2016-07-0300:00:00</t>
  </si>
  <si>
    <t>2016-07-0400:00:00</t>
  </si>
  <si>
    <t>2016-07-0500:00:00</t>
  </si>
  <si>
    <t>2016-07-0600:00:00</t>
  </si>
  <si>
    <t>2016-07-0700:00:00</t>
  </si>
  <si>
    <t>2016-07-0800:00:00</t>
  </si>
  <si>
    <t>2016-07-0900:00:00</t>
  </si>
  <si>
    <t>2016-07-1000:00:00</t>
  </si>
  <si>
    <t>2016-07-1100:00:00</t>
  </si>
  <si>
    <t>2016-07-1200:00:00</t>
  </si>
  <si>
    <t>2016-07-1300:00:00</t>
  </si>
  <si>
    <t>2016-07-1400:00:00</t>
  </si>
  <si>
    <t>2016-07-1500:00:00</t>
  </si>
  <si>
    <t>2016-07-1600:00:00</t>
  </si>
  <si>
    <t>2016-07-1700:00:00</t>
  </si>
  <si>
    <t>2016-07-1800:00:00</t>
  </si>
  <si>
    <t>2016-07-1900:00:00</t>
  </si>
  <si>
    <t>2016-07-2000:00:00</t>
  </si>
  <si>
    <t>2016-07-2100:00:00</t>
  </si>
  <si>
    <t>2016-07-2200:00:00</t>
  </si>
  <si>
    <t>2016-07-2300:00:00</t>
  </si>
  <si>
    <t>2016-07-2400:00:00</t>
  </si>
  <si>
    <t>2016-07-2500:00:00</t>
  </si>
  <si>
    <t>2016-07-2600:00:00</t>
  </si>
  <si>
    <t>2016-07-2700:00:00</t>
  </si>
  <si>
    <t>2016-07-2800:00:00</t>
  </si>
  <si>
    <t>2016-07-2900:00:00</t>
  </si>
  <si>
    <t>2016-07-3000:00:00</t>
  </si>
  <si>
    <t>2016-07-3100:00:00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</si>
  <si>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</si>
  <si>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</si>
  <si>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</si>
  <si>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</si>
  <si>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</si>
  <si>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</si>
  <si>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</si>
  <si>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</si>
  <si>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</si>
  <si>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</si>
  <si>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</si>
  <si>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</si>
  <si>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</si>
  <si>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</si>
  <si>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</si>
  <si>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</si>
  <si>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</si>
  <si>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</si>
  <si>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</si>
  <si>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HONI</t>
  </si>
  <si>
    <t>No data gaps on insolation</t>
  </si>
  <si>
    <t>7/31/2016 11:00:00 PM</t>
  </si>
  <si>
    <t>7/30/2016 11:00:00 PM</t>
  </si>
  <si>
    <t>7/29/2016 11:00:00 PM</t>
  </si>
  <si>
    <t>7/28/2016 11:00:00 PM</t>
  </si>
  <si>
    <t>7/27/2016 11:00:00 PM</t>
  </si>
  <si>
    <t>7/26/2016 11:00:00 PM</t>
  </si>
  <si>
    <t>7/25/2016 11:00:00 PM</t>
  </si>
  <si>
    <t>7/24/2016 11:00:00 PM</t>
  </si>
  <si>
    <t>7/23/2016 11:00:00 PM</t>
  </si>
  <si>
    <t>7/22/2016 11:00:00 PM</t>
  </si>
  <si>
    <t>7/21/2016 11:00:00 PM</t>
  </si>
  <si>
    <t>7/20/2016 11:00:00 PM</t>
  </si>
  <si>
    <t>7/19/2016 11:00:00 PM</t>
  </si>
  <si>
    <t>7/18/2016 11:00:00 PM</t>
  </si>
  <si>
    <t>7/17/2016 11:00:00 PM</t>
  </si>
  <si>
    <t>7/16/2016 11:00:00 PM</t>
  </si>
  <si>
    <t>7/15/2016 11:00:00 PM</t>
  </si>
  <si>
    <t>7/14/2016 11:00:00 PM</t>
  </si>
  <si>
    <t>7/13/2016 11:00:00 PM</t>
  </si>
  <si>
    <t>SCADA</t>
  </si>
  <si>
    <t>SCADA Insol</t>
  </si>
  <si>
    <t>N</t>
  </si>
  <si>
    <t>/</t>
  </si>
  <si>
    <t>Norfolk SEEDs Insol</t>
  </si>
  <si>
    <t>Welland SEEDs Insol</t>
  </si>
  <si>
    <t>SEEDs Insol</t>
  </si>
  <si>
    <t>SEEDs Actual Gen</t>
  </si>
  <si>
    <t xml:space="preserve">HONI </t>
  </si>
  <si>
    <t>Date</t>
  </si>
  <si>
    <t>Small Data gap</t>
  </si>
  <si>
    <t>Date gap</t>
  </si>
  <si>
    <t>Faulty freewave radio unit</t>
  </si>
  <si>
    <t>Incomplete</t>
  </si>
  <si>
    <t>Username: ADMIN</t>
  </si>
  <si>
    <t>Date/Time: 9/6/2016 12:09:52 PM</t>
  </si>
  <si>
    <t>Tag Name: DAILY_INSOLATION</t>
  </si>
  <si>
    <t>Description: Daily Insolation</t>
  </si>
  <si>
    <t>Query start time: 8/1/2016</t>
  </si>
  <si>
    <t>Query end time: 9/1/2016 12:00:10 AM</t>
  </si>
  <si>
    <t xml:space="preserve"> Value (Wh/m²)</t>
  </si>
  <si>
    <t xml:space="preserve"> Good NonSpecific</t>
  </si>
  <si>
    <t>8/13/2016 11:00:00 PM</t>
  </si>
  <si>
    <t>8/14/2016 11:00:00 PM</t>
  </si>
  <si>
    <t>8/15/2016 11:00:00 PM</t>
  </si>
  <si>
    <t>8/16/2016 11:00:00 PM</t>
  </si>
  <si>
    <t>8/17/2016 11:00:00 PM</t>
  </si>
  <si>
    <t>8/18/2016 11:00:00 PM</t>
  </si>
  <si>
    <t>8/19/2016 11:00:00 PM</t>
  </si>
  <si>
    <t>8/20/2016 11:00:00 PM</t>
  </si>
  <si>
    <t>8/21/2016 11:00:00 PM</t>
  </si>
  <si>
    <t>8/22/2016 11:00:00 PM</t>
  </si>
  <si>
    <t>8/23/2016 11:00:00 PM</t>
  </si>
  <si>
    <t>8/24/2016 11:00:00 PM</t>
  </si>
  <si>
    <t>8/25/2016 11:00:00 PM</t>
  </si>
  <si>
    <t>8/27/2016 11:00:00 PM</t>
  </si>
  <si>
    <t>8/29/2016 11:00:00 PM</t>
  </si>
  <si>
    <t>8/30/2016 11:00:00 PM</t>
  </si>
  <si>
    <t>8/31/2016 11:00:00 PM</t>
  </si>
  <si>
    <t>Date/Time: 9/6/2016 12:23:05 PM</t>
  </si>
  <si>
    <t>8/26/2016 11:00:00 PM</t>
  </si>
  <si>
    <t>8/28/2016 11:00:00 PM</t>
  </si>
  <si>
    <t>Date/Time: 9/6/2016 12:37:26 PM</t>
  </si>
  <si>
    <t>Date/Time: 9/6/2016 1:54:34 PM</t>
  </si>
  <si>
    <t>10/13/2016 11:00:00 PM</t>
  </si>
  <si>
    <t>10/14/2016 11:00:00 PM</t>
  </si>
  <si>
    <t>10/15/2016 11:00:00 PM</t>
  </si>
  <si>
    <t>10/16/2016 11:00:00 PM</t>
  </si>
  <si>
    <t>10/17/2016 11:00:00 PM</t>
  </si>
  <si>
    <t>10/18/2016 11:00:00 PM</t>
  </si>
  <si>
    <t>10/19/2016 11:00:00 PM</t>
  </si>
  <si>
    <t>10/20/2016 11:00:00 PM</t>
  </si>
  <si>
    <t>10/21/2016 11:00:00 PM</t>
  </si>
  <si>
    <t>10/22/2016 11:00:00 PM</t>
  </si>
  <si>
    <t>10/23/2016 11:00:00 PM</t>
  </si>
  <si>
    <t>10/24/2016 11:00:00 PM</t>
  </si>
  <si>
    <t>10/25/2016 11:00:00 PM</t>
  </si>
  <si>
    <t>10/26/2016 11:00:00 PM</t>
  </si>
  <si>
    <t>10/27/2016 11:00:00 PM</t>
  </si>
  <si>
    <t>10/28/2016 11:00:00 PM</t>
  </si>
  <si>
    <t>10/29/2016 11:00:00 PM</t>
  </si>
  <si>
    <t>10/30/2016 11:00:00 PM</t>
  </si>
  <si>
    <t>10/31/2016 11:00:00 PM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</si>
  <si>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</si>
  <si>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</si>
  <si>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</si>
  <si>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</si>
  <si>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</si>
  <si>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</si>
  <si>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</si>
  <si>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</si>
  <si>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</si>
  <si>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</si>
  <si>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</si>
  <si>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</si>
  <si>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</si>
  <si>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</si>
  <si>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</si>
  <si>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</si>
  <si>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</si>
  <si>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</si>
  <si>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</si>
  <si>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kWh</t>
  </si>
  <si>
    <t>Insol</t>
  </si>
  <si>
    <t>Budget Insolation</t>
  </si>
  <si>
    <t>Budget Production</t>
  </si>
  <si>
    <t>Total</t>
  </si>
  <si>
    <t>kWh/m2</t>
  </si>
  <si>
    <t>%</t>
  </si>
  <si>
    <t>NW Data</t>
  </si>
  <si>
    <t>2017 Budget</t>
  </si>
  <si>
    <t>Month</t>
  </si>
  <si>
    <t>HWY2</t>
  </si>
  <si>
    <t>Production</t>
  </si>
  <si>
    <t>FIRELIGHT GROUNDMOUNTS
PRELIMINARY REPORT: JANUARY 2017</t>
  </si>
  <si>
    <t>NW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</si>
  <si>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</si>
  <si>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</si>
  <si>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</si>
  <si>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</si>
  <si>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</si>
  <si>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</si>
  <si>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</si>
  <si>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</si>
  <si>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</si>
  <si>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</si>
  <si>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</si>
  <si>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</si>
  <si>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</si>
  <si>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</si>
  <si>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</si>
  <si>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</si>
  <si>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</si>
  <si>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</si>
  <si>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</si>
  <si>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Actual/Budget</t>
  </si>
  <si>
    <t>Actual/Expected</t>
  </si>
  <si>
    <t xml:space="preserve"> Total</t>
  </si>
  <si>
    <t>WPR Check</t>
  </si>
  <si>
    <t>FIRELIGHT GROUNDMOUNTS
PRELIMINARY REPORT: FEBRUARY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</si>
</sst>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* #,##0_);_(* \(#,##0\);_(* &quot;-&quot;??_);_(@_)"/>
    <numFmt numFmtId="170" formatCode="0.000000"/>
    <numFmt numFmtId="171" formatCode="0.0"/>
    <numFmt numFmtId="172" formatCode="&quot;$&quot;#,##0_%_);\(&quot;$&quot;#,##0\)_%;&quot;$&quot;#,##0_%_);@_%_)"/>
    <numFmt numFmtId="173" formatCode="mm/dd/yy"/>
    <numFmt numFmtId="174" formatCode="dd/mmm/yy_);;&quot;-  &quot;;&quot; &quot;@"/>
    <numFmt numFmtId="175" formatCode="_([$€-2]* #,##0.00_);_([$€-2]* \(#,##0.00\);_([$€-2]* &quot;-&quot;??_)"/>
    <numFmt numFmtId="176" formatCode="0_);[Red]\(0\)"/>
    <numFmt numFmtId="177" formatCode="0.0000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[$-1010409]###,###"/>
    <numFmt numFmtId="181" formatCode="_ * #,##0.00_)\ &quot;$&quot;_ ;_ * \(#,##0.00\)\ &quot;$&quot;_ ;_ * &quot;-&quot;??_)\ &quot;$&quot;_ ;_ @_ "/>
    <numFmt numFmtId="182" formatCode="_ * #,##0.00_)\ _$_ ;_ * \(#,##0.00\)\ _$_ ;_ * &quot;-&quot;??_)\ _$_ ;_ @_ "/>
    <numFmt numFmtId="183" formatCode="[$-F800]dddd\,\ mmmm\ dd\,\ yyyy"/>
    <numFmt numFmtId="184" formatCode="0.0%"/>
    <numFmt numFmtId="185" formatCode="[$-409]mmm\-yy;@"/>
    <numFmt numFmtId="186" formatCode="#,##0_ ;[Red]\-#,##0\ "/>
    <numFmt numFmtId="187" formatCode="0_ ;[Red]\-0\ "/>
    <numFmt numFmtId="188" formatCode="_-* #,##0_-;\-* #,##0_-;_-* &quot;-&quot;??_-;_-@_-"/>
    <numFmt numFmtId="189" formatCode="_(* #,##0.0000_);_(* \(#,##0.0000\);_(* &quot;-&quot;??_);_(@_)"/>
    <numFmt numFmtId="190" formatCode="_(* #,##0.0_);_(* \(#,##0.0\);_(* &quot;-&quot;??_);_(@_)"/>
    <numFmt numFmtId="194" formatCode="_-&quot;$&quot;* #,##0_-;\-&quot;$&quot;* #,##0_-;_-&quot;$&quot;* &quot;-&quot;??_-;_-@_-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2"/>
      <color indexed="8"/>
      <name val="Courier"/>
      <family val="3"/>
    </font>
    <font>
      <sz val="12"/>
      <name val="Times New Roman"/>
      <family val="1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2"/>
      <name val="Arial Narrow"/>
      <family val="2"/>
    </font>
    <font>
      <b/>
      <sz val="10"/>
      <name val="Times New Roman"/>
      <family val="1"/>
    </font>
    <font>
      <sz val="10"/>
      <name val="Verdana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8"/>
      <color indexed="9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b/>
      <sz val="18"/>
      <color theme="3"/>
      <name val="Calibri Light"/>
      <family val="2"/>
      <charset val="136"/>
      <scheme val="major"/>
    </font>
    <font>
      <b/>
      <sz val="18"/>
      <color theme="3"/>
      <name val="Calibri Light"/>
      <family val="2"/>
      <scheme val="major"/>
    </font>
    <font>
      <sz val="18"/>
      <color theme="3"/>
      <name val="Calibri Light"/>
      <family val="2"/>
      <scheme val="maj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26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b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i/>
      <sz val="10"/>
      <name val="Arial"/>
      <family val="2"/>
    </font>
    <font>
      <b/>
      <i/>
      <sz val="11"/>
      <color theme="1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9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0"/>
      </bottom>
      <diagonal/>
    </border>
  </borders>
  <cellStyleXfs count="391">
    <xf numFmtId="0" fontId="0" fillId="0" borderId="0"/>
    <xf numFmtId="168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18" fillId="0" borderId="0">
      <alignment horizontal="left" wrapText="1"/>
    </xf>
    <xf numFmtId="170" fontId="18" fillId="0" borderId="0">
      <alignment horizontal="left" wrapText="1"/>
    </xf>
    <xf numFmtId="17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18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18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18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18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180" fontId="1" fillId="26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18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18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18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18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180" fontId="1" fillId="23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180" fontId="1" fillId="27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180" fontId="1" fillId="31" borderId="0" applyNumberFormat="0" applyBorder="0" applyAlignment="0" applyProtection="0"/>
    <xf numFmtId="180" fontId="16" fillId="12" borderId="0" applyNumberFormat="0" applyBorder="0" applyAlignment="0" applyProtection="0"/>
    <xf numFmtId="180" fontId="16" fillId="16" borderId="0" applyNumberFormat="0" applyBorder="0" applyAlignment="0" applyProtection="0"/>
    <xf numFmtId="180" fontId="16" fillId="20" borderId="0" applyNumberFormat="0" applyBorder="0" applyAlignment="0" applyProtection="0"/>
    <xf numFmtId="180" fontId="16" fillId="24" borderId="0" applyNumberFormat="0" applyBorder="0" applyAlignment="0" applyProtection="0"/>
    <xf numFmtId="180" fontId="16" fillId="28" borderId="0" applyNumberFormat="0" applyBorder="0" applyAlignment="0" applyProtection="0"/>
    <xf numFmtId="180" fontId="16" fillId="32" borderId="0" applyNumberFormat="0" applyBorder="0" applyAlignment="0" applyProtection="0"/>
    <xf numFmtId="180" fontId="16" fillId="9" borderId="0" applyNumberFormat="0" applyBorder="0" applyAlignment="0" applyProtection="0"/>
    <xf numFmtId="180" fontId="16" fillId="13" borderId="0" applyNumberFormat="0" applyBorder="0" applyAlignment="0" applyProtection="0"/>
    <xf numFmtId="180" fontId="16" fillId="17" borderId="0" applyNumberFormat="0" applyBorder="0" applyAlignment="0" applyProtection="0"/>
    <xf numFmtId="180" fontId="16" fillId="21" borderId="0" applyNumberFormat="0" applyBorder="0" applyAlignment="0" applyProtection="0"/>
    <xf numFmtId="180" fontId="16" fillId="25" borderId="0" applyNumberFormat="0" applyBorder="0" applyAlignment="0" applyProtection="0"/>
    <xf numFmtId="180" fontId="16" fillId="29" borderId="0" applyNumberFormat="0" applyBorder="0" applyAlignment="0" applyProtection="0"/>
    <xf numFmtId="180" fontId="6" fillId="3" borderId="0" applyNumberFormat="0" applyBorder="0" applyAlignment="0" applyProtection="0"/>
    <xf numFmtId="180" fontId="10" fillId="6" borderId="4" applyNumberFormat="0" applyAlignment="0" applyProtection="0"/>
    <xf numFmtId="180" fontId="12" fillId="7" borderId="7" applyNumberFormat="0" applyAlignment="0" applyProtection="0"/>
    <xf numFmtId="43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2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1" fillId="0" borderId="0">
      <protection locked="0"/>
    </xf>
    <xf numFmtId="44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1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horizontal="left" wrapText="1"/>
    </xf>
    <xf numFmtId="175" fontId="18" fillId="0" borderId="0" applyFont="0" applyFill="0" applyBorder="0" applyAlignment="0" applyProtection="0">
      <alignment horizontal="left" wrapText="1"/>
    </xf>
    <xf numFmtId="18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Protection="0"/>
    <xf numFmtId="0" fontId="24" fillId="0" borderId="0" applyProtection="0"/>
    <xf numFmtId="0" fontId="24" fillId="0" borderId="0" applyProtection="0"/>
    <xf numFmtId="0" fontId="25" fillId="0" borderId="0" applyProtection="0"/>
    <xf numFmtId="0" fontId="22" fillId="0" borderId="0" applyProtection="0"/>
    <xf numFmtId="0" fontId="22" fillId="0" borderId="0" applyProtection="0"/>
    <xf numFmtId="0" fontId="26" fillId="0" borderId="0" applyProtection="0"/>
    <xf numFmtId="0" fontId="27" fillId="0" borderId="0" applyProtection="0"/>
    <xf numFmtId="0" fontId="28" fillId="0" borderId="0" applyProtection="0"/>
    <xf numFmtId="176" fontId="18" fillId="0" borderId="0" applyFont="0" applyFill="0" applyBorder="0" applyAlignment="0" applyProtection="0"/>
    <xf numFmtId="0" fontId="29" fillId="0" borderId="0"/>
    <xf numFmtId="180" fontId="5" fillId="2" borderId="0" applyNumberFormat="0" applyBorder="0" applyAlignment="0" applyProtection="0"/>
    <xf numFmtId="180" fontId="43" fillId="0" borderId="1" applyNumberFormat="0" applyFill="0" applyAlignment="0" applyProtection="0"/>
    <xf numFmtId="180" fontId="44" fillId="0" borderId="2" applyNumberFormat="0" applyFill="0" applyAlignment="0" applyProtection="0"/>
    <xf numFmtId="180" fontId="45" fillId="0" borderId="3" applyNumberFormat="0" applyFill="0" applyAlignment="0" applyProtection="0"/>
    <xf numFmtId="180" fontId="45" fillId="0" borderId="0" applyNumberFormat="0" applyFill="0" applyBorder="0" applyAlignment="0" applyProtection="0"/>
    <xf numFmtId="0" fontId="18" fillId="0" borderId="0" applyNumberFormat="0" applyFill="0" applyBorder="0" applyProtection="0">
      <alignment wrapText="1"/>
    </xf>
    <xf numFmtId="0" fontId="18" fillId="0" borderId="0" applyNumberFormat="0" applyFill="0" applyBorder="0" applyProtection="0">
      <alignment wrapText="1"/>
    </xf>
    <xf numFmtId="0" fontId="18" fillId="0" borderId="0" applyNumberFormat="0" applyFill="0" applyBorder="0" applyProtection="0">
      <alignment horizontal="justify" vertical="top" wrapText="1"/>
    </xf>
    <xf numFmtId="0" fontId="18" fillId="0" borderId="0" applyNumberFormat="0" applyFill="0" applyBorder="0" applyProtection="0">
      <alignment horizontal="justify" vertical="top" wrapText="1"/>
    </xf>
    <xf numFmtId="180" fontId="8" fillId="5" borderId="4" applyNumberFormat="0" applyAlignment="0" applyProtection="0"/>
    <xf numFmtId="180" fontId="11" fillId="0" borderId="6" applyNumberFormat="0" applyFill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0" fontId="7" fillId="4" borderId="0" applyNumberFormat="0" applyBorder="0" applyAlignment="0" applyProtection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0" fontId="18" fillId="0" borderId="0"/>
    <xf numFmtId="180" fontId="18" fillId="0" borderId="0"/>
    <xf numFmtId="0" fontId="18" fillId="0" borderId="0"/>
    <xf numFmtId="180" fontId="18" fillId="0" borderId="0"/>
    <xf numFmtId="180" fontId="18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0" fontId="42" fillId="0" borderId="0"/>
    <xf numFmtId="170" fontId="18" fillId="0" borderId="0">
      <alignment horizontal="left" wrapText="1"/>
    </xf>
    <xf numFmtId="0" fontId="18" fillId="0" borderId="0"/>
    <xf numFmtId="0" fontId="18" fillId="0" borderId="0"/>
    <xf numFmtId="180" fontId="1" fillId="0" borderId="0"/>
    <xf numFmtId="0" fontId="18" fillId="0" borderId="0"/>
    <xf numFmtId="0" fontId="18" fillId="0" borderId="0"/>
    <xf numFmtId="180" fontId="18" fillId="0" borderId="0"/>
    <xf numFmtId="0" fontId="18" fillId="0" borderId="0"/>
    <xf numFmtId="0" fontId="18" fillId="0" borderId="0"/>
    <xf numFmtId="180" fontId="1" fillId="0" borderId="0"/>
    <xf numFmtId="0" fontId="18" fillId="0" borderId="0"/>
    <xf numFmtId="0" fontId="18" fillId="0" borderId="0"/>
    <xf numFmtId="180" fontId="1" fillId="0" borderId="0"/>
    <xf numFmtId="0" fontId="18" fillId="0" borderId="0"/>
    <xf numFmtId="0" fontId="18" fillId="0" borderId="0"/>
    <xf numFmtId="180" fontId="1" fillId="0" borderId="0"/>
    <xf numFmtId="0" fontId="18" fillId="0" borderId="0"/>
    <xf numFmtId="0" fontId="18" fillId="0" borderId="0"/>
    <xf numFmtId="180" fontId="1" fillId="0" borderId="0"/>
    <xf numFmtId="170" fontId="18" fillId="0" borderId="0">
      <alignment horizontal="left" wrapText="1"/>
    </xf>
    <xf numFmtId="170" fontId="18" fillId="0" borderId="0">
      <alignment horizontal="left" wrapText="1"/>
    </xf>
    <xf numFmtId="180" fontId="1" fillId="0" borderId="0"/>
    <xf numFmtId="0" fontId="18" fillId="36" borderId="10" applyNumberFormat="0" applyFont="0" applyAlignment="0" applyProtection="0"/>
    <xf numFmtId="0" fontId="18" fillId="36" borderId="10" applyNumberFormat="0" applyFont="0" applyAlignment="0" applyProtection="0"/>
    <xf numFmtId="180" fontId="1" fillId="8" borderId="8" applyNumberFormat="0" applyFont="0" applyAlignment="0" applyProtection="0"/>
    <xf numFmtId="180" fontId="9" fillId="6" borderId="5" applyNumberFormat="0" applyAlignment="0" applyProtection="0"/>
    <xf numFmtId="0" fontId="30" fillId="0" borderId="11" applyNumberFormat="0" applyAlignment="0" applyProtection="0"/>
    <xf numFmtId="0" fontId="20" fillId="44" borderId="0" applyNumberFormat="0" applyFont="0" applyBorder="0" applyAlignment="0" applyProtection="0"/>
    <xf numFmtId="0" fontId="24" fillId="45" borderId="12" applyNumberFormat="0" applyFont="0" applyBorder="0" applyAlignment="0" applyProtection="0">
      <alignment horizontal="center"/>
    </xf>
    <xf numFmtId="0" fontId="24" fillId="46" borderId="12" applyNumberFormat="0" applyFont="0" applyBorder="0" applyAlignment="0" applyProtection="0">
      <alignment horizontal="center"/>
    </xf>
    <xf numFmtId="0" fontId="20" fillId="0" borderId="13" applyNumberFormat="0" applyAlignment="0" applyProtection="0"/>
    <xf numFmtId="0" fontId="20" fillId="0" borderId="14" applyNumberFormat="0" applyAlignment="0" applyProtection="0"/>
    <xf numFmtId="0" fontId="30" fillId="0" borderId="15" applyNumberFormat="0" applyAlignment="0" applyProtection="0"/>
    <xf numFmtId="9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47" borderId="0" applyNumberFormat="0" applyBorder="0"/>
    <xf numFmtId="37" fontId="18" fillId="0" borderId="0" applyNumberFormat="0"/>
    <xf numFmtId="37" fontId="18" fillId="0" borderId="0" applyNumberFormat="0"/>
    <xf numFmtId="170" fontId="18" fillId="0" borderId="0">
      <alignment horizontal="left" wrapText="1"/>
    </xf>
    <xf numFmtId="170" fontId="18" fillId="0" borderId="0">
      <alignment horizontal="left" wrapText="1"/>
    </xf>
    <xf numFmtId="0" fontId="32" fillId="48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8" borderId="0" applyNumberFormat="0" applyBorder="0" applyAlignment="0" applyProtection="0"/>
    <xf numFmtId="0" fontId="35" fillId="0" borderId="0" applyNumberFormat="0" applyFill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Protection="0">
      <alignment horizontal="center"/>
    </xf>
    <xf numFmtId="0" fontId="37" fillId="49" borderId="0" applyNumberFormat="0" applyBorder="0" applyAlignment="0" applyProtection="0"/>
    <xf numFmtId="0" fontId="18" fillId="0" borderId="0" applyNumberFormat="0" applyFont="0" applyFill="0" applyBorder="0" applyProtection="0">
      <alignment horizontal="right"/>
    </xf>
    <xf numFmtId="0" fontId="18" fillId="0" borderId="0" applyNumberFormat="0" applyFont="0" applyFill="0" applyBorder="0" applyProtection="0">
      <alignment horizontal="right"/>
    </xf>
    <xf numFmtId="0" fontId="18" fillId="0" borderId="0" applyNumberFormat="0" applyFont="0" applyFill="0" applyBorder="0" applyProtection="0">
      <alignment horizontal="left"/>
    </xf>
    <xf numFmtId="0" fontId="18" fillId="0" borderId="0" applyNumberFormat="0" applyFont="0" applyFill="0" applyBorder="0" applyProtection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39" fillId="0" borderId="0" applyNumberFormat="0" applyBorder="0" applyAlignment="0"/>
    <xf numFmtId="0" fontId="39" fillId="0" borderId="0" applyNumberFormat="0" applyBorder="0" applyAlignment="0"/>
    <xf numFmtId="0" fontId="40" fillId="0" borderId="0" applyNumberFormat="0" applyBorder="0" applyAlignment="0"/>
    <xf numFmtId="49" fontId="18" fillId="0" borderId="0" applyFont="0" applyFill="0" applyBorder="0" applyAlignment="0" applyProtection="0"/>
    <xf numFmtId="180" fontId="46" fillId="0" borderId="0" applyNumberFormat="0" applyFill="0" applyBorder="0" applyAlignment="0" applyProtection="0"/>
    <xf numFmtId="180" fontId="15" fillId="0" borderId="9" applyNumberFormat="0" applyFill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0" fontId="13" fillId="0" borderId="0" applyNumberFormat="0" applyFill="0" applyBorder="0" applyAlignment="0" applyProtection="0"/>
    <xf numFmtId="180" fontId="4" fillId="0" borderId="0" applyNumberFormat="0" applyFill="0" applyBorder="0" applyAlignment="0" applyProtection="0"/>
    <xf numFmtId="180" fontId="4" fillId="0" borderId="3" applyNumberFormat="0" applyFill="0" applyAlignment="0" applyProtection="0"/>
    <xf numFmtId="180" fontId="3" fillId="0" borderId="2" applyNumberFormat="0" applyFill="0" applyAlignment="0" applyProtection="0"/>
    <xf numFmtId="180" fontId="2" fillId="0" borderId="1" applyNumberFormat="0" applyFill="0" applyAlignment="0" applyProtection="0"/>
    <xf numFmtId="180" fontId="47" fillId="0" borderId="0" applyNumberFormat="0" applyFill="0" applyBorder="0" applyAlignment="0" applyProtection="0"/>
    <xf numFmtId="0" fontId="18" fillId="0" borderId="17" applyNumberFormat="0" applyFont="0" applyFill="0" applyAlignment="0" applyProtection="0"/>
    <xf numFmtId="0" fontId="18" fillId="0" borderId="17" applyNumberFormat="0" applyFont="0" applyFill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0" fillId="0" borderId="18" applyNumberFormat="0" applyAlignment="0" applyProtection="0"/>
    <xf numFmtId="0" fontId="48" fillId="0" borderId="0" applyNumberFormat="0" applyFill="0" applyBorder="0" applyAlignment="0" applyProtection="0"/>
    <xf numFmtId="168" fontId="17" fillId="0" borderId="0" applyFont="0" applyFill="0" applyBorder="0" applyAlignment="0" applyProtection="0"/>
    <xf numFmtId="168" fontId="41" fillId="0" borderId="0" applyFont="0" applyFill="0" applyBorder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7" fillId="0" borderId="0"/>
  </cellStyleXfs>
  <cellXfs count="260">
    <xf numFmtId="0" fontId="0" fillId="0" borderId="0" xfId="0"/>
    <xf numFmtId="0" fontId="51" fillId="0" borderId="0" xfId="0" applyFont="1"/>
    <xf numFmtId="169" fontId="51" fillId="0" borderId="20" xfId="108" applyNumberFormat="1" applyFont="1" applyBorder="1"/>
    <xf numFmtId="169" fontId="51" fillId="0" borderId="20" xfId="283" applyNumberFormat="1" applyFont="1" applyBorder="1"/>
    <xf numFmtId="184" fontId="51" fillId="0" borderId="20" xfId="309" applyNumberFormat="1" applyFont="1" applyBorder="1"/>
    <xf numFmtId="0" fontId="15" fillId="0" borderId="0" xfId="0" applyFont="1" applyAlignment="1">
      <alignment horizontal="center"/>
    </xf>
    <xf numFmtId="0" fontId="0" fillId="0" borderId="20" xfId="0" applyBorder="1"/>
    <xf numFmtId="184" fontId="0" fillId="0" borderId="20" xfId="309" applyNumberFormat="1" applyFont="1" applyBorder="1" applyAlignment="1">
      <alignment horizontal="center"/>
    </xf>
    <xf numFmtId="0" fontId="15" fillId="0" borderId="20" xfId="0" applyFont="1" applyBorder="1"/>
    <xf numFmtId="0" fontId="15" fillId="52" borderId="20" xfId="0" applyFont="1" applyFill="1" applyBorder="1" applyAlignment="1">
      <alignment horizontal="center"/>
    </xf>
    <xf numFmtId="169" fontId="0" fillId="0" borderId="20" xfId="1" applyNumberFormat="1" applyFont="1" applyBorder="1"/>
    <xf numFmtId="169" fontId="51" fillId="0" borderId="20" xfId="108" applyNumberFormat="1" applyFont="1" applyBorder="1" applyAlignment="1">
      <alignment horizontal="center"/>
    </xf>
    <xf numFmtId="169" fontId="51" fillId="0" borderId="20" xfId="283" applyNumberFormat="1" applyFont="1" applyBorder="1" applyAlignment="1">
      <alignment horizontal="center"/>
    </xf>
    <xf numFmtId="0" fontId="55" fillId="53" borderId="25" xfId="0" applyFont="1" applyFill="1" applyBorder="1" applyAlignment="1">
      <alignment horizontal="center"/>
    </xf>
    <xf numFmtId="0" fontId="55" fillId="53" borderId="28" xfId="0" applyFont="1" applyFill="1" applyBorder="1" applyAlignment="1">
      <alignment horizontal="center"/>
    </xf>
    <xf numFmtId="0" fontId="56" fillId="53" borderId="29" xfId="0" applyFont="1" applyFill="1" applyBorder="1" applyAlignment="1">
      <alignment horizontal="center" vertical="center"/>
    </xf>
    <xf numFmtId="0" fontId="57" fillId="53" borderId="35" xfId="0" applyFont="1" applyFill="1" applyBorder="1" applyAlignment="1">
      <alignment horizontal="center"/>
    </xf>
    <xf numFmtId="0" fontId="57" fillId="53" borderId="23" xfId="0" applyFont="1" applyFill="1" applyBorder="1" applyAlignment="1">
      <alignment horizontal="center"/>
    </xf>
    <xf numFmtId="0" fontId="57" fillId="53" borderId="22" xfId="0" applyFont="1" applyFill="1" applyBorder="1" applyAlignment="1">
      <alignment horizontal="center"/>
    </xf>
    <xf numFmtId="0" fontId="57" fillId="53" borderId="21" xfId="0" applyFont="1" applyFill="1" applyBorder="1" applyAlignment="1">
      <alignment horizontal="center"/>
    </xf>
    <xf numFmtId="0" fontId="58" fillId="53" borderId="23" xfId="0" applyFont="1" applyFill="1" applyBorder="1" applyAlignment="1">
      <alignment horizontal="center"/>
    </xf>
    <xf numFmtId="0" fontId="58" fillId="53" borderId="22" xfId="0" applyFont="1" applyFill="1" applyBorder="1" applyAlignment="1">
      <alignment horizontal="center"/>
    </xf>
    <xf numFmtId="0" fontId="58" fillId="53" borderId="35" xfId="0" applyFont="1" applyFill="1" applyBorder="1" applyAlignment="1">
      <alignment horizontal="center"/>
    </xf>
    <xf numFmtId="0" fontId="55" fillId="53" borderId="38" xfId="0" applyFont="1" applyFill="1" applyBorder="1" applyAlignment="1">
      <alignment horizontal="center"/>
    </xf>
    <xf numFmtId="0" fontId="55" fillId="53" borderId="39" xfId="0" applyFont="1" applyFill="1" applyBorder="1" applyAlignment="1">
      <alignment horizontal="center"/>
    </xf>
    <xf numFmtId="0" fontId="55" fillId="53" borderId="19" xfId="0" applyFont="1" applyFill="1" applyBorder="1" applyAlignment="1">
      <alignment horizontal="center"/>
    </xf>
    <xf numFmtId="0" fontId="55" fillId="53" borderId="40" xfId="0" applyFont="1" applyFill="1" applyBorder="1" applyAlignment="1">
      <alignment horizontal="center"/>
    </xf>
    <xf numFmtId="0" fontId="55" fillId="53" borderId="41" xfId="0" applyFont="1" applyFill="1" applyBorder="1" applyAlignment="1">
      <alignment horizontal="center"/>
    </xf>
    <xf numFmtId="0" fontId="55" fillId="53" borderId="0" xfId="0" applyFont="1" applyFill="1" applyBorder="1" applyAlignment="1">
      <alignment horizontal="center"/>
    </xf>
    <xf numFmtId="0" fontId="55" fillId="53" borderId="42" xfId="0" applyFont="1" applyFill="1" applyBorder="1" applyAlignment="1">
      <alignment horizontal="center"/>
    </xf>
    <xf numFmtId="185" fontId="23" fillId="0" borderId="33" xfId="0" applyNumberFormat="1" applyFont="1" applyFill="1" applyBorder="1" applyAlignment="1">
      <alignment horizontal="left"/>
    </xf>
    <xf numFmtId="185" fontId="59" fillId="0" borderId="34" xfId="0" applyNumberFormat="1" applyFont="1" applyFill="1" applyBorder="1" applyAlignment="1">
      <alignment horizontal="center"/>
    </xf>
    <xf numFmtId="185" fontId="23" fillId="55" borderId="33" xfId="0" applyNumberFormat="1" applyFont="1" applyFill="1" applyBorder="1" applyAlignment="1">
      <alignment horizontal="left"/>
    </xf>
    <xf numFmtId="185" fontId="23" fillId="55" borderId="48" xfId="0" applyNumberFormat="1" applyFont="1" applyFill="1" applyBorder="1" applyAlignment="1">
      <alignment horizontal="left"/>
    </xf>
    <xf numFmtId="185" fontId="23" fillId="0" borderId="53" xfId="0" applyNumberFormat="1" applyFont="1" applyFill="1" applyBorder="1" applyAlignment="1">
      <alignment horizontal="left"/>
    </xf>
    <xf numFmtId="185" fontId="23" fillId="0" borderId="38" xfId="0" applyNumberFormat="1" applyFont="1" applyFill="1" applyBorder="1" applyAlignment="1">
      <alignment horizontal="left"/>
    </xf>
    <xf numFmtId="185" fontId="59" fillId="55" borderId="35" xfId="0" applyNumberFormat="1" applyFont="1" applyFill="1" applyBorder="1" applyAlignment="1">
      <alignment horizontal="center"/>
    </xf>
    <xf numFmtId="3" fontId="33" fillId="55" borderId="60" xfId="0" applyNumberFormat="1" applyFont="1" applyFill="1" applyBorder="1" applyAlignment="1">
      <alignment horizontal="center"/>
    </xf>
    <xf numFmtId="3" fontId="33" fillId="55" borderId="32" xfId="0" applyNumberFormat="1" applyFont="1" applyFill="1" applyBorder="1" applyAlignment="1">
      <alignment horizontal="center"/>
    </xf>
    <xf numFmtId="3" fontId="33" fillId="55" borderId="31" xfId="0" applyNumberFormat="1" applyFont="1" applyFill="1" applyBorder="1" applyAlignment="1">
      <alignment horizontal="center"/>
    </xf>
    <xf numFmtId="187" fontId="33" fillId="55" borderId="35" xfId="0" applyNumberFormat="1" applyFont="1" applyFill="1" applyBorder="1" applyAlignment="1">
      <alignment horizontal="center"/>
    </xf>
    <xf numFmtId="3" fontId="33" fillId="55" borderId="23" xfId="0" applyNumberFormat="1" applyFont="1" applyFill="1" applyBorder="1" applyAlignment="1">
      <alignment horizontal="center"/>
    </xf>
    <xf numFmtId="44" fontId="59" fillId="55" borderId="22" xfId="310" applyFont="1" applyFill="1" applyBorder="1" applyAlignment="1">
      <alignment horizontal="center"/>
    </xf>
    <xf numFmtId="44" fontId="33" fillId="55" borderId="32" xfId="310" applyFont="1" applyFill="1" applyBorder="1" applyAlignment="1">
      <alignment horizontal="center"/>
    </xf>
    <xf numFmtId="9" fontId="33" fillId="55" borderId="61" xfId="0" applyNumberFormat="1" applyFont="1" applyFill="1" applyBorder="1" applyAlignment="1">
      <alignment horizontal="center"/>
    </xf>
    <xf numFmtId="184" fontId="33" fillId="55" borderId="62" xfId="0" applyNumberFormat="1" applyFont="1" applyFill="1" applyBorder="1" applyAlignment="1">
      <alignment horizontal="center"/>
    </xf>
    <xf numFmtId="184" fontId="33" fillId="55" borderId="32" xfId="0" applyNumberFormat="1" applyFont="1" applyFill="1" applyBorder="1" applyAlignment="1">
      <alignment horizontal="center"/>
    </xf>
    <xf numFmtId="0" fontId="52" fillId="0" borderId="0" xfId="0" applyFont="1" applyFill="1" applyBorder="1" applyAlignment="1">
      <alignment horizontal="center" vertical="center"/>
    </xf>
    <xf numFmtId="0" fontId="55" fillId="53" borderId="65" xfId="0" applyFont="1" applyFill="1" applyBorder="1" applyAlignment="1">
      <alignment horizontal="center"/>
    </xf>
    <xf numFmtId="0" fontId="54" fillId="0" borderId="53" xfId="0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center" vertical="center"/>
    </xf>
    <xf numFmtId="0" fontId="35" fillId="0" borderId="6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47" xfId="0" applyFont="1" applyFill="1" applyBorder="1" applyAlignment="1">
      <alignment horizontal="center"/>
    </xf>
    <xf numFmtId="0" fontId="55" fillId="0" borderId="46" xfId="0" applyFont="1" applyFill="1" applyBorder="1" applyAlignment="1">
      <alignment horizontal="center"/>
    </xf>
    <xf numFmtId="183" fontId="15" fillId="0" borderId="0" xfId="0" applyNumberFormat="1" applyFont="1" applyBorder="1" applyAlignment="1">
      <alignment horizontal="center"/>
    </xf>
    <xf numFmtId="184" fontId="0" fillId="0" borderId="0" xfId="309" applyNumberFormat="1" applyFont="1" applyBorder="1" applyAlignment="1">
      <alignment horizontal="center"/>
    </xf>
    <xf numFmtId="3" fontId="33" fillId="55" borderId="3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3" fillId="0" borderId="0" xfId="0" applyFont="1"/>
    <xf numFmtId="169" fontId="51" fillId="0" borderId="20" xfId="108" applyNumberFormat="1" applyFont="1" applyFill="1" applyBorder="1"/>
    <xf numFmtId="169" fontId="51" fillId="0" borderId="20" xfId="108" applyNumberFormat="1" applyFont="1" applyFill="1" applyBorder="1" applyAlignment="1">
      <alignment horizontal="center"/>
    </xf>
    <xf numFmtId="184" fontId="51" fillId="0" borderId="20" xfId="309" applyNumberFormat="1" applyFont="1" applyFill="1" applyBorder="1"/>
    <xf numFmtId="0" fontId="51" fillId="0" borderId="0" xfId="0" applyFont="1" applyFill="1"/>
    <xf numFmtId="169" fontId="51" fillId="0" borderId="20" xfId="293" applyNumberFormat="1" applyFont="1" applyBorder="1"/>
    <xf numFmtId="169" fontId="51" fillId="0" borderId="20" xfId="293" applyNumberFormat="1" applyFont="1" applyFill="1" applyBorder="1"/>
    <xf numFmtId="43" fontId="0" fillId="0" borderId="0" xfId="0" applyNumberFormat="1"/>
    <xf numFmtId="43" fontId="15" fillId="0" borderId="0" xfId="105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51" fillId="0" borderId="0" xfId="0" applyNumberFormat="1" applyFont="1"/>
    <xf numFmtId="168" fontId="50" fillId="0" borderId="0" xfId="1" applyFont="1"/>
    <xf numFmtId="0" fontId="62" fillId="0" borderId="17" xfId="0" applyFont="1" applyBorder="1" applyAlignment="1">
      <alignment wrapText="1"/>
    </xf>
    <xf numFmtId="0" fontId="62" fillId="0" borderId="39" xfId="0" applyFont="1" applyBorder="1" applyAlignment="1">
      <alignment wrapText="1"/>
    </xf>
    <xf numFmtId="15" fontId="62" fillId="0" borderId="0" xfId="0" applyNumberFormat="1" applyFont="1" applyBorder="1" applyAlignment="1">
      <alignment horizontal="left" wrapText="1"/>
    </xf>
    <xf numFmtId="15" fontId="62" fillId="0" borderId="65" xfId="0" applyNumberFormat="1" applyFont="1" applyBorder="1" applyAlignment="1">
      <alignment horizontal="left" wrapText="1"/>
    </xf>
    <xf numFmtId="15" fontId="62" fillId="0" borderId="40" xfId="0" applyNumberFormat="1" applyFont="1" applyBorder="1" applyAlignment="1">
      <alignment horizontal="left" wrapText="1"/>
    </xf>
    <xf numFmtId="15" fontId="62" fillId="0" borderId="17" xfId="0" applyNumberFormat="1" applyFont="1" applyBorder="1" applyAlignment="1">
      <alignment horizontal="left" wrapText="1"/>
    </xf>
    <xf numFmtId="0" fontId="18" fillId="0" borderId="28" xfId="0" applyFont="1" applyBorder="1" applyAlignment="1">
      <alignment vertical="top"/>
    </xf>
    <xf numFmtId="0" fontId="18" fillId="0" borderId="64" xfId="0" applyFont="1" applyBorder="1" applyAlignment="1">
      <alignment vertical="top"/>
    </xf>
    <xf numFmtId="0" fontId="62" fillId="0" borderId="0" xfId="0" applyFont="1" applyBorder="1" applyAlignment="1">
      <alignment wrapText="1"/>
    </xf>
    <xf numFmtId="0" fontId="62" fillId="0" borderId="41" xfId="0" applyFont="1" applyBorder="1" applyAlignment="1">
      <alignment wrapText="1"/>
    </xf>
    <xf numFmtId="0" fontId="62" fillId="0" borderId="19" xfId="0" applyFont="1" applyBorder="1" applyAlignment="1">
      <alignment wrapText="1"/>
    </xf>
    <xf numFmtId="3" fontId="59" fillId="51" borderId="20" xfId="0" applyNumberFormat="1" applyFont="1" applyFill="1" applyBorder="1" applyAlignment="1">
      <alignment horizontal="right" vertical="center"/>
    </xf>
    <xf numFmtId="169" fontId="63" fillId="0" borderId="20" xfId="108" applyNumberFormat="1" applyFont="1" applyBorder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/>
    <xf numFmtId="22" fontId="0" fillId="0" borderId="0" xfId="0" applyNumberFormat="1"/>
    <xf numFmtId="3" fontId="59" fillId="54" borderId="20" xfId="0" applyNumberFormat="1" applyFont="1" applyFill="1" applyBorder="1" applyAlignment="1">
      <alignment horizontal="right" vertical="center"/>
    </xf>
    <xf numFmtId="3" fontId="60" fillId="54" borderId="20" xfId="0" applyNumberFormat="1" applyFont="1" applyFill="1" applyBorder="1" applyAlignment="1">
      <alignment horizontal="right" vertical="center"/>
    </xf>
    <xf numFmtId="3" fontId="59" fillId="54" borderId="20" xfId="0" applyNumberFormat="1" applyFont="1" applyFill="1" applyBorder="1" applyAlignment="1">
      <alignment horizontal="right" vertical="center" wrapText="1"/>
    </xf>
    <xf numFmtId="3" fontId="64" fillId="54" borderId="20" xfId="0" applyNumberFormat="1" applyFont="1" applyFill="1" applyBorder="1" applyAlignment="1">
      <alignment horizontal="right" vertical="center"/>
    </xf>
    <xf numFmtId="169" fontId="51" fillId="0" borderId="0" xfId="1" applyNumberFormat="1" applyFont="1"/>
    <xf numFmtId="1" fontId="50" fillId="0" borderId="0" xfId="0" applyNumberFormat="1" applyFont="1"/>
    <xf numFmtId="4" fontId="51" fillId="0" borderId="0" xfId="0" applyNumberFormat="1" applyFont="1"/>
    <xf numFmtId="14" fontId="51" fillId="0" borderId="0" xfId="0" applyNumberFormat="1" applyFont="1"/>
    <xf numFmtId="171" fontId="0" fillId="0" borderId="0" xfId="0" applyNumberFormat="1"/>
    <xf numFmtId="171" fontId="51" fillId="0" borderId="0" xfId="0" applyNumberFormat="1" applyFont="1"/>
    <xf numFmtId="1" fontId="51" fillId="0" borderId="0" xfId="0" applyNumberFormat="1" applyFont="1"/>
    <xf numFmtId="0" fontId="0" fillId="0" borderId="0" xfId="0" applyFont="1"/>
    <xf numFmtId="1" fontId="0" fillId="0" borderId="0" xfId="0" applyNumberFormat="1" applyFont="1"/>
    <xf numFmtId="168" fontId="51" fillId="0" borderId="0" xfId="1" applyFont="1"/>
    <xf numFmtId="1" fontId="13" fillId="0" borderId="0" xfId="0" applyNumberFormat="1" applyFont="1"/>
    <xf numFmtId="169" fontId="0" fillId="0" borderId="0" xfId="1" applyNumberFormat="1" applyFont="1"/>
    <xf numFmtId="169" fontId="15" fillId="0" borderId="0" xfId="1" applyNumberFormat="1" applyFont="1"/>
    <xf numFmtId="169" fontId="63" fillId="0" borderId="0" xfId="1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69" fontId="15" fillId="0" borderId="0" xfId="0" applyNumberFormat="1" applyFon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68" fontId="15" fillId="0" borderId="0" xfId="1" applyFont="1"/>
    <xf numFmtId="1" fontId="15" fillId="0" borderId="0" xfId="0" applyNumberFormat="1" applyFont="1"/>
    <xf numFmtId="15" fontId="0" fillId="0" borderId="0" xfId="0" applyNumberFormat="1"/>
    <xf numFmtId="1" fontId="63" fillId="0" borderId="0" xfId="0" applyNumberFormat="1" applyFont="1"/>
    <xf numFmtId="1" fontId="0" fillId="56" borderId="0" xfId="0" applyNumberFormat="1" applyFill="1"/>
    <xf numFmtId="4" fontId="0" fillId="0" borderId="0" xfId="0" applyNumberFormat="1"/>
    <xf numFmtId="4" fontId="0" fillId="0" borderId="0" xfId="0" applyNumberFormat="1" applyAlignment="1">
      <alignment horizontal="left"/>
    </xf>
    <xf numFmtId="14" fontId="49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" fontId="49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" fontId="15" fillId="0" borderId="0" xfId="0" applyNumberFormat="1" applyFont="1"/>
    <xf numFmtId="169" fontId="51" fillId="0" borderId="0" xfId="0" applyNumberFormat="1" applyFont="1"/>
    <xf numFmtId="4" fontId="50" fillId="0" borderId="0" xfId="0" applyNumberFormat="1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/>
    <xf numFmtId="2" fontId="15" fillId="0" borderId="0" xfId="0" applyNumberFormat="1" applyFont="1"/>
    <xf numFmtId="2" fontId="50" fillId="0" borderId="0" xfId="0" applyNumberFormat="1" applyFont="1"/>
    <xf numFmtId="1" fontId="65" fillId="0" borderId="0" xfId="0" applyNumberFormat="1" applyFont="1"/>
    <xf numFmtId="1" fontId="50" fillId="0" borderId="0" xfId="1" applyNumberFormat="1" applyFont="1"/>
    <xf numFmtId="0" fontId="65" fillId="0" borderId="0" xfId="0" applyFont="1" applyAlignment="1">
      <alignment horizontal="right"/>
    </xf>
    <xf numFmtId="0" fontId="51" fillId="0" borderId="0" xfId="0" applyFont="1" applyAlignment="1">
      <alignment horizontal="left"/>
    </xf>
    <xf numFmtId="43" fontId="15" fillId="0" borderId="0" xfId="105" applyFont="1" applyAlignment="1">
      <alignment horizontal="left"/>
    </xf>
    <xf numFmtId="4" fontId="0" fillId="0" borderId="0" xfId="0" applyNumberFormat="1" applyAlignment="1">
      <alignment horizontal="right"/>
    </xf>
    <xf numFmtId="0" fontId="51" fillId="0" borderId="0" xfId="0" applyFont="1" applyAlignment="1">
      <alignment horizontal="center"/>
    </xf>
    <xf numFmtId="169" fontId="50" fillId="0" borderId="0" xfId="1" applyNumberFormat="1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65" fillId="0" borderId="0" xfId="0" applyNumberFormat="1" applyFont="1" applyAlignment="1">
      <alignment horizontal="right"/>
    </xf>
    <xf numFmtId="169" fontId="1" fillId="0" borderId="0" xfId="1" applyNumberFormat="1" applyFont="1"/>
    <xf numFmtId="4" fontId="0" fillId="56" borderId="0" xfId="0" applyNumberFormat="1" applyFill="1" applyAlignment="1">
      <alignment horizontal="left"/>
    </xf>
    <xf numFmtId="0" fontId="0" fillId="56" borderId="0" xfId="0" applyFill="1" applyAlignment="1">
      <alignment horizontal="left"/>
    </xf>
    <xf numFmtId="0" fontId="42" fillId="0" borderId="0" xfId="0" applyFont="1"/>
    <xf numFmtId="4" fontId="15" fillId="0" borderId="0" xfId="0" applyNumberFormat="1" applyFont="1" applyAlignment="1">
      <alignment horizontal="left"/>
    </xf>
    <xf numFmtId="0" fontId="51" fillId="0" borderId="0" xfId="0" applyFont="1" applyAlignment="1">
      <alignment horizontal="right"/>
    </xf>
    <xf numFmtId="0" fontId="62" fillId="0" borderId="0" xfId="0" applyFont="1" applyBorder="1" applyAlignment="1">
      <alignment horizontal="left" wrapText="1"/>
    </xf>
    <xf numFmtId="0" fontId="62" fillId="0" borderId="41" xfId="0" applyFont="1" applyBorder="1" applyAlignment="1">
      <alignment horizontal="left" wrapText="1"/>
    </xf>
    <xf numFmtId="43" fontId="51" fillId="0" borderId="0" xfId="0" applyNumberFormat="1" applyFont="1"/>
    <xf numFmtId="2" fontId="0" fillId="0" borderId="0" xfId="0" applyNumberFormat="1"/>
    <xf numFmtId="2" fontId="51" fillId="0" borderId="0" xfId="0" applyNumberFormat="1" applyFont="1"/>
    <xf numFmtId="2" fontId="51" fillId="0" borderId="0" xfId="0" applyNumberFormat="1" applyFont="1" applyAlignment="1"/>
    <xf numFmtId="0" fontId="0" fillId="0" borderId="0" xfId="0"/>
    <xf numFmtId="22" fontId="0" fillId="0" borderId="0" xfId="0" applyNumberFormat="1"/>
    <xf numFmtId="4" fontId="63" fillId="0" borderId="0" xfId="0" applyNumberFormat="1" applyFont="1"/>
    <xf numFmtId="3" fontId="63" fillId="0" borderId="0" xfId="0" applyNumberFormat="1" applyFont="1"/>
    <xf numFmtId="43" fontId="63" fillId="0" borderId="0" xfId="0" applyNumberFormat="1" applyFont="1"/>
    <xf numFmtId="0" fontId="13" fillId="0" borderId="0" xfId="0" applyFont="1"/>
    <xf numFmtId="169" fontId="66" fillId="0" borderId="0" xfId="1" applyNumberFormat="1" applyFont="1"/>
    <xf numFmtId="14" fontId="51" fillId="0" borderId="0" xfId="0" applyNumberFormat="1" applyFont="1" applyAlignment="1">
      <alignment horizontal="right"/>
    </xf>
    <xf numFmtId="14" fontId="51" fillId="0" borderId="0" xfId="0" applyNumberFormat="1" applyFont="1" applyAlignment="1">
      <alignment horizontal="left" indent="1"/>
    </xf>
    <xf numFmtId="0" fontId="51" fillId="0" borderId="0" xfId="0" applyFont="1" applyAlignment="1">
      <alignment horizontal="left" indent="1"/>
    </xf>
    <xf numFmtId="169" fontId="51" fillId="0" borderId="20" xfId="283" applyNumberFormat="1" applyFont="1" applyFill="1" applyBorder="1"/>
    <xf numFmtId="169" fontId="68" fillId="0" borderId="20" xfId="108" applyNumberFormat="1" applyFont="1" applyBorder="1"/>
    <xf numFmtId="189" fontId="51" fillId="0" borderId="20" xfId="108" applyNumberFormat="1" applyFont="1" applyBorder="1"/>
    <xf numFmtId="17" fontId="51" fillId="0" borderId="50" xfId="0" applyNumberFormat="1" applyFont="1" applyBorder="1" applyAlignment="1">
      <alignment horizontal="left"/>
    </xf>
    <xf numFmtId="169" fontId="51" fillId="0" borderId="50" xfId="108" applyNumberFormat="1" applyFont="1" applyFill="1" applyBorder="1"/>
    <xf numFmtId="169" fontId="51" fillId="0" borderId="50" xfId="293" applyNumberFormat="1" applyFont="1" applyBorder="1"/>
    <xf numFmtId="169" fontId="51" fillId="0" borderId="50" xfId="108" applyNumberFormat="1" applyFont="1" applyBorder="1"/>
    <xf numFmtId="169" fontId="51" fillId="0" borderId="50" xfId="108" applyNumberFormat="1" applyFont="1" applyBorder="1" applyAlignment="1">
      <alignment horizontal="center"/>
    </xf>
    <xf numFmtId="184" fontId="51" fillId="0" borderId="50" xfId="309" applyNumberFormat="1" applyFont="1" applyBorder="1"/>
    <xf numFmtId="0" fontId="54" fillId="53" borderId="68" xfId="0" applyFont="1" applyFill="1" applyBorder="1" applyAlignment="1">
      <alignment horizontal="center"/>
    </xf>
    <xf numFmtId="0" fontId="69" fillId="53" borderId="68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 vertical="center"/>
    </xf>
    <xf numFmtId="0" fontId="15" fillId="0" borderId="0" xfId="0" applyFont="1"/>
    <xf numFmtId="188" fontId="51" fillId="0" borderId="0" xfId="0" applyNumberFormat="1" applyFont="1" applyFill="1"/>
    <xf numFmtId="169" fontId="63" fillId="0" borderId="20" xfId="108" applyNumberFormat="1" applyFont="1" applyFill="1" applyBorder="1"/>
    <xf numFmtId="189" fontId="51" fillId="0" borderId="20" xfId="108" applyNumberFormat="1" applyFont="1" applyFill="1" applyBorder="1"/>
    <xf numFmtId="189" fontId="63" fillId="0" borderId="20" xfId="108" applyNumberFormat="1" applyFont="1" applyFill="1" applyBorder="1"/>
    <xf numFmtId="169" fontId="68" fillId="0" borderId="20" xfId="108" applyNumberFormat="1" applyFont="1" applyBorder="1" applyAlignment="1">
      <alignment horizontal="center"/>
    </xf>
    <xf numFmtId="189" fontId="68" fillId="0" borderId="20" xfId="108" applyNumberFormat="1" applyFont="1" applyBorder="1" applyAlignment="1">
      <alignment horizontal="center"/>
    </xf>
    <xf numFmtId="17" fontId="0" fillId="0" borderId="0" xfId="0" applyNumberFormat="1" applyFont="1" applyBorder="1" applyAlignment="1">
      <alignment horizontal="left"/>
    </xf>
    <xf numFmtId="0" fontId="16" fillId="57" borderId="68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3" fontId="59" fillId="51" borderId="50" xfId="0" applyNumberFormat="1" applyFont="1" applyFill="1" applyBorder="1" applyAlignment="1">
      <alignment horizontal="right" vertical="center"/>
    </xf>
    <xf numFmtId="3" fontId="59" fillId="51" borderId="20" xfId="0" applyNumberFormat="1" applyFont="1" applyFill="1" applyBorder="1" applyAlignment="1">
      <alignment horizontal="right" vertical="center" wrapText="1"/>
    </xf>
    <xf numFmtId="3" fontId="51" fillId="0" borderId="0" xfId="0" applyNumberFormat="1" applyFont="1" applyAlignment="1">
      <alignment horizontal="right"/>
    </xf>
    <xf numFmtId="3" fontId="63" fillId="0" borderId="0" xfId="0" applyNumberFormat="1" applyFont="1" applyAlignment="1">
      <alignment horizontal="right"/>
    </xf>
    <xf numFmtId="3" fontId="50" fillId="0" borderId="0" xfId="0" applyNumberFormat="1" applyFont="1"/>
    <xf numFmtId="1" fontId="59" fillId="0" borderId="43" xfId="0" applyNumberFormat="1" applyFont="1" applyFill="1" applyBorder="1" applyAlignment="1">
      <alignment horizontal="center" vertical="center"/>
    </xf>
    <xf numFmtId="1" fontId="59" fillId="0" borderId="44" xfId="0" applyNumberFormat="1" applyFont="1" applyFill="1" applyBorder="1" applyAlignment="1">
      <alignment horizontal="center" vertical="center"/>
    </xf>
    <xf numFmtId="3" fontId="59" fillId="55" borderId="20" xfId="0" applyNumberFormat="1" applyFont="1" applyFill="1" applyBorder="1" applyAlignment="1">
      <alignment horizontal="center" vertical="center"/>
    </xf>
    <xf numFmtId="186" fontId="59" fillId="0" borderId="33" xfId="0" applyNumberFormat="1" applyFont="1" applyFill="1" applyBorder="1" applyAlignment="1">
      <alignment horizontal="right" vertical="center"/>
    </xf>
    <xf numFmtId="44" fontId="59" fillId="55" borderId="34" xfId="310" applyFont="1" applyFill="1" applyBorder="1" applyAlignment="1">
      <alignment horizontal="center" vertical="center"/>
    </xf>
    <xf numFmtId="44" fontId="60" fillId="55" borderId="52" xfId="310" applyFont="1" applyFill="1" applyBorder="1" applyAlignment="1">
      <alignment horizontal="center" vertical="center"/>
    </xf>
    <xf numFmtId="9" fontId="59" fillId="0" borderId="49" xfId="0" applyNumberFormat="1" applyFont="1" applyFill="1" applyBorder="1" applyAlignment="1">
      <alignment horizontal="center" vertical="center"/>
    </xf>
    <xf numFmtId="9" fontId="59" fillId="0" borderId="50" xfId="0" applyNumberFormat="1" applyFont="1" applyFill="1" applyBorder="1" applyAlignment="1">
      <alignment horizontal="center" vertical="center"/>
    </xf>
    <xf numFmtId="184" fontId="59" fillId="0" borderId="47" xfId="0" applyNumberFormat="1" applyFont="1" applyFill="1" applyBorder="1" applyAlignment="1">
      <alignment horizontal="center" vertical="center"/>
    </xf>
    <xf numFmtId="1" fontId="60" fillId="55" borderId="43" xfId="0" applyNumberFormat="1" applyFont="1" applyFill="1" applyBorder="1" applyAlignment="1">
      <alignment horizontal="center" vertical="center"/>
    </xf>
    <xf numFmtId="1" fontId="59" fillId="55" borderId="66" xfId="0" applyNumberFormat="1" applyFont="1" applyFill="1" applyBorder="1" applyAlignment="1">
      <alignment horizontal="center" vertical="center"/>
    </xf>
    <xf numFmtId="44" fontId="60" fillId="55" borderId="45" xfId="310" applyFont="1" applyFill="1" applyBorder="1" applyAlignment="1">
      <alignment horizontal="center" vertical="center"/>
    </xf>
    <xf numFmtId="9" fontId="59" fillId="55" borderId="43" xfId="0" applyNumberFormat="1" applyFont="1" applyFill="1" applyBorder="1" applyAlignment="1">
      <alignment horizontal="center" vertical="center"/>
    </xf>
    <xf numFmtId="9" fontId="59" fillId="0" borderId="20" xfId="0" applyNumberFormat="1" applyFont="1" applyFill="1" applyBorder="1" applyAlignment="1">
      <alignment horizontal="center" vertical="center"/>
    </xf>
    <xf numFmtId="184" fontId="59" fillId="55" borderId="44" xfId="0" applyNumberFormat="1" applyFont="1" applyFill="1" applyBorder="1" applyAlignment="1">
      <alignment horizontal="center" vertical="center"/>
    </xf>
    <xf numFmtId="1" fontId="60" fillId="55" borderId="49" xfId="0" applyNumberFormat="1" applyFont="1" applyFill="1" applyBorder="1" applyAlignment="1">
      <alignment horizontal="center" vertical="center"/>
    </xf>
    <xf numFmtId="1" fontId="59" fillId="55" borderId="67" xfId="0" applyNumberFormat="1" applyFont="1" applyFill="1" applyBorder="1" applyAlignment="1">
      <alignment horizontal="center" vertical="center"/>
    </xf>
    <xf numFmtId="3" fontId="59" fillId="55" borderId="50" xfId="0" applyNumberFormat="1" applyFont="1" applyFill="1" applyBorder="1" applyAlignment="1">
      <alignment horizontal="center" vertical="center"/>
    </xf>
    <xf numFmtId="44" fontId="59" fillId="55" borderId="51" xfId="310" applyFont="1" applyFill="1" applyBorder="1" applyAlignment="1">
      <alignment horizontal="center" vertical="center"/>
    </xf>
    <xf numFmtId="1" fontId="59" fillId="55" borderId="44" xfId="0" applyNumberFormat="1" applyFont="1" applyFill="1" applyBorder="1" applyAlignment="1">
      <alignment horizontal="center" vertical="center"/>
    </xf>
    <xf numFmtId="1" fontId="60" fillId="0" borderId="43" xfId="0" applyNumberFormat="1" applyFont="1" applyFill="1" applyBorder="1" applyAlignment="1">
      <alignment horizontal="center" vertical="center"/>
    </xf>
    <xf numFmtId="3" fontId="59" fillId="0" borderId="20" xfId="0" applyNumberFormat="1" applyFont="1" applyFill="1" applyBorder="1" applyAlignment="1">
      <alignment horizontal="center" vertical="center"/>
    </xf>
    <xf numFmtId="44" fontId="59" fillId="0" borderId="34" xfId="310" applyFont="1" applyFill="1" applyBorder="1" applyAlignment="1">
      <alignment horizontal="center" vertical="center"/>
    </xf>
    <xf numFmtId="9" fontId="59" fillId="0" borderId="43" xfId="0" applyNumberFormat="1" applyFont="1" applyFill="1" applyBorder="1" applyAlignment="1">
      <alignment horizontal="center" vertical="center"/>
    </xf>
    <xf numFmtId="184" fontId="59" fillId="0" borderId="44" xfId="0" applyNumberFormat="1" applyFont="1" applyFill="1" applyBorder="1" applyAlignment="1">
      <alignment horizontal="center" vertical="center"/>
    </xf>
    <xf numFmtId="1" fontId="59" fillId="0" borderId="54" xfId="0" applyNumberFormat="1" applyFont="1" applyFill="1" applyBorder="1" applyAlignment="1">
      <alignment horizontal="center" vertical="center"/>
    </xf>
    <xf numFmtId="44" fontId="59" fillId="55" borderId="55" xfId="310" applyFont="1" applyFill="1" applyBorder="1" applyAlignment="1">
      <alignment horizontal="center" vertical="center"/>
    </xf>
    <xf numFmtId="1" fontId="59" fillId="0" borderId="56" xfId="0" applyNumberFormat="1" applyFont="1" applyFill="1" applyBorder="1" applyAlignment="1">
      <alignment horizontal="center" vertical="center"/>
    </xf>
    <xf numFmtId="44" fontId="59" fillId="55" borderId="19" xfId="310" applyFont="1" applyFill="1" applyBorder="1" applyAlignment="1">
      <alignment horizontal="center" vertical="center"/>
    </xf>
    <xf numFmtId="9" fontId="59" fillId="0" borderId="57" xfId="0" applyNumberFormat="1" applyFont="1" applyFill="1" applyBorder="1" applyAlignment="1">
      <alignment horizontal="center" vertical="center"/>
    </xf>
    <xf numFmtId="9" fontId="59" fillId="0" borderId="58" xfId="0" applyNumberFormat="1" applyFont="1" applyFill="1" applyBorder="1" applyAlignment="1">
      <alignment horizontal="center" vertical="center"/>
    </xf>
    <xf numFmtId="184" fontId="59" fillId="0" borderId="59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/>
    </xf>
    <xf numFmtId="185" fontId="23" fillId="55" borderId="21" xfId="0" applyNumberFormat="1" applyFont="1" applyFill="1" applyBorder="1" applyAlignment="1">
      <alignment horizontal="center"/>
    </xf>
    <xf numFmtId="169" fontId="51" fillId="0" borderId="55" xfId="108" applyNumberFormat="1" applyFont="1" applyBorder="1" applyAlignment="1">
      <alignment horizontal="center"/>
    </xf>
    <xf numFmtId="0" fontId="65" fillId="0" borderId="0" xfId="0" applyFont="1"/>
    <xf numFmtId="169" fontId="51" fillId="0" borderId="20" xfId="1" applyNumberFormat="1" applyFont="1" applyBorder="1" applyAlignment="1">
      <alignment horizontal="center"/>
    </xf>
    <xf numFmtId="184" fontId="51" fillId="0" borderId="0" xfId="309" applyNumberFormat="1" applyFont="1"/>
    <xf numFmtId="190" fontId="0" fillId="0" borderId="0" xfId="1" applyNumberFormat="1" applyFont="1"/>
    <xf numFmtId="0" fontId="62" fillId="0" borderId="0" xfId="0" applyFont="1" applyBorder="1" applyAlignment="1">
      <alignment horizontal="left" wrapText="1"/>
    </xf>
    <xf numFmtId="190" fontId="0" fillId="56" borderId="0" xfId="1" applyNumberFormat="1" applyFont="1" applyFill="1"/>
    <xf numFmtId="0" fontId="18" fillId="0" borderId="63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top"/>
    </xf>
    <xf numFmtId="0" fontId="62" fillId="0" borderId="65" xfId="0" applyFont="1" applyBorder="1" applyAlignment="1">
      <alignment horizontal="left" wrapText="1"/>
    </xf>
    <xf numFmtId="0" fontId="62" fillId="0" borderId="0" xfId="0" applyFont="1" applyBorder="1" applyAlignment="1">
      <alignment horizontal="left" wrapText="1"/>
    </xf>
    <xf numFmtId="183" fontId="15" fillId="0" borderId="20" xfId="0" applyNumberFormat="1" applyFont="1" applyBorder="1" applyAlignment="1">
      <alignment horizontal="center"/>
    </xf>
    <xf numFmtId="0" fontId="53" fillId="0" borderId="21" xfId="0" applyFont="1" applyBorder="1" applyAlignment="1">
      <alignment horizontal="center" vertical="center" wrapText="1"/>
    </xf>
    <xf numFmtId="0" fontId="53" fillId="0" borderId="22" xfId="0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/>
    </xf>
    <xf numFmtId="0" fontId="54" fillId="53" borderId="24" xfId="0" applyFont="1" applyFill="1" applyBorder="1" applyAlignment="1">
      <alignment horizontal="center" vertical="center"/>
    </xf>
    <xf numFmtId="0" fontId="54" fillId="53" borderId="33" xfId="0" applyFont="1" applyFill="1" applyBorder="1" applyAlignment="1">
      <alignment horizontal="center" vertical="center"/>
    </xf>
    <xf numFmtId="0" fontId="54" fillId="53" borderId="36" xfId="0" applyFont="1" applyFill="1" applyBorder="1" applyAlignment="1">
      <alignment horizontal="center" vertical="center"/>
    </xf>
    <xf numFmtId="0" fontId="54" fillId="53" borderId="25" xfId="0" applyFont="1" applyFill="1" applyBorder="1" applyAlignment="1">
      <alignment horizontal="center" vertical="center"/>
    </xf>
    <xf numFmtId="0" fontId="54" fillId="53" borderId="34" xfId="0" applyFont="1" applyFill="1" applyBorder="1" applyAlignment="1">
      <alignment horizontal="center" vertical="center"/>
    </xf>
    <xf numFmtId="0" fontId="54" fillId="53" borderId="37" xfId="0" applyFont="1" applyFill="1" applyBorder="1" applyAlignment="1">
      <alignment horizontal="center" vertical="center"/>
    </xf>
    <xf numFmtId="0" fontId="54" fillId="53" borderId="26" xfId="0" applyFont="1" applyFill="1" applyBorder="1" applyAlignment="1">
      <alignment horizontal="center"/>
    </xf>
    <xf numFmtId="0" fontId="54" fillId="53" borderId="27" xfId="0" applyFont="1" applyFill="1" applyBorder="1" applyAlignment="1">
      <alignment horizontal="center"/>
    </xf>
    <xf numFmtId="0" fontId="54" fillId="53" borderId="21" xfId="0" applyFont="1" applyFill="1" applyBorder="1" applyAlignment="1">
      <alignment horizontal="center"/>
    </xf>
    <xf numFmtId="0" fontId="54" fillId="53" borderId="22" xfId="0" applyFont="1" applyFill="1" applyBorder="1" applyAlignment="1">
      <alignment horizontal="center"/>
    </xf>
    <xf numFmtId="0" fontId="54" fillId="53" borderId="30" xfId="0" applyFont="1" applyFill="1" applyBorder="1" applyAlignment="1">
      <alignment horizontal="center"/>
    </xf>
    <xf numFmtId="0" fontId="54" fillId="53" borderId="31" xfId="0" applyFont="1" applyFill="1" applyBorder="1" applyAlignment="1">
      <alignment horizontal="center"/>
    </xf>
    <xf numFmtId="0" fontId="54" fillId="53" borderId="32" xfId="0" applyFont="1" applyFill="1" applyBorder="1" applyAlignment="1">
      <alignment horizontal="center"/>
    </xf>
    <xf numFmtId="0" fontId="50" fillId="0" borderId="69" xfId="0" applyFont="1" applyFill="1" applyBorder="1" applyAlignment="1">
      <alignment horizontal="left" vertical="center"/>
    </xf>
    <xf numFmtId="0" fontId="50" fillId="0" borderId="55" xfId="0" applyFont="1" applyFill="1" applyBorder="1" applyAlignment="1">
      <alignment horizontal="left" vertical="center"/>
    </xf>
    <xf numFmtId="2" fontId="51" fillId="0" borderId="0" xfId="0" applyNumberFormat="1" applyFont="1" applyAlignment="1">
      <alignment horizontal="right"/>
    </xf>
    <xf numFmtId="194" fontId="51" fillId="0" borderId="0" xfId="310" applyNumberFormat="1" applyFont="1"/>
  </cellXfs>
  <cellStyles count="391">
    <cellStyle name="_x0013_" xfId="2"/>
    <cellStyle name="_x0013_ 2" xfId="3"/>
    <cellStyle name="_2008-11-03 FINAL Lender Financial Model (Shiloh II)" xfId="4"/>
    <cellStyle name="_2008-11-03 FINAL Lender Financial Model (Shiloh II) 2" xfId="5"/>
    <cellStyle name="_2008-11-03 FINAL Lender Financial Model (Shiloh II)_2010-03-05 Financial Model (First Light)" xfId="6"/>
    <cellStyle name="_2008-11-03 FINAL Lender Financial Model (Shiloh II)_After Tax Financial Model (13th Rd)_internal to SunEd_v2.6.2" xfId="7"/>
    <cellStyle name="_2008-11-03 FINAL Lender Financial Model (Shiloh II)_After Tax Model - Canada Rooftop  Ground 9 14 09_DRAFT ALL-Sept18-GE" xfId="8"/>
    <cellStyle name="_2008-11-03 FINAL Lender Financial Model (Shiloh II)_After Tax Model - Canada Rooftop  Ground 9 14 09_DRAFT ALL-Sept22-PortfolioPG" xfId="9"/>
    <cellStyle name="_2008-11-03 FINAL Lender Financial Model (Shiloh II)_Base Case" xfId="10"/>
    <cellStyle name="_2008-11-03 FINAL Lender Financial Model (Shiloh II)_Copy of After Tax Model - Canada 10-31-09 GE" xfId="11"/>
    <cellStyle name="_2008-11-03 FINAL Lender Financial Model (Shiloh II)_Draw Cert - Schedules" xfId="12"/>
    <cellStyle name="_2008-11-03 FINAL Lender Financial Model (Shiloh II)_Financial Model - 13th Road" xfId="13"/>
    <cellStyle name="_2008-11-03 FINAL Lender Financial Model (Shiloh II)_Financial Model - 13th Road (DRAFT)_v1" xfId="14"/>
    <cellStyle name="_2008-11-03 FINAL Lender Financial Model (Shiloh II)_Financial Model - 13th Road (DRAFT)_v4" xfId="15"/>
    <cellStyle name="_2008-11-03 FINAL Lender Financial Model (Shiloh II)_Financial Model - Erie Ridge(DRAFT)_v1" xfId="16"/>
    <cellStyle name="_2008-11-03 FINAL Lender Financial Model (Shiloh II)_Financial Model - Ryersey(DRAFT)" xfId="17"/>
    <cellStyle name="_2008-11-03 FINAL Lender Financial Model (Shiloh II)_Financial Model First Light III (DRAFT)_v1" xfId="18"/>
    <cellStyle name="_2008-11-03 FINAL Lender Financial Model (Shiloh II)_Financial Model First Light III (DRAFT2)" xfId="19"/>
    <cellStyle name="_2008-11-03 FINAL Lender Financial Model (Shiloh II)_Funds Flow - Closing" xfId="20"/>
    <cellStyle name="_2008-11-03 FINAL Lender Financial Model (Shiloh II)_Funds Flow - Initial Draw" xfId="21"/>
    <cellStyle name="_2008-11-03 FINAL Lender Financial Model (Shiloh II)_Global Assumptions" xfId="22"/>
    <cellStyle name="_2008-11-03 FINAL Lender Financial Model (Shiloh II)_NordLB-Construction" xfId="23"/>
    <cellStyle name="_2008-11-03 FINAL Lender Financial Model (Shiloh II)_SSM2_v11_NordLB_v2" xfId="24"/>
    <cellStyle name="_2008-11-03 FINAL Lender Financial Model (Shiloh II)_SSM2_v11_NordLB_v2 2" xfId="25"/>
    <cellStyle name="_2008-11-03 FINAL Lender Financial Model (Shiloh II)_Summary Sheet" xfId="26"/>
    <cellStyle name="_x0013__2009-02-09 FINAL Lender Financial Model (Shiloh II) - Term Conversion" xfId="27"/>
    <cellStyle name="_x0013__2010-03-05 Financial Model (First Light)" xfId="28"/>
    <cellStyle name="_x0013__After Tax Financial Model (13th Rd)_internal to SunEd_v2.6.2" xfId="29"/>
    <cellStyle name="_x0013__After Tax Model - Canada Rooftop  Ground 9 14 09_DRAFT ALL-Sept18-GE" xfId="30"/>
    <cellStyle name="_x0013__After Tax Model - Canada Rooftop  Ground 9 14 09_DRAFT ALL-Sept22-PortfolioPG" xfId="31"/>
    <cellStyle name="_x0013__Base Case" xfId="32"/>
    <cellStyle name="_CalPeak Model 5.24.06 - Final Equity Case v1" xfId="33"/>
    <cellStyle name="_CalPeak Pro Forma v33" xfId="34"/>
    <cellStyle name="_CalPeak Pro Forma v33 2" xfId="35"/>
    <cellStyle name="_x0013__Copy of After Tax Model - Canada 10-31-09 GE" xfId="36"/>
    <cellStyle name="_x0013__Draw Cert - Schedules" xfId="37"/>
    <cellStyle name="_x0013__Financial Model - 13th Road" xfId="38"/>
    <cellStyle name="_x0013__Financial Model - 13th Road (DRAFT)_v1" xfId="39"/>
    <cellStyle name="_x0013__Financial Model - 13th Road (DRAFT)_v4" xfId="40"/>
    <cellStyle name="_x0013__Financial Model - Erie Ridge(DRAFT)_v1" xfId="41"/>
    <cellStyle name="_x0013__Financial Model - Ryersey(DRAFT)" xfId="42"/>
    <cellStyle name="_x0013__Financial Model First Light III (DRAFT)_v1" xfId="43"/>
    <cellStyle name="_x0013__Financial Model First Light III (DRAFT2)" xfId="44"/>
    <cellStyle name="_x0013__Funds Flow - Closing" xfId="45"/>
    <cellStyle name="_x0013__Funds Flow - Initial Draw" xfId="46"/>
    <cellStyle name="_x0013__Global Assumptions" xfId="47"/>
    <cellStyle name="_x0013__NordLB-Construction" xfId="48"/>
    <cellStyle name="_POD Flow of Funds_v1" xfId="49"/>
    <cellStyle name="_POD Flow of Funds_v1 2" xfId="50"/>
    <cellStyle name="_x0013__SSM2_v11_NordLB_v2" xfId="51"/>
    <cellStyle name="_x0013__SSM2_v11_NordLB_v2 2" xfId="52"/>
    <cellStyle name="_x0013__Summary Sheet" xfId="53"/>
    <cellStyle name="20% - Accent1" xfId="365" builtinId="30" customBuiltin="1"/>
    <cellStyle name="20% - Accent1 2" xfId="54"/>
    <cellStyle name="20% - Accent1 2 2" xfId="55"/>
    <cellStyle name="20% - Accent1 2 3" xfId="56"/>
    <cellStyle name="20% - Accent2" xfId="369" builtinId="34" customBuiltin="1"/>
    <cellStyle name="20% - Accent2 2" xfId="57"/>
    <cellStyle name="20% - Accent2 2 2" xfId="58"/>
    <cellStyle name="20% - Accent2 2 3" xfId="59"/>
    <cellStyle name="20% - Accent3" xfId="373" builtinId="38" customBuiltin="1"/>
    <cellStyle name="20% - Accent3 2" xfId="60"/>
    <cellStyle name="20% - Accent3 2 2" xfId="61"/>
    <cellStyle name="20% - Accent3 2 3" xfId="62"/>
    <cellStyle name="20% - Accent4" xfId="377" builtinId="42" customBuiltin="1"/>
    <cellStyle name="20% - Accent4 2" xfId="63"/>
    <cellStyle name="20% - Accent4 2 2" xfId="64"/>
    <cellStyle name="20% - Accent4 2 3" xfId="65"/>
    <cellStyle name="20% - Accent5" xfId="381" builtinId="46" customBuiltin="1"/>
    <cellStyle name="20% - Accent5 2" xfId="66"/>
    <cellStyle name="20% - Accent5 2 2" xfId="67"/>
    <cellStyle name="20% - Accent5 2 3" xfId="68"/>
    <cellStyle name="20% - Accent6" xfId="385" builtinId="50" customBuiltin="1"/>
    <cellStyle name="20% - Accent6 2" xfId="69"/>
    <cellStyle name="20% - Accent6 2 2" xfId="70"/>
    <cellStyle name="20% - Accent6 2 3" xfId="71"/>
    <cellStyle name="40% - Accent1" xfId="366" builtinId="31" customBuiltin="1"/>
    <cellStyle name="40% - Accent1 2" xfId="72"/>
    <cellStyle name="40% - Accent1 2 2" xfId="73"/>
    <cellStyle name="40% - Accent1 2 3" xfId="74"/>
    <cellStyle name="40% - Accent2" xfId="370" builtinId="35" customBuiltin="1"/>
    <cellStyle name="40% - Accent2 2" xfId="75"/>
    <cellStyle name="40% - Accent2 2 2" xfId="76"/>
    <cellStyle name="40% - Accent2 2 3" xfId="77"/>
    <cellStyle name="40% - Accent3" xfId="374" builtinId="39" customBuiltin="1"/>
    <cellStyle name="40% - Accent3 2" xfId="78"/>
    <cellStyle name="40% - Accent3 2 2" xfId="79"/>
    <cellStyle name="40% - Accent3 2 3" xfId="80"/>
    <cellStyle name="40% - Accent4" xfId="378" builtinId="43" customBuiltin="1"/>
    <cellStyle name="40% - Accent4 2" xfId="81"/>
    <cellStyle name="40% - Accent4 2 2" xfId="82"/>
    <cellStyle name="40% - Accent4 2 3" xfId="83"/>
    <cellStyle name="40% - Accent5" xfId="382" builtinId="47" customBuiltin="1"/>
    <cellStyle name="40% - Accent5 2" xfId="84"/>
    <cellStyle name="40% - Accent5 2 2" xfId="85"/>
    <cellStyle name="40% - Accent5 2 3" xfId="86"/>
    <cellStyle name="40% - Accent6" xfId="386" builtinId="51" customBuiltin="1"/>
    <cellStyle name="40% - Accent6 2" xfId="87"/>
    <cellStyle name="40% - Accent6 2 2" xfId="88"/>
    <cellStyle name="40% - Accent6 2 3" xfId="89"/>
    <cellStyle name="60% - Accent1" xfId="367" builtinId="32" customBuiltin="1"/>
    <cellStyle name="60% - Accent1 2" xfId="90"/>
    <cellStyle name="60% - Accent2" xfId="371" builtinId="36" customBuiltin="1"/>
    <cellStyle name="60% - Accent2 2" xfId="91"/>
    <cellStyle name="60% - Accent3" xfId="375" builtinId="40" customBuiltin="1"/>
    <cellStyle name="60% - Accent3 2" xfId="92"/>
    <cellStyle name="60% - Accent4" xfId="379" builtinId="44" customBuiltin="1"/>
    <cellStyle name="60% - Accent4 2" xfId="93"/>
    <cellStyle name="60% - Accent5" xfId="383" builtinId="48" customBuiltin="1"/>
    <cellStyle name="60% - Accent5 2" xfId="94"/>
    <cellStyle name="60% - Accent6" xfId="387" builtinId="52" customBuiltin="1"/>
    <cellStyle name="60% - Accent6 2" xfId="95"/>
    <cellStyle name="Accent1" xfId="364" builtinId="29" customBuiltin="1"/>
    <cellStyle name="Accent1 2" xfId="96"/>
    <cellStyle name="Accent2" xfId="368" builtinId="33" customBuiltin="1"/>
    <cellStyle name="Accent2 2" xfId="97"/>
    <cellStyle name="Accent3" xfId="372" builtinId="37" customBuiltin="1"/>
    <cellStyle name="Accent3 2" xfId="98"/>
    <cellStyle name="Accent4" xfId="376" builtinId="41" customBuiltin="1"/>
    <cellStyle name="Accent4 2" xfId="99"/>
    <cellStyle name="Accent5" xfId="380" builtinId="45" customBuiltin="1"/>
    <cellStyle name="Accent5 2" xfId="100"/>
    <cellStyle name="Accent6" xfId="384" builtinId="49" customBuiltin="1"/>
    <cellStyle name="Accent6 2" xfId="101"/>
    <cellStyle name="Bad" xfId="311" builtinId="27" customBuiltin="1"/>
    <cellStyle name="Bad 2" xfId="102"/>
    <cellStyle name="Calculation" xfId="357" builtinId="22" customBuiltin="1"/>
    <cellStyle name="Calculation 2" xfId="103"/>
    <cellStyle name="Check Cell" xfId="359" builtinId="23" customBuiltin="1"/>
    <cellStyle name="Check Cell 2" xfId="104"/>
    <cellStyle name="Comma" xfId="1" builtinId="3"/>
    <cellStyle name="Comma 10" xfId="105"/>
    <cellStyle name="Comma 10 2" xfId="305"/>
    <cellStyle name="Comma 10 2 2" xfId="345"/>
    <cellStyle name="Comma 10 3" xfId="312"/>
    <cellStyle name="Comma 11" xfId="388"/>
    <cellStyle name="Comma 2" xfId="106"/>
    <cellStyle name="Comma 2 2" xfId="107"/>
    <cellStyle name="Comma 2 2 2" xfId="295"/>
    <cellStyle name="Comma 2 2 2 2" xfId="337"/>
    <cellStyle name="Comma 2 3" xfId="108"/>
    <cellStyle name="Comma 2 3 2" xfId="293"/>
    <cellStyle name="Comma 2 3 2 2" xfId="335"/>
    <cellStyle name="Comma 2 4" xfId="287"/>
    <cellStyle name="Comma 2 4 2" xfId="329"/>
    <cellStyle name="Comma 3" xfId="109"/>
    <cellStyle name="Comma 4" xfId="110"/>
    <cellStyle name="Comma 4 2" xfId="288"/>
    <cellStyle name="Comma 4 2 2" xfId="330"/>
    <cellStyle name="Comma 5" xfId="111"/>
    <cellStyle name="Comma 5 2" xfId="296"/>
    <cellStyle name="Comma 5 2 2" xfId="299"/>
    <cellStyle name="Comma 5 2 2 2" xfId="341"/>
    <cellStyle name="Comma 5 2 3" xfId="338"/>
    <cellStyle name="Comma 5 3" xfId="281"/>
    <cellStyle name="Comma 5 3 2" xfId="306"/>
    <cellStyle name="Comma 5 3 2 2" xfId="346"/>
    <cellStyle name="Comma 5 3 3" xfId="323"/>
    <cellStyle name="Comma 5 4" xfId="313"/>
    <cellStyle name="Comma 6" xfId="112"/>
    <cellStyle name="Comma 6 2" xfId="113"/>
    <cellStyle name="Comma 6 2 2" xfId="315"/>
    <cellStyle name="Comma 6 3" xfId="283"/>
    <cellStyle name="Comma 6 3 2" xfId="325"/>
    <cellStyle name="Comma 6 4" xfId="314"/>
    <cellStyle name="Comma 7" xfId="114"/>
    <cellStyle name="Comma 7 2" xfId="292"/>
    <cellStyle name="Comma 7 2 2" xfId="334"/>
    <cellStyle name="Comma 8" xfId="115"/>
    <cellStyle name="Comma 8 2" xfId="285"/>
    <cellStyle name="Comma 8 2 2" xfId="327"/>
    <cellStyle name="Comma 9" xfId="116"/>
    <cellStyle name="Comma 9 2" xfId="300"/>
    <cellStyle name="Comma 9 2 2" xfId="342"/>
    <cellStyle name="Comma 9 3" xfId="316"/>
    <cellStyle name="Comma0" xfId="117"/>
    <cellStyle name="Currency" xfId="310" builtinId="4"/>
    <cellStyle name="Currency 10" xfId="389"/>
    <cellStyle name="Currency 2" xfId="119"/>
    <cellStyle name="Currency 2 2" xfId="289"/>
    <cellStyle name="Currency 2 2 2" xfId="331"/>
    <cellStyle name="Currency 3" xfId="120"/>
    <cellStyle name="Currency 3 2" xfId="298"/>
    <cellStyle name="Currency 3 2 2" xfId="301"/>
    <cellStyle name="Currency 3 2 2 2" xfId="343"/>
    <cellStyle name="Currency 3 2 3" xfId="340"/>
    <cellStyle name="Currency 3 3" xfId="282"/>
    <cellStyle name="Currency 3 3 2" xfId="324"/>
    <cellStyle name="Currency 3 4" xfId="318"/>
    <cellStyle name="Currency 4" xfId="121"/>
    <cellStyle name="Currency 4 2" xfId="297"/>
    <cellStyle name="Currency 4 2 2" xfId="339"/>
    <cellStyle name="Currency 4 3" xfId="284"/>
    <cellStyle name="Currency 4 3 2" xfId="326"/>
    <cellStyle name="Currency 4 4" xfId="319"/>
    <cellStyle name="Currency 5" xfId="122"/>
    <cellStyle name="Currency 5 2" xfId="294"/>
    <cellStyle name="Currency 5 2 2" xfId="336"/>
    <cellStyle name="Currency 6" xfId="123"/>
    <cellStyle name="Currency 6 2" xfId="286"/>
    <cellStyle name="Currency 6 2 2" xfId="328"/>
    <cellStyle name="Currency 7" xfId="124"/>
    <cellStyle name="Currency 7 2" xfId="302"/>
    <cellStyle name="Currency 7 2 2" xfId="344"/>
    <cellStyle name="Currency 7 3" xfId="320"/>
    <cellStyle name="Currency 8" xfId="118"/>
    <cellStyle name="Currency 8 2" xfId="317"/>
    <cellStyle name="Currency 9" xfId="347"/>
    <cellStyle name="Currency0" xfId="125"/>
    <cellStyle name="Currency0 2" xfId="126"/>
    <cellStyle name="Currency0 2 2" xfId="291"/>
    <cellStyle name="Currency0 2 2 2" xfId="333"/>
    <cellStyle name="Currency0 3" xfId="290"/>
    <cellStyle name="Currency0 3 2" xfId="332"/>
    <cellStyle name="Date" xfId="127"/>
    <cellStyle name="DateShort" xfId="128"/>
    <cellStyle name="DateShort 2" xfId="129"/>
    <cellStyle name="Dezimal [0]_Compiling Utility Macros" xfId="130"/>
    <cellStyle name="Dezimal_Compiling Utility Macros" xfId="131"/>
    <cellStyle name="Euro" xfId="132"/>
    <cellStyle name="Euro 2" xfId="133"/>
    <cellStyle name="Explanatory Text" xfId="362" builtinId="53" customBuiltin="1"/>
    <cellStyle name="Explanatory Text 2" xfId="134"/>
    <cellStyle name="EY House" xfId="135"/>
    <cellStyle name="F2" xfId="136"/>
    <cellStyle name="F3" xfId="137"/>
    <cellStyle name="F3 2" xfId="138"/>
    <cellStyle name="F4" xfId="139"/>
    <cellStyle name="F5" xfId="140"/>
    <cellStyle name="F5 2" xfId="141"/>
    <cellStyle name="F6" xfId="142"/>
    <cellStyle name="F7" xfId="143"/>
    <cellStyle name="F8" xfId="144"/>
    <cellStyle name="Fixed" xfId="145"/>
    <cellStyle name="General" xfId="146"/>
    <cellStyle name="Good" xfId="353" builtinId="26" customBuiltin="1"/>
    <cellStyle name="Good 2" xfId="147"/>
    <cellStyle name="Heading 1" xfId="349" builtinId="16" customBuiltin="1"/>
    <cellStyle name="Heading 1 2" xfId="148"/>
    <cellStyle name="Heading 1 2 2" xfId="277"/>
    <cellStyle name="Heading 2" xfId="350" builtinId="17" customBuiltin="1"/>
    <cellStyle name="Heading 2 2" xfId="149"/>
    <cellStyle name="Heading 2 2 2" xfId="276"/>
    <cellStyle name="Heading 3" xfId="351" builtinId="18" customBuiltin="1"/>
    <cellStyle name="Heading 3 2" xfId="150"/>
    <cellStyle name="Heading 3 2 2" xfId="275"/>
    <cellStyle name="Heading 4" xfId="352" builtinId="19" customBuiltin="1"/>
    <cellStyle name="Heading 4 2" xfId="151"/>
    <cellStyle name="Heading 4 2 2" xfId="274"/>
    <cellStyle name="HeadlineStyle" xfId="152"/>
    <cellStyle name="HeadlineStyle 2" xfId="153"/>
    <cellStyle name="HeadlineStyleJustified" xfId="154"/>
    <cellStyle name="HeadlineStyleJustified 2" xfId="155"/>
    <cellStyle name="Input" xfId="355" builtinId="20" customBuiltin="1"/>
    <cellStyle name="Input 2" xfId="156"/>
    <cellStyle name="Linked Cell" xfId="358" builtinId="24" customBuiltin="1"/>
    <cellStyle name="Linked Cell 2" xfId="157"/>
    <cellStyle name="Milliers [0]_Open&amp;Close" xfId="158"/>
    <cellStyle name="Milliers_Open&amp;Close" xfId="159"/>
    <cellStyle name="Monétaire [0]_Open&amp;Close" xfId="160"/>
    <cellStyle name="Monétaire_Open&amp;Close" xfId="161"/>
    <cellStyle name="Neutral" xfId="354" builtinId="28" customBuiltin="1"/>
    <cellStyle name="Neutral 2" xfId="162"/>
    <cellStyle name="Normal" xfId="0" builtinId="0"/>
    <cellStyle name="Normal 10" xfId="163"/>
    <cellStyle name="Normal 11" xfId="164"/>
    <cellStyle name="Normal 12" xfId="165"/>
    <cellStyle name="Normal 13" xfId="166"/>
    <cellStyle name="Normal 14" xfId="167"/>
    <cellStyle name="Normal 15" xfId="168"/>
    <cellStyle name="Normal 16" xfId="169"/>
    <cellStyle name="Normal 17" xfId="170"/>
    <cellStyle name="Normal 18" xfId="171"/>
    <cellStyle name="Normal 19" xfId="172"/>
    <cellStyle name="Normal 2" xfId="173"/>
    <cellStyle name="Normal 2 2" xfId="174"/>
    <cellStyle name="Normal 2 3" xfId="175"/>
    <cellStyle name="Normal 2 4" xfId="176"/>
    <cellStyle name="Normal 2 5" xfId="390"/>
    <cellStyle name="Normal 2_Consolidated Performance" xfId="177"/>
    <cellStyle name="Normal 20" xfId="178"/>
    <cellStyle name="Normal 21" xfId="179"/>
    <cellStyle name="Normal 22" xfId="180"/>
    <cellStyle name="Normal 23" xfId="181"/>
    <cellStyle name="Normal 24" xfId="182"/>
    <cellStyle name="Normal 25" xfId="183"/>
    <cellStyle name="Normal 26" xfId="184"/>
    <cellStyle name="Normal 27" xfId="185"/>
    <cellStyle name="Normal 29" xfId="186"/>
    <cellStyle name="Normal 3" xfId="187"/>
    <cellStyle name="Normal 3 2" xfId="188"/>
    <cellStyle name="Normal 3 3" xfId="189"/>
    <cellStyle name="Normal 4" xfId="190"/>
    <cellStyle name="Normal 4 2" xfId="191"/>
    <cellStyle name="Normal 4 3" xfId="192"/>
    <cellStyle name="Normal 5" xfId="193"/>
    <cellStyle name="Normal 5 2" xfId="194"/>
    <cellStyle name="Normal 5 3" xfId="195"/>
    <cellStyle name="Normal 6" xfId="196"/>
    <cellStyle name="Normal 6 2" xfId="197"/>
    <cellStyle name="Normal 6 3" xfId="198"/>
    <cellStyle name="Normal 7" xfId="199"/>
    <cellStyle name="Normal 7 2" xfId="200"/>
    <cellStyle name="Normal 7 3" xfId="201"/>
    <cellStyle name="Normal 8" xfId="202"/>
    <cellStyle name="Normal 8 2" xfId="203"/>
    <cellStyle name="Normal 8 3" xfId="204"/>
    <cellStyle name="Normal 9" xfId="205"/>
    <cellStyle name="Normal 9 2" xfId="206"/>
    <cellStyle name="Normal 9 3" xfId="207"/>
    <cellStyle name="Note" xfId="361" builtinId="10" customBuiltin="1"/>
    <cellStyle name="Note 2" xfId="208"/>
    <cellStyle name="Note 2 2" xfId="209"/>
    <cellStyle name="Note 2 3" xfId="210"/>
    <cellStyle name="Output" xfId="356" builtinId="21" customBuiltin="1"/>
    <cellStyle name="Output 2" xfId="211"/>
    <cellStyle name="PB Table Heading" xfId="212"/>
    <cellStyle name="PB Table Heading 2" xfId="303"/>
    <cellStyle name="PB Table Highlight1" xfId="213"/>
    <cellStyle name="PB Table Highlight2" xfId="214"/>
    <cellStyle name="PB Table Highlight3" xfId="215"/>
    <cellStyle name="PB Table Standard Row" xfId="216"/>
    <cellStyle name="PB Table Subtotal Row" xfId="217"/>
    <cellStyle name="PB Table Total Row" xfId="218"/>
    <cellStyle name="Percent" xfId="309" builtinId="5"/>
    <cellStyle name="Percent [0%]" xfId="219"/>
    <cellStyle name="Percent [0.00%]" xfId="220"/>
    <cellStyle name="Percent 10 2" xfId="221"/>
    <cellStyle name="Percent 2" xfId="222"/>
    <cellStyle name="Percent 2 4" xfId="223"/>
    <cellStyle name="Percent 3" xfId="224"/>
    <cellStyle name="Percent 4" xfId="225"/>
    <cellStyle name="Percent 4 2" xfId="226"/>
    <cellStyle name="Percent 4 3" xfId="227"/>
    <cellStyle name="Percent 5" xfId="228"/>
    <cellStyle name="Percent 6" xfId="229"/>
    <cellStyle name="Percent 7" xfId="230"/>
    <cellStyle name="Percent 8" xfId="231"/>
    <cellStyle name="SchedGen" xfId="232"/>
    <cellStyle name="Standard" xfId="233"/>
    <cellStyle name="Standard 2" xfId="234"/>
    <cellStyle name="Style 1" xfId="235"/>
    <cellStyle name="Style 1 2" xfId="236"/>
    <cellStyle name="Style 21" xfId="237"/>
    <cellStyle name="Style 22" xfId="238"/>
    <cellStyle name="Style 22 2" xfId="239"/>
    <cellStyle name="Style 23" xfId="240"/>
    <cellStyle name="Style 24" xfId="241"/>
    <cellStyle name="Style 25" xfId="242"/>
    <cellStyle name="Style 25 2" xfId="243"/>
    <cellStyle name="Style 26" xfId="244"/>
    <cellStyle name="Style 27" xfId="245"/>
    <cellStyle name="Style 28" xfId="246"/>
    <cellStyle name="Style 29" xfId="247"/>
    <cellStyle name="Style 29 2" xfId="248"/>
    <cellStyle name="Style 30" xfId="249"/>
    <cellStyle name="Style 30 2" xfId="250"/>
    <cellStyle name="Style 31" xfId="251"/>
    <cellStyle name="Style 31 2" xfId="252"/>
    <cellStyle name="Style 32" xfId="253"/>
    <cellStyle name="Style 32 2" xfId="254"/>
    <cellStyle name="Style 33" xfId="255"/>
    <cellStyle name="Style 33 2" xfId="256"/>
    <cellStyle name="Style 34" xfId="257"/>
    <cellStyle name="Style 34 2" xfId="258"/>
    <cellStyle name="Style 35" xfId="259"/>
    <cellStyle name="Style 35 2" xfId="260"/>
    <cellStyle name="Style 36" xfId="261"/>
    <cellStyle name="Style 36 2" xfId="262"/>
    <cellStyle name="Style 39" xfId="263"/>
    <cellStyle name="Style 39 2" xfId="264"/>
    <cellStyle name="Style 39 2 2" xfId="279"/>
    <cellStyle name="Style 39 2 2 2" xfId="321"/>
    <cellStyle name="Style 39 2 3" xfId="308"/>
    <cellStyle name="Style 39 3" xfId="280"/>
    <cellStyle name="Style 39 3 2" xfId="322"/>
    <cellStyle name="Style 39 4" xfId="307"/>
    <cellStyle name="STYLE1" xfId="265"/>
    <cellStyle name="STYLE1 2" xfId="266"/>
    <cellStyle name="STYLE2" xfId="267"/>
    <cellStyle name="Text" xfId="268"/>
    <cellStyle name="Title" xfId="348" builtinId="15" customBuiltin="1"/>
    <cellStyle name="Title 2" xfId="269"/>
    <cellStyle name="Title 2 2" xfId="278"/>
    <cellStyle name="Title 3" xfId="304"/>
    <cellStyle name="Total" xfId="363" builtinId="25" customBuiltin="1"/>
    <cellStyle name="Total 2" xfId="270"/>
    <cellStyle name="Währung [0]_Compiling Utility Macros" xfId="271"/>
    <cellStyle name="Währung_Compiling Utility Macros" xfId="272"/>
    <cellStyle name="Warning Text" xfId="360" builtinId="11" customBuiltin="1"/>
    <cellStyle name="Warning Text 2" xfId="2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P41"/>
  <sheetViews>
    <sheetView showGridLines="0" topLeftCell="A17" zoomScale="70" zoomScaleNormal="70" workbookViewId="0">
      <selection activeCell="H45" sqref="H45"/>
    </sheetView>
  </sheetViews>
  <sheetFormatPr defaultColWidth="9.140625" defaultRowHeight="15" outlineLevelRow="1" outlineLevelCol="1"/>
  <cols>
    <col min="1" max="1" width="9.140625" style="157"/>
    <col min="2" max="2" width="39" style="157" customWidth="1"/>
    <col min="3" max="3" width="25.85546875" style="157" customWidth="1"/>
    <col min="4" max="4" width="20.28515625" style="157" customWidth="1"/>
    <col min="5" max="6" width="16.85546875" style="157" customWidth="1"/>
    <col min="7" max="7" width="16.85546875" style="157" customWidth="1" outlineLevel="1"/>
    <col min="8" max="9" width="15.42578125" style="157" customWidth="1"/>
    <col min="10" max="10" width="16.7109375" style="157" customWidth="1"/>
    <col min="11" max="11" width="11.28515625" style="157" customWidth="1"/>
    <col min="12" max="12" width="21.140625" style="157" customWidth="1"/>
    <col min="13" max="13" width="29.85546875" style="157" customWidth="1"/>
    <col min="14" max="14" width="18.85546875" style="157" customWidth="1"/>
    <col min="15" max="15" width="16.85546875" style="157" customWidth="1"/>
    <col min="16" max="16" width="24.5703125" style="157" customWidth="1"/>
    <col min="17" max="16384" width="9.140625" style="157"/>
  </cols>
  <sheetData>
    <row r="1" spans="1:7" hidden="1"/>
    <row r="2" spans="1:7" hidden="1">
      <c r="B2" s="8" t="s">
        <v>17</v>
      </c>
      <c r="C2" s="239">
        <v>42430</v>
      </c>
      <c r="D2" s="239"/>
      <c r="E2" s="239"/>
      <c r="F2" s="239"/>
      <c r="G2" s="55"/>
    </row>
    <row r="3" spans="1:7" s="5" customFormat="1" hidden="1">
      <c r="A3" s="157"/>
      <c r="B3" s="9" t="s">
        <v>12</v>
      </c>
      <c r="C3" s="9" t="s">
        <v>18</v>
      </c>
      <c r="D3" s="9" t="s">
        <v>19</v>
      </c>
      <c r="E3" s="9" t="s">
        <v>20</v>
      </c>
      <c r="F3" s="9" t="s">
        <v>22</v>
      </c>
      <c r="G3" s="59"/>
    </row>
    <row r="4" spans="1:7" hidden="1">
      <c r="B4" s="6" t="s">
        <v>13</v>
      </c>
      <c r="C4" s="10">
        <f>'Erie Ridge'!G6</f>
        <v>0</v>
      </c>
      <c r="D4" s="10">
        <f>'Erie Ridge'!B6</f>
        <v>1137388.3195072527</v>
      </c>
      <c r="E4" s="7">
        <f>C4/D4</f>
        <v>0</v>
      </c>
      <c r="F4" s="7">
        <f>'Erie Ridge'!J6</f>
        <v>0</v>
      </c>
      <c r="G4" s="56"/>
    </row>
    <row r="5" spans="1:7" hidden="1">
      <c r="B5" s="6" t="s">
        <v>3</v>
      </c>
      <c r="C5" s="10">
        <f>Sandhurst!G6</f>
        <v>0</v>
      </c>
      <c r="D5" s="10">
        <f>Sandhurst!B6</f>
        <v>1322679.5928755463</v>
      </c>
      <c r="E5" s="7">
        <f>C5/D5</f>
        <v>0</v>
      </c>
      <c r="F5" s="7">
        <f>Sandhurst!J6</f>
        <v>0</v>
      </c>
      <c r="G5" s="56"/>
    </row>
    <row r="6" spans="1:7" hidden="1">
      <c r="B6" s="6" t="s">
        <v>2</v>
      </c>
      <c r="C6" s="10">
        <f>Rutley!G6</f>
        <v>0</v>
      </c>
      <c r="D6" s="10">
        <f>Rutley!B6</f>
        <v>1399738.359717116</v>
      </c>
      <c r="E6" s="7">
        <f t="shared" ref="E6:E15" si="0">C6/D6</f>
        <v>0</v>
      </c>
      <c r="F6" s="7">
        <f>Rutley!J6</f>
        <v>0</v>
      </c>
      <c r="G6" s="56"/>
    </row>
    <row r="7" spans="1:7" hidden="1">
      <c r="B7" s="6" t="s">
        <v>1</v>
      </c>
      <c r="C7" s="10">
        <f>Norfolk!G6</f>
        <v>0</v>
      </c>
      <c r="D7" s="10">
        <f>Norfolk!B6</f>
        <v>1293757.5213430757</v>
      </c>
      <c r="E7" s="7">
        <f t="shared" si="0"/>
        <v>0</v>
      </c>
      <c r="F7" s="7">
        <f>Norfolk!J6</f>
        <v>0</v>
      </c>
      <c r="G7" s="56"/>
    </row>
    <row r="8" spans="1:7" hidden="1">
      <c r="B8" s="6" t="s">
        <v>14</v>
      </c>
      <c r="C8" s="10">
        <f>'Hwy 2'!G6</f>
        <v>0</v>
      </c>
      <c r="D8" s="10">
        <f>'Hwy 2'!B6</f>
        <v>1395499.2523316189</v>
      </c>
      <c r="E8" s="7">
        <f t="shared" si="0"/>
        <v>0</v>
      </c>
      <c r="F8" s="7">
        <f>'Hwy 2'!J6</f>
        <v>0</v>
      </c>
      <c r="G8" s="56"/>
    </row>
    <row r="9" spans="1:7" hidden="1">
      <c r="B9" s="6" t="s">
        <v>7</v>
      </c>
      <c r="C9" s="10">
        <f>Odessa!G6</f>
        <v>0</v>
      </c>
      <c r="D9" s="10">
        <f>Odessa!B6</f>
        <v>1361643.432162737</v>
      </c>
      <c r="E9" s="7">
        <f t="shared" si="0"/>
        <v>0</v>
      </c>
      <c r="F9" s="7">
        <f>Odessa!J6</f>
        <v>0</v>
      </c>
      <c r="G9" s="56"/>
    </row>
    <row r="10" spans="1:7" hidden="1">
      <c r="B10" s="6" t="s">
        <v>10</v>
      </c>
      <c r="C10" s="10">
        <f>'Newboro 4'!H6</f>
        <v>0</v>
      </c>
      <c r="D10" s="10">
        <f>'Newboro 4'!C6</f>
        <v>1858595.365003125</v>
      </c>
      <c r="E10" s="7">
        <f t="shared" si="0"/>
        <v>0</v>
      </c>
      <c r="F10" s="7">
        <f>'Newboro 4'!K6</f>
        <v>0</v>
      </c>
      <c r="G10" s="56"/>
    </row>
    <row r="11" spans="1:7" hidden="1">
      <c r="B11" s="6" t="s">
        <v>9</v>
      </c>
      <c r="C11" s="10">
        <f>'Newboro 1'!G6</f>
        <v>0</v>
      </c>
      <c r="D11" s="10">
        <f>'Newboro 1'!B6</f>
        <v>1852568.9809911186</v>
      </c>
      <c r="E11" s="7">
        <f t="shared" si="0"/>
        <v>0</v>
      </c>
      <c r="F11" s="7">
        <f>'Newboro 1'!J6</f>
        <v>0</v>
      </c>
      <c r="G11" s="56"/>
    </row>
    <row r="12" spans="1:7" hidden="1">
      <c r="B12" s="6" t="s">
        <v>8</v>
      </c>
      <c r="C12" s="10">
        <f>Welland!G6</f>
        <v>0</v>
      </c>
      <c r="D12" s="10">
        <f>Welland!B6</f>
        <v>1468177.620884889</v>
      </c>
      <c r="E12" s="7">
        <f t="shared" si="0"/>
        <v>0</v>
      </c>
      <c r="F12" s="7">
        <f>Welland!J6</f>
        <v>0</v>
      </c>
      <c r="G12" s="56"/>
    </row>
    <row r="13" spans="1:7" hidden="1">
      <c r="B13" s="6" t="s">
        <v>11</v>
      </c>
      <c r="C13" s="10">
        <f>Bruining!G6</f>
        <v>0</v>
      </c>
      <c r="D13" s="10">
        <f>Bruining!B6</f>
        <v>1818147.7382531438</v>
      </c>
      <c r="E13" s="7">
        <f t="shared" si="0"/>
        <v>0</v>
      </c>
      <c r="F13" s="7">
        <f>Bruining!J6</f>
        <v>0</v>
      </c>
      <c r="G13" s="56"/>
    </row>
    <row r="14" spans="1:7" hidden="1">
      <c r="B14" s="6" t="s">
        <v>5</v>
      </c>
      <c r="C14" s="10">
        <f>Alfred!G6</f>
        <v>0</v>
      </c>
      <c r="D14" s="10">
        <f>Alfred!B6</f>
        <v>1557346.4658330909</v>
      </c>
      <c r="E14" s="7">
        <f t="shared" si="0"/>
        <v>0</v>
      </c>
      <c r="F14" s="7">
        <f>Alfred!J6</f>
        <v>0</v>
      </c>
      <c r="G14" s="56"/>
    </row>
    <row r="15" spans="1:7" hidden="1">
      <c r="B15" s="6" t="s">
        <v>6</v>
      </c>
      <c r="C15" s="10">
        <f>Unity!G6</f>
        <v>0</v>
      </c>
      <c r="D15" s="10">
        <f>Unity!B6</f>
        <v>1476342.0446032383</v>
      </c>
      <c r="E15" s="7">
        <f t="shared" si="0"/>
        <v>0</v>
      </c>
      <c r="F15" s="7">
        <f>Unity!J6</f>
        <v>0</v>
      </c>
      <c r="G15" s="56"/>
    </row>
    <row r="16" spans="1:7" hidden="1"/>
    <row r="18" spans="1:16" ht="15.75" thickBot="1"/>
    <row r="19" spans="1:16" ht="111" customHeight="1" thickBot="1">
      <c r="B19" s="240" t="s">
        <v>255</v>
      </c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2"/>
    </row>
    <row r="20" spans="1:16" ht="16.5" thickBot="1">
      <c r="B20" s="243" t="s">
        <v>12</v>
      </c>
      <c r="C20" s="246" t="s">
        <v>0</v>
      </c>
      <c r="D20" s="249" t="s">
        <v>24</v>
      </c>
      <c r="E20" s="250"/>
      <c r="F20" s="251" t="s">
        <v>25</v>
      </c>
      <c r="G20" s="252"/>
      <c r="H20" s="252"/>
      <c r="I20" s="252"/>
      <c r="J20" s="252"/>
      <c r="K20" s="13"/>
      <c r="L20" s="14"/>
      <c r="M20" s="15"/>
      <c r="N20" s="253" t="s">
        <v>26</v>
      </c>
      <c r="O20" s="254"/>
      <c r="P20" s="255"/>
    </row>
    <row r="21" spans="1:16" ht="15.75" thickBot="1">
      <c r="B21" s="244"/>
      <c r="C21" s="247"/>
      <c r="D21" s="16" t="s">
        <v>27</v>
      </c>
      <c r="E21" s="17" t="s">
        <v>28</v>
      </c>
      <c r="F21" s="17" t="s">
        <v>29</v>
      </c>
      <c r="G21" s="17" t="s">
        <v>29</v>
      </c>
      <c r="H21" s="18" t="s">
        <v>30</v>
      </c>
      <c r="I21" s="16" t="s">
        <v>28</v>
      </c>
      <c r="J21" s="19" t="s">
        <v>31</v>
      </c>
      <c r="K21" s="19" t="s">
        <v>32</v>
      </c>
      <c r="L21" s="19" t="s">
        <v>31</v>
      </c>
      <c r="M21" s="16" t="s">
        <v>33</v>
      </c>
      <c r="N21" s="20" t="s">
        <v>252</v>
      </c>
      <c r="O21" s="21" t="s">
        <v>251</v>
      </c>
      <c r="P21" s="22" t="s">
        <v>54</v>
      </c>
    </row>
    <row r="22" spans="1:16" ht="15.75" thickBot="1">
      <c r="B22" s="245"/>
      <c r="C22" s="248"/>
      <c r="D22" s="23" t="s">
        <v>34</v>
      </c>
      <c r="E22" s="24" t="s">
        <v>34</v>
      </c>
      <c r="F22" s="24" t="s">
        <v>35</v>
      </c>
      <c r="G22" s="24" t="s">
        <v>35</v>
      </c>
      <c r="H22" s="25" t="s">
        <v>35</v>
      </c>
      <c r="I22" s="23" t="s">
        <v>35</v>
      </c>
      <c r="J22" s="26" t="s">
        <v>35</v>
      </c>
      <c r="K22" s="26" t="s">
        <v>36</v>
      </c>
      <c r="L22" s="26" t="s">
        <v>36</v>
      </c>
      <c r="M22" s="29" t="s">
        <v>36</v>
      </c>
      <c r="N22" s="27" t="s">
        <v>37</v>
      </c>
      <c r="O22" s="28" t="s">
        <v>37</v>
      </c>
      <c r="P22" s="29" t="s">
        <v>37</v>
      </c>
    </row>
    <row r="23" spans="1:16" ht="16.5" outlineLevel="1" thickBot="1">
      <c r="B23" s="49"/>
      <c r="C23" s="50" t="s">
        <v>49</v>
      </c>
      <c r="D23" s="51" t="s">
        <v>50</v>
      </c>
      <c r="E23" s="53" t="s">
        <v>51</v>
      </c>
      <c r="F23" s="58" t="s">
        <v>47</v>
      </c>
      <c r="G23" s="226" t="s">
        <v>231</v>
      </c>
      <c r="H23" s="54"/>
      <c r="I23" s="52" t="s">
        <v>52</v>
      </c>
      <c r="J23" s="48"/>
      <c r="K23" s="28"/>
      <c r="L23" s="28"/>
      <c r="M23" s="28"/>
      <c r="N23" s="28"/>
      <c r="O23" s="28"/>
      <c r="P23" s="27"/>
    </row>
    <row r="24" spans="1:16" ht="23.25">
      <c r="A24" s="157">
        <v>1</v>
      </c>
      <c r="B24" s="30" t="s">
        <v>38</v>
      </c>
      <c r="C24" s="31">
        <f>'Erie Ridge'!A5</f>
        <v>42767</v>
      </c>
      <c r="D24" s="194">
        <f>'Erie Ridge'!H5</f>
        <v>89.3</v>
      </c>
      <c r="E24" s="195">
        <f>'Erie Ridge'!I5</f>
        <v>90.1</v>
      </c>
      <c r="F24" s="93">
        <f>'Erie Ridge'!C5</f>
        <v>749411</v>
      </c>
      <c r="G24" s="84">
        <f>'Erie Ridge'!D5</f>
        <v>749411</v>
      </c>
      <c r="H24" s="196">
        <f t="shared" ref="H24:H35" si="1">D24/E24*I24</f>
        <v>614044.91193418042</v>
      </c>
      <c r="I24" s="196">
        <f>'Erie Ridge'!B5</f>
        <v>619545.8741911496</v>
      </c>
      <c r="J24" s="197">
        <f t="shared" ref="J24:J35" si="2">F24-I24</f>
        <v>129865.1258088504</v>
      </c>
      <c r="K24" s="198">
        <v>0.42</v>
      </c>
      <c r="L24" s="198">
        <f>J24*K24</f>
        <v>54543.352839717161</v>
      </c>
      <c r="M24" s="199">
        <f t="shared" ref="M24:M35" si="3">$K24*F24</f>
        <v>314752.62</v>
      </c>
      <c r="N24" s="200">
        <f t="shared" ref="N24:N36" si="4">F24/H24</f>
        <v>1.2204498163488235</v>
      </c>
      <c r="O24" s="201">
        <f t="shared" ref="O24:O36" si="5">F24/I24</f>
        <v>1.2096134139839061</v>
      </c>
      <c r="P24" s="202">
        <f>D24/E24</f>
        <v>0.99112097669256383</v>
      </c>
    </row>
    <row r="25" spans="1:16" ht="23.25">
      <c r="A25" s="157">
        <v>2</v>
      </c>
      <c r="B25" s="32" t="s">
        <v>39</v>
      </c>
      <c r="C25" s="31">
        <f>Rutley!A5</f>
        <v>42767</v>
      </c>
      <c r="D25" s="203">
        <f>Rutley!H5</f>
        <v>79.836196348678598</v>
      </c>
      <c r="E25" s="204">
        <f>Rutley!I5</f>
        <v>95.8</v>
      </c>
      <c r="F25" s="90">
        <f>Rutley!C5</f>
        <v>697321.19</v>
      </c>
      <c r="G25" s="84">
        <f>Rutley!D5</f>
        <v>698804.58200000017</v>
      </c>
      <c r="H25" s="196">
        <f t="shared" si="1"/>
        <v>633237.68086486938</v>
      </c>
      <c r="I25" s="196">
        <f>Rutley!B5</f>
        <v>759857.96670357732</v>
      </c>
      <c r="J25" s="197">
        <f t="shared" si="2"/>
        <v>-62536.776703577372</v>
      </c>
      <c r="K25" s="198">
        <v>0.443</v>
      </c>
      <c r="L25" s="198">
        <f>J25*K25</f>
        <v>-27703.792079684776</v>
      </c>
      <c r="M25" s="205">
        <f t="shared" si="3"/>
        <v>308913.28716999997</v>
      </c>
      <c r="N25" s="206">
        <f t="shared" si="4"/>
        <v>1.1011997723313085</v>
      </c>
      <c r="O25" s="207">
        <f>F25/I25</f>
        <v>0.91769938666975492</v>
      </c>
      <c r="P25" s="208">
        <f>D25/E25</f>
        <v>0.83336321867096663</v>
      </c>
    </row>
    <row r="26" spans="1:16" ht="23.25">
      <c r="A26" s="157">
        <v>3</v>
      </c>
      <c r="B26" s="33" t="s">
        <v>40</v>
      </c>
      <c r="C26" s="31">
        <f>Sandhurst!A5</f>
        <v>42767</v>
      </c>
      <c r="D26" s="209">
        <f>Sandhurst!H5</f>
        <v>81.133828303119884</v>
      </c>
      <c r="E26" s="210">
        <f>Sandhurst!I5</f>
        <v>88.4</v>
      </c>
      <c r="F26" s="90">
        <f>Sandhurst!C5</f>
        <v>720002.4</v>
      </c>
      <c r="G26" s="189">
        <f>Sandhurst!D5</f>
        <v>753965.98999999976</v>
      </c>
      <c r="H26" s="211">
        <f t="shared" si="1"/>
        <v>640999.49808875297</v>
      </c>
      <c r="I26" s="211">
        <f>Sandhurst!B5</f>
        <v>698406.03871599655</v>
      </c>
      <c r="J26" s="197">
        <f t="shared" si="2"/>
        <v>21596.361284003477</v>
      </c>
      <c r="K26" s="212">
        <v>0.42</v>
      </c>
      <c r="L26" s="212">
        <f>J26*K26</f>
        <v>9070.47173928146</v>
      </c>
      <c r="M26" s="205">
        <f t="shared" si="3"/>
        <v>302401.00799999997</v>
      </c>
      <c r="N26" s="206">
        <f t="shared" si="4"/>
        <v>1.1232495534658098</v>
      </c>
      <c r="O26" s="207">
        <f t="shared" si="5"/>
        <v>1.0309223576069129</v>
      </c>
      <c r="P26" s="208">
        <f>D26/E26</f>
        <v>0.91780348759185382</v>
      </c>
    </row>
    <row r="27" spans="1:16" ht="23.25">
      <c r="A27" s="157">
        <v>4</v>
      </c>
      <c r="B27" s="30" t="s">
        <v>41</v>
      </c>
      <c r="C27" s="31">
        <f>Norfolk!A5</f>
        <v>42767</v>
      </c>
      <c r="D27" s="203">
        <f>Norfolk!H5</f>
        <v>88.182150427087521</v>
      </c>
      <c r="E27" s="213">
        <f>Norfolk!I5</f>
        <v>81.5</v>
      </c>
      <c r="F27" s="91">
        <f>Norfolk!C5</f>
        <v>971280.23</v>
      </c>
      <c r="G27" s="84">
        <f>Norfolk!D5</f>
        <v>973541.25999999989</v>
      </c>
      <c r="H27" s="196">
        <f t="shared" si="1"/>
        <v>828025.71473108884</v>
      </c>
      <c r="I27" s="196">
        <f>Norfolk!B5</f>
        <v>765280.67668731045</v>
      </c>
      <c r="J27" s="197">
        <f t="shared" si="2"/>
        <v>205999.55331268953</v>
      </c>
      <c r="K27" s="198">
        <v>0.443</v>
      </c>
      <c r="L27" s="198">
        <f>J27*K27</f>
        <v>91257.802117521467</v>
      </c>
      <c r="M27" s="205">
        <f t="shared" si="3"/>
        <v>430277.14188999997</v>
      </c>
      <c r="N27" s="206">
        <f t="shared" si="4"/>
        <v>1.1730073266087331</v>
      </c>
      <c r="O27" s="207">
        <f t="shared" si="5"/>
        <v>1.2691816997188599</v>
      </c>
      <c r="P27" s="208">
        <f>D27/E27</f>
        <v>1.0819895757924849</v>
      </c>
    </row>
    <row r="28" spans="1:16" ht="23.25">
      <c r="A28" s="157">
        <v>5</v>
      </c>
      <c r="B28" s="30" t="s">
        <v>42</v>
      </c>
      <c r="C28" s="31">
        <f>'Hwy 2'!A5</f>
        <v>42767</v>
      </c>
      <c r="D28" s="203">
        <f>'Hwy 2'!H5</f>
        <v>83.089579166666709</v>
      </c>
      <c r="E28" s="213">
        <f>'Hwy 2'!I5</f>
        <v>108</v>
      </c>
      <c r="F28" s="91">
        <f>'Hwy 2'!C5</f>
        <v>825055.66</v>
      </c>
      <c r="G28" s="84">
        <f>'Hwy 2'!D5</f>
        <v>823607.57229999977</v>
      </c>
      <c r="H28" s="196">
        <f t="shared" si="1"/>
        <v>795780.95323360793</v>
      </c>
      <c r="I28" s="196">
        <f>'Hwy 2'!B5</f>
        <v>1034357.663273714</v>
      </c>
      <c r="J28" s="197">
        <f t="shared" si="2"/>
        <v>-209302.00327371398</v>
      </c>
      <c r="K28" s="198">
        <v>0.443</v>
      </c>
      <c r="L28" s="198">
        <f t="shared" ref="L28:L35" si="6">J28*K28</f>
        <v>-92720.787450255302</v>
      </c>
      <c r="M28" s="205">
        <f t="shared" si="3"/>
        <v>365499.65737999999</v>
      </c>
      <c r="N28" s="206">
        <f t="shared" si="4"/>
        <v>1.0367873931229896</v>
      </c>
      <c r="O28" s="207">
        <f t="shared" si="5"/>
        <v>0.7976502609249505</v>
      </c>
      <c r="P28" s="208">
        <f t="shared" ref="P28:P35" si="7">D28/E28</f>
        <v>0.76934795524691402</v>
      </c>
    </row>
    <row r="29" spans="1:16" ht="23.25">
      <c r="A29" s="157">
        <v>6</v>
      </c>
      <c r="B29" s="30" t="s">
        <v>43</v>
      </c>
      <c r="C29" s="31">
        <f>Odessa!A5</f>
        <v>42767</v>
      </c>
      <c r="D29" s="203">
        <f>Odessa!H5</f>
        <v>87.580950000000001</v>
      </c>
      <c r="E29" s="213">
        <f>Odessa!I5</f>
        <v>102.7</v>
      </c>
      <c r="F29" s="90">
        <f>Odessa!C5</f>
        <v>820755.7</v>
      </c>
      <c r="G29" s="84">
        <f>Odessa!D5</f>
        <v>819283.11750000017</v>
      </c>
      <c r="H29" s="196">
        <f t="shared" si="1"/>
        <v>811442.54442249658</v>
      </c>
      <c r="I29" s="196">
        <f>Odessa!B5</f>
        <v>951521.41318620555</v>
      </c>
      <c r="J29" s="197">
        <f t="shared" si="2"/>
        <v>-130765.7131862056</v>
      </c>
      <c r="K29" s="198">
        <v>0.443</v>
      </c>
      <c r="L29" s="198">
        <f t="shared" si="6"/>
        <v>-57929.21094148908</v>
      </c>
      <c r="M29" s="205">
        <f t="shared" si="3"/>
        <v>363594.77509999997</v>
      </c>
      <c r="N29" s="206">
        <f t="shared" si="4"/>
        <v>1.0114772828236798</v>
      </c>
      <c r="O29" s="207">
        <f t="shared" si="5"/>
        <v>0.86257197013745424</v>
      </c>
      <c r="P29" s="208">
        <f t="shared" si="7"/>
        <v>0.85278432327166498</v>
      </c>
    </row>
    <row r="30" spans="1:16" ht="23.25">
      <c r="A30" s="157">
        <v>7</v>
      </c>
      <c r="B30" s="32" t="s">
        <v>44</v>
      </c>
      <c r="C30" s="31">
        <f>Alfred!A5</f>
        <v>42767</v>
      </c>
      <c r="D30" s="203">
        <f>Alfred!H5</f>
        <v>93.040542033959568</v>
      </c>
      <c r="E30" s="213">
        <f>Alfred!I5</f>
        <v>110.3</v>
      </c>
      <c r="F30" s="90">
        <f>Alfred!C5</f>
        <v>1038573.66</v>
      </c>
      <c r="G30" s="84">
        <f>Alfred!D5</f>
        <v>1029833.4400000001</v>
      </c>
      <c r="H30" s="196">
        <f t="shared" si="1"/>
        <v>888313.46535340254</v>
      </c>
      <c r="I30" s="196">
        <f>Alfred!B5</f>
        <v>1053099.7894736843</v>
      </c>
      <c r="J30" s="197">
        <f t="shared" si="2"/>
        <v>-14526.129473684239</v>
      </c>
      <c r="K30" s="198">
        <v>0.443</v>
      </c>
      <c r="L30" s="198">
        <f t="shared" si="6"/>
        <v>-6435.0753568421178</v>
      </c>
      <c r="M30" s="205">
        <f t="shared" si="3"/>
        <v>460088.13138000004</v>
      </c>
      <c r="N30" s="206">
        <f t="shared" si="4"/>
        <v>1.1691522199168947</v>
      </c>
      <c r="O30" s="207">
        <f t="shared" si="5"/>
        <v>0.98620631243223011</v>
      </c>
      <c r="P30" s="208">
        <f t="shared" si="7"/>
        <v>0.84352259323626089</v>
      </c>
    </row>
    <row r="31" spans="1:16" ht="23.25">
      <c r="A31" s="157">
        <v>8</v>
      </c>
      <c r="B31" s="30" t="s">
        <v>45</v>
      </c>
      <c r="C31" s="31">
        <f>Unity!A5</f>
        <v>42767</v>
      </c>
      <c r="D31" s="214">
        <f>Unity!H5</f>
        <v>86.807516221340919</v>
      </c>
      <c r="E31" s="195">
        <f>Unity!I5</f>
        <v>94.6</v>
      </c>
      <c r="F31" s="90">
        <f>Unity!C5</f>
        <v>901990.23</v>
      </c>
      <c r="G31" s="84">
        <f>Unity!D5</f>
        <v>898870.34799999988</v>
      </c>
      <c r="H31" s="215">
        <f t="shared" si="1"/>
        <v>932546.82872793567</v>
      </c>
      <c r="I31" s="215">
        <f>Unity!B5</f>
        <v>1016259.119460612</v>
      </c>
      <c r="J31" s="197">
        <f t="shared" si="2"/>
        <v>-114268.88946061197</v>
      </c>
      <c r="K31" s="216">
        <v>0.443</v>
      </c>
      <c r="L31" s="216">
        <f t="shared" si="6"/>
        <v>-50621.118031051104</v>
      </c>
      <c r="M31" s="205">
        <f t="shared" si="3"/>
        <v>399581.67189</v>
      </c>
      <c r="N31" s="217">
        <f t="shared" si="4"/>
        <v>0.96723317501425943</v>
      </c>
      <c r="O31" s="207">
        <f t="shared" si="5"/>
        <v>0.88755929735591332</v>
      </c>
      <c r="P31" s="218">
        <f t="shared" si="7"/>
        <v>0.91762702136724017</v>
      </c>
    </row>
    <row r="32" spans="1:16" ht="23.25">
      <c r="A32" s="157">
        <v>9</v>
      </c>
      <c r="B32" s="34" t="s">
        <v>10</v>
      </c>
      <c r="C32" s="31">
        <f>'Newboro 4'!A5</f>
        <v>42767</v>
      </c>
      <c r="D32" s="214">
        <f>'Newboro 4'!I5</f>
        <v>89.63697071595864</v>
      </c>
      <c r="E32" s="219">
        <f>'Newboro 4'!J5</f>
        <v>107.6</v>
      </c>
      <c r="F32" s="90">
        <f>'Newboro 4'!D5</f>
        <v>1051085.5060000001</v>
      </c>
      <c r="G32" s="84">
        <f>'Newboro 4'!E5</f>
        <v>1051085.5060000001</v>
      </c>
      <c r="H32" s="215">
        <f t="shared" si="1"/>
        <v>1175374.0930339587</v>
      </c>
      <c r="I32" s="215">
        <f>'Newboro 4'!C5</f>
        <v>1410916.1811281249</v>
      </c>
      <c r="J32" s="197">
        <f t="shared" si="2"/>
        <v>-359830.67512812489</v>
      </c>
      <c r="K32" s="220">
        <v>0.443</v>
      </c>
      <c r="L32" s="220">
        <f>J32*K32</f>
        <v>-159404.98908175933</v>
      </c>
      <c r="M32" s="205">
        <f t="shared" si="3"/>
        <v>465630.87915800005</v>
      </c>
      <c r="N32" s="217">
        <f t="shared" si="4"/>
        <v>0.89425614553649369</v>
      </c>
      <c r="O32" s="207">
        <f t="shared" si="5"/>
        <v>0.74496665362472814</v>
      </c>
      <c r="P32" s="218">
        <f>D32/E32</f>
        <v>0.83305734866132575</v>
      </c>
    </row>
    <row r="33" spans="1:16" ht="23.25">
      <c r="A33" s="157">
        <v>10</v>
      </c>
      <c r="B33" s="30" t="s">
        <v>9</v>
      </c>
      <c r="C33" s="31">
        <f>'Newboro 1'!A5</f>
        <v>42767</v>
      </c>
      <c r="D33" s="214">
        <f>'Newboro 1'!H5</f>
        <v>88.025653831964036</v>
      </c>
      <c r="E33" s="195">
        <f>'Newboro 1'!I5</f>
        <v>107.6</v>
      </c>
      <c r="F33" s="92">
        <f>'Newboro 1'!C5</f>
        <v>1100816.1200000001</v>
      </c>
      <c r="G33" s="190">
        <f>'Newboro 1'!D5</f>
        <v>1103415.8744999999</v>
      </c>
      <c r="H33" s="215">
        <f t="shared" si="1"/>
        <v>1150683.6793024261</v>
      </c>
      <c r="I33" s="215">
        <f>'Newboro 1'!B5</f>
        <v>1406562.2747806462</v>
      </c>
      <c r="J33" s="197">
        <f t="shared" si="2"/>
        <v>-305746.15478064609</v>
      </c>
      <c r="K33" s="198">
        <v>0.443</v>
      </c>
      <c r="L33" s="198">
        <f t="shared" si="6"/>
        <v>-135445.54656782621</v>
      </c>
      <c r="M33" s="205">
        <f t="shared" si="3"/>
        <v>487661.54116000008</v>
      </c>
      <c r="N33" s="217">
        <f t="shared" si="4"/>
        <v>0.95666266915973208</v>
      </c>
      <c r="O33" s="207">
        <f t="shared" si="5"/>
        <v>0.78262878205778175</v>
      </c>
      <c r="P33" s="218">
        <f t="shared" si="7"/>
        <v>0.81808228468368072</v>
      </c>
    </row>
    <row r="34" spans="1:16" ht="23.25">
      <c r="A34" s="157">
        <v>11</v>
      </c>
      <c r="B34" s="30" t="s">
        <v>8</v>
      </c>
      <c r="C34" s="31">
        <f>Welland!A5</f>
        <v>42767</v>
      </c>
      <c r="D34" s="194">
        <f>Welland!H5</f>
        <v>92.31798017486831</v>
      </c>
      <c r="E34" s="195">
        <f>Welland!I5</f>
        <v>81.3</v>
      </c>
      <c r="F34" s="90">
        <f>Welland!C5</f>
        <v>1174299</v>
      </c>
      <c r="G34" s="84">
        <f>Welland!D5</f>
        <v>1175825.1200000001</v>
      </c>
      <c r="H34" s="215">
        <f t="shared" si="1"/>
        <v>1094276.152315805</v>
      </c>
      <c r="I34" s="215">
        <f>Welland!B5</f>
        <v>963676.31760095386</v>
      </c>
      <c r="J34" s="197">
        <f t="shared" si="2"/>
        <v>210622.68239904614</v>
      </c>
      <c r="K34" s="198">
        <v>0.443</v>
      </c>
      <c r="L34" s="198">
        <f t="shared" si="6"/>
        <v>93305.848302777435</v>
      </c>
      <c r="M34" s="205">
        <f t="shared" si="3"/>
        <v>520214.45699999999</v>
      </c>
      <c r="N34" s="217">
        <f t="shared" si="4"/>
        <v>1.0731285676973252</v>
      </c>
      <c r="O34" s="207">
        <f t="shared" si="5"/>
        <v>1.2185616462209901</v>
      </c>
      <c r="P34" s="218">
        <f t="shared" si="7"/>
        <v>1.1355225113759939</v>
      </c>
    </row>
    <row r="35" spans="1:16" ht="24" thickBot="1">
      <c r="A35" s="157">
        <v>12</v>
      </c>
      <c r="B35" s="35" t="s">
        <v>11</v>
      </c>
      <c r="C35" s="31">
        <f>Bruining!A5</f>
        <v>42767</v>
      </c>
      <c r="D35" s="221">
        <f>Bruining!H5</f>
        <v>86.951942780970271</v>
      </c>
      <c r="E35" s="195">
        <f>Bruining!I5</f>
        <v>107</v>
      </c>
      <c r="F35" s="90">
        <f>Bruining!C5</f>
        <v>958690.75</v>
      </c>
      <c r="G35" s="84">
        <f>Bruining!D5</f>
        <v>959626.0419999999</v>
      </c>
      <c r="H35" s="215">
        <f t="shared" si="1"/>
        <v>924628.20251137414</v>
      </c>
      <c r="I35" s="215">
        <f>Bruining!B5</f>
        <v>1137814.9182696508</v>
      </c>
      <c r="J35" s="197">
        <f t="shared" si="2"/>
        <v>-179124.16826965078</v>
      </c>
      <c r="K35" s="222">
        <v>0.443</v>
      </c>
      <c r="L35" s="222">
        <f t="shared" si="6"/>
        <v>-79352.006543455296</v>
      </c>
      <c r="M35" s="205">
        <f t="shared" si="3"/>
        <v>424700.00225000002</v>
      </c>
      <c r="N35" s="223">
        <f t="shared" si="4"/>
        <v>1.036839182923589</v>
      </c>
      <c r="O35" s="224">
        <f t="shared" si="5"/>
        <v>0.84257178791252219</v>
      </c>
      <c r="P35" s="225">
        <f t="shared" si="7"/>
        <v>0.81263497926140438</v>
      </c>
    </row>
    <row r="36" spans="1:16" ht="24" thickBot="1">
      <c r="B36" s="227" t="s">
        <v>253</v>
      </c>
      <c r="C36" s="36"/>
      <c r="D36" s="37">
        <f t="shared" ref="D36:I36" si="8">SUM(D24:D35)</f>
        <v>1045.9033100046147</v>
      </c>
      <c r="E36" s="38">
        <f t="shared" si="8"/>
        <v>1174.9000000000001</v>
      </c>
      <c r="F36" s="37">
        <f t="shared" si="8"/>
        <v>11009281.446</v>
      </c>
      <c r="G36" s="57">
        <f t="shared" si="8"/>
        <v>11037269.852299999</v>
      </c>
      <c r="H36" s="39">
        <f t="shared" si="8"/>
        <v>10489353.724519897</v>
      </c>
      <c r="I36" s="38">
        <f t="shared" si="8"/>
        <v>11817298.233471626</v>
      </c>
      <c r="J36" s="40"/>
      <c r="K36" s="41"/>
      <c r="L36" s="42">
        <f>SUM(L24:L35)</f>
        <v>-361435.05105306563</v>
      </c>
      <c r="M36" s="43">
        <f>SUM(M24:M35)</f>
        <v>4843315.1723779999</v>
      </c>
      <c r="N36" s="44">
        <f t="shared" si="4"/>
        <v>1.0495671835591474</v>
      </c>
      <c r="O36" s="45">
        <f t="shared" si="5"/>
        <v>0.93162423664802008</v>
      </c>
      <c r="P36" s="46">
        <f>H36/I36</f>
        <v>0.8876270630802543</v>
      </c>
    </row>
    <row r="37" spans="1:16" ht="15" customHeight="1">
      <c r="B37" s="235" t="s">
        <v>46</v>
      </c>
      <c r="C37" s="236"/>
      <c r="D37" s="236"/>
      <c r="E37" s="236"/>
      <c r="F37" s="236"/>
      <c r="G37" s="236"/>
      <c r="H37" s="236"/>
      <c r="I37" s="236"/>
      <c r="J37" s="236"/>
      <c r="K37" s="236"/>
      <c r="L37" s="79"/>
      <c r="M37" s="79"/>
      <c r="N37" s="79"/>
      <c r="O37" s="79"/>
      <c r="P37" s="80"/>
    </row>
    <row r="38" spans="1:16" ht="15" customHeight="1">
      <c r="B38" s="237"/>
      <c r="C38" s="238"/>
      <c r="D38" s="238"/>
      <c r="E38" s="238"/>
      <c r="F38" s="238"/>
      <c r="G38" s="238"/>
      <c r="H38" s="238"/>
      <c r="I38" s="238"/>
      <c r="J38" s="238"/>
      <c r="K38" s="238"/>
      <c r="L38" s="81"/>
      <c r="M38" s="81"/>
      <c r="N38" s="81"/>
      <c r="O38" s="81"/>
      <c r="P38" s="82"/>
    </row>
    <row r="39" spans="1:16">
      <c r="B39" s="237"/>
      <c r="C39" s="238"/>
      <c r="D39" s="238"/>
      <c r="E39" s="238"/>
      <c r="F39" s="238"/>
      <c r="G39" s="238"/>
      <c r="H39" s="238"/>
      <c r="I39" s="238"/>
      <c r="J39" s="238"/>
      <c r="K39" s="238"/>
      <c r="L39" s="233"/>
      <c r="M39" s="233"/>
      <c r="N39" s="233"/>
      <c r="O39" s="233"/>
      <c r="P39" s="152"/>
    </row>
    <row r="40" spans="1:16">
      <c r="B40" s="76"/>
      <c r="C40" s="75"/>
      <c r="D40" s="75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152"/>
    </row>
    <row r="41" spans="1:16" ht="15.75" thickBot="1">
      <c r="B41" s="77"/>
      <c r="C41" s="78"/>
      <c r="D41" s="78"/>
      <c r="E41" s="73"/>
      <c r="F41" s="73"/>
      <c r="G41" s="73"/>
      <c r="H41" s="73"/>
      <c r="I41" s="73"/>
      <c r="J41" s="73"/>
      <c r="K41" s="73"/>
      <c r="L41" s="73"/>
      <c r="M41" s="83"/>
      <c r="N41" s="83"/>
      <c r="O41" s="83"/>
      <c r="P41" s="74"/>
    </row>
  </sheetData>
  <mergeCells count="10">
    <mergeCell ref="B37:K37"/>
    <mergeCell ref="B38:K38"/>
    <mergeCell ref="B39:K39"/>
    <mergeCell ref="C2:F2"/>
    <mergeCell ref="B19:P19"/>
    <mergeCell ref="B20:B22"/>
    <mergeCell ref="C20:C22"/>
    <mergeCell ref="D20:E20"/>
    <mergeCell ref="F20:J20"/>
    <mergeCell ref="N20:P20"/>
  </mergeCells>
  <pageMargins left="0.25" right="0.25" top="0.75" bottom="0.75" header="0.3" footer="0.3"/>
  <pageSetup scale="4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96"/>
  <sheetViews>
    <sheetView workbookViewId="0">
      <selection activeCell="I6" sqref="I6"/>
    </sheetView>
  </sheetViews>
  <sheetFormatPr defaultColWidth="33.85546875" defaultRowHeight="15" outlineLevelCol="1"/>
  <cols>
    <col min="1" max="1" width="13.85546875" style="1" customWidth="1"/>
    <col min="2" max="2" width="28.5703125" style="1" bestFit="1" customWidth="1"/>
    <col min="3" max="3" width="23.425781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8" width="28.28515625" style="1" bestFit="1" customWidth="1"/>
    <col min="9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5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>
      <c r="A4" s="170">
        <v>42736</v>
      </c>
      <c r="B4" s="61">
        <f>'2017 Budget'!I6</f>
        <v>776733.82262285554</v>
      </c>
      <c r="C4" s="61">
        <v>607993.77</v>
      </c>
      <c r="D4" s="61">
        <v>601894.804</v>
      </c>
      <c r="E4" s="2"/>
      <c r="F4" s="2"/>
      <c r="G4" s="2">
        <f t="shared" ref="G4:G15" si="0">E4+F4</f>
        <v>0</v>
      </c>
      <c r="H4" s="11">
        <v>67.700810674730263</v>
      </c>
      <c r="I4" s="11">
        <v>80.400000000000006</v>
      </c>
      <c r="J4" s="4">
        <f>H4/I4</f>
        <v>0.84204988401405789</v>
      </c>
      <c r="K4" s="231">
        <f>H4/'2017 Budget'!I23</f>
        <v>0.84204988401405789</v>
      </c>
    </row>
    <row r="5" spans="1:11">
      <c r="A5" s="170">
        <v>42767</v>
      </c>
      <c r="B5" s="61">
        <f>'2017 Budget'!I7</f>
        <v>1053099.7894736843</v>
      </c>
      <c r="C5" s="61">
        <v>1038573.66</v>
      </c>
      <c r="D5" s="61">
        <v>1029833.4400000001</v>
      </c>
      <c r="E5" s="2"/>
      <c r="F5" s="2"/>
      <c r="G5" s="2">
        <f t="shared" si="0"/>
        <v>0</v>
      </c>
      <c r="H5" s="184">
        <v>93.040542033959568</v>
      </c>
      <c r="I5" s="11">
        <v>110.3</v>
      </c>
      <c r="J5" s="4">
        <f t="shared" ref="J5:J15" si="1">H5/I5</f>
        <v>0.84352259323626089</v>
      </c>
      <c r="K5" s="231">
        <f>H5/'2017 Budget'!I24</f>
        <v>0.84659273916250743</v>
      </c>
    </row>
    <row r="6" spans="1:11">
      <c r="A6" s="170">
        <v>42795</v>
      </c>
      <c r="B6" s="61">
        <f>'2017 Budget'!I8</f>
        <v>1557346.4658330909</v>
      </c>
      <c r="C6" s="61"/>
      <c r="D6" s="61"/>
      <c r="E6" s="2"/>
      <c r="F6" s="2"/>
      <c r="G6" s="2">
        <f t="shared" si="0"/>
        <v>0</v>
      </c>
      <c r="H6" s="184"/>
      <c r="I6" s="11">
        <v>151.30000000000001</v>
      </c>
      <c r="J6" s="4">
        <f t="shared" si="1"/>
        <v>0</v>
      </c>
      <c r="K6" s="231">
        <f>H6/'2017 Budget'!I25</f>
        <v>0</v>
      </c>
    </row>
    <row r="7" spans="1:11">
      <c r="A7" s="170">
        <v>42826</v>
      </c>
      <c r="B7" s="61">
        <f>'2017 Budget'!I9</f>
        <v>1604862.0180284965</v>
      </c>
      <c r="C7" s="61"/>
      <c r="D7" s="61"/>
      <c r="E7" s="2"/>
      <c r="F7" s="2"/>
      <c r="G7" s="2">
        <f t="shared" si="0"/>
        <v>0</v>
      </c>
      <c r="H7" s="184"/>
      <c r="I7" s="11">
        <v>155.69999999999999</v>
      </c>
      <c r="J7" s="4">
        <f t="shared" si="1"/>
        <v>0</v>
      </c>
      <c r="K7" s="231">
        <f>H7/'2017 Budget'!I26</f>
        <v>0</v>
      </c>
    </row>
    <row r="8" spans="1:11">
      <c r="A8" s="170">
        <v>42856</v>
      </c>
      <c r="B8" s="61">
        <f>'2017 Budget'!I10</f>
        <v>1846318.599592905</v>
      </c>
      <c r="C8" s="180"/>
      <c r="D8" s="61"/>
      <c r="E8" s="2"/>
      <c r="F8" s="2"/>
      <c r="G8" s="2">
        <f t="shared" si="0"/>
        <v>0</v>
      </c>
      <c r="H8" s="184"/>
      <c r="I8" s="11">
        <v>172.3</v>
      </c>
      <c r="J8" s="4">
        <f t="shared" si="1"/>
        <v>0</v>
      </c>
      <c r="K8" s="231">
        <f>H8/'2017 Budget'!I27</f>
        <v>0</v>
      </c>
    </row>
    <row r="9" spans="1:11">
      <c r="A9" s="170">
        <v>42887</v>
      </c>
      <c r="B9" s="61">
        <f>'2017 Budget'!I11</f>
        <v>1842439.7790055247</v>
      </c>
      <c r="C9" s="61"/>
      <c r="D9" s="61"/>
      <c r="E9" s="2"/>
      <c r="F9" s="2"/>
      <c r="G9" s="2">
        <f t="shared" si="0"/>
        <v>0</v>
      </c>
      <c r="H9" s="184"/>
      <c r="I9" s="11">
        <v>173</v>
      </c>
      <c r="J9" s="4">
        <f t="shared" si="1"/>
        <v>0</v>
      </c>
      <c r="K9" s="231">
        <f>H9/'2017 Budget'!I28</f>
        <v>0</v>
      </c>
    </row>
    <row r="10" spans="1:11">
      <c r="A10" s="170">
        <v>42917</v>
      </c>
      <c r="B10" s="61">
        <f>'2017 Budget'!I12</f>
        <v>1947167.9348647862</v>
      </c>
      <c r="C10" s="61"/>
      <c r="D10" s="61"/>
      <c r="E10" s="2"/>
      <c r="F10" s="2"/>
      <c r="G10" s="2">
        <f t="shared" si="0"/>
        <v>0</v>
      </c>
      <c r="H10" s="184"/>
      <c r="I10" s="11">
        <v>183.5</v>
      </c>
      <c r="J10" s="4">
        <f t="shared" si="1"/>
        <v>0</v>
      </c>
      <c r="K10" s="231">
        <f>H10/'2017 Budget'!I29</f>
        <v>0</v>
      </c>
    </row>
    <row r="11" spans="1:11">
      <c r="A11" s="170">
        <v>42948</v>
      </c>
      <c r="B11" s="61">
        <f>'2017 Budget'!I13</f>
        <v>1857955.0613550448</v>
      </c>
      <c r="C11" s="61"/>
      <c r="D11" s="61"/>
      <c r="E11" s="2"/>
      <c r="F11" s="2"/>
      <c r="G11" s="2">
        <f t="shared" si="0"/>
        <v>0</v>
      </c>
      <c r="H11" s="184"/>
      <c r="I11" s="11">
        <v>174.1</v>
      </c>
      <c r="J11" s="4">
        <f t="shared" si="1"/>
        <v>0</v>
      </c>
      <c r="K11" s="231">
        <f>H11/'2017 Budget'!I30</f>
        <v>0</v>
      </c>
    </row>
    <row r="12" spans="1:11">
      <c r="A12" s="170">
        <v>42979</v>
      </c>
      <c r="B12" s="61">
        <f>'2017 Budget'!I14</f>
        <v>1535043.2474556556</v>
      </c>
      <c r="C12" s="61"/>
      <c r="D12" s="61"/>
      <c r="E12" s="2"/>
      <c r="F12" s="2"/>
      <c r="G12" s="2">
        <f t="shared" si="0"/>
        <v>0</v>
      </c>
      <c r="H12" s="184"/>
      <c r="I12" s="11">
        <v>140.69999999999999</v>
      </c>
      <c r="J12" s="4">
        <f t="shared" si="1"/>
        <v>0</v>
      </c>
      <c r="K12" s="231">
        <f>H12/'2017 Budget'!I31</f>
        <v>0</v>
      </c>
    </row>
    <row r="13" spans="1:11">
      <c r="A13" s="170">
        <v>43009</v>
      </c>
      <c r="B13" s="61">
        <f>'2017 Budget'!I15</f>
        <v>1165585.5865077055</v>
      </c>
      <c r="C13" s="181"/>
      <c r="D13" s="61"/>
      <c r="E13" s="2"/>
      <c r="F13" s="2"/>
      <c r="G13" s="2">
        <f t="shared" si="0"/>
        <v>0</v>
      </c>
      <c r="H13" s="184"/>
      <c r="I13" s="11">
        <v>103.6</v>
      </c>
      <c r="J13" s="4">
        <f t="shared" si="1"/>
        <v>0</v>
      </c>
      <c r="K13" s="231">
        <f>H13/'2017 Budget'!I32</f>
        <v>0</v>
      </c>
    </row>
    <row r="14" spans="1:11">
      <c r="A14" s="170">
        <v>43040</v>
      </c>
      <c r="B14" s="61">
        <f>'2017 Budget'!I16</f>
        <v>761218.54027333518</v>
      </c>
      <c r="C14" s="61"/>
      <c r="D14" s="61"/>
      <c r="E14" s="2"/>
      <c r="F14" s="2"/>
      <c r="G14" s="2">
        <f t="shared" si="0"/>
        <v>0</v>
      </c>
      <c r="H14" s="184"/>
      <c r="I14" s="11">
        <v>68.099999999999994</v>
      </c>
      <c r="J14" s="4">
        <f t="shared" si="1"/>
        <v>0</v>
      </c>
      <c r="K14" s="231">
        <f>H14/'2017 Budget'!I33</f>
        <v>0</v>
      </c>
    </row>
    <row r="15" spans="1:11">
      <c r="A15" s="170">
        <v>43070</v>
      </c>
      <c r="B15" s="61">
        <f>'2017 Budget'!I17</f>
        <v>722404.72840942128</v>
      </c>
      <c r="C15" s="183"/>
      <c r="D15" s="182"/>
      <c r="E15" s="169"/>
      <c r="F15" s="169"/>
      <c r="G15" s="169">
        <f t="shared" si="0"/>
        <v>0</v>
      </c>
      <c r="H15" s="185"/>
      <c r="I15" s="11">
        <v>66.5</v>
      </c>
      <c r="J15" s="4">
        <f t="shared" si="1"/>
        <v>0</v>
      </c>
      <c r="K15" s="231">
        <f>H15/'2017 Budget'!I34</f>
        <v>0</v>
      </c>
    </row>
    <row r="16" spans="1:11">
      <c r="K16" s="96"/>
    </row>
    <row r="17" spans="4:11">
      <c r="D17" s="128"/>
      <c r="K17" s="96"/>
    </row>
    <row r="18" spans="4:11">
      <c r="K18" s="96"/>
    </row>
    <row r="19" spans="4:11">
      <c r="K19" s="96"/>
    </row>
    <row r="20" spans="4:11">
      <c r="K20" s="96"/>
    </row>
    <row r="21" spans="4:11">
      <c r="K21" s="96"/>
    </row>
    <row r="22" spans="4:11">
      <c r="K22" s="96"/>
    </row>
    <row r="23" spans="4:11">
      <c r="K23" s="96"/>
    </row>
    <row r="24" spans="4:11">
      <c r="K24" s="96"/>
    </row>
    <row r="25" spans="4:11">
      <c r="K25" s="96"/>
    </row>
    <row r="26" spans="4:11">
      <c r="K26" s="96"/>
    </row>
    <row r="27" spans="4:11">
      <c r="K27" s="96"/>
    </row>
    <row r="28" spans="4:11">
      <c r="K28" s="96"/>
    </row>
    <row r="29" spans="4:11">
      <c r="K29" s="96"/>
    </row>
    <row r="30" spans="4:11">
      <c r="K30" s="96"/>
    </row>
    <row r="31" spans="4:11">
      <c r="K31" s="96"/>
    </row>
    <row r="32" spans="4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1:15">
      <c r="K65" s="96"/>
    </row>
    <row r="66" spans="1:15">
      <c r="K66" s="96"/>
    </row>
    <row r="67" spans="1:15">
      <c r="K67" s="96"/>
    </row>
    <row r="68" spans="1:15">
      <c r="K68" s="96"/>
    </row>
    <row r="69" spans="1:15">
      <c r="K69" s="96"/>
    </row>
    <row r="70" spans="1:15">
      <c r="K70" s="96"/>
    </row>
    <row r="71" spans="1:15">
      <c r="K71" s="96"/>
    </row>
    <row r="72" spans="1:15">
      <c r="K72" s="96"/>
    </row>
    <row r="73" spans="1:15">
      <c r="C73" s="107"/>
      <c r="K73" s="96"/>
    </row>
    <row r="75" spans="1:15">
      <c r="C75" s="96"/>
      <c r="H75" s="140" t="s">
        <v>115</v>
      </c>
    </row>
    <row r="76" spans="1:15" ht="15.75">
      <c r="A76" s="158">
        <v>42379.958333333336</v>
      </c>
      <c r="B76" s="157">
        <v>32496</v>
      </c>
      <c r="C76" s="157">
        <v>2662.8229999999999</v>
      </c>
      <c r="H76" s="164">
        <v>42379</v>
      </c>
      <c r="I76" s="96">
        <v>34125.82</v>
      </c>
      <c r="K76" s="96"/>
      <c r="L76" s="96"/>
      <c r="M76" s="88"/>
      <c r="N76" s="96"/>
      <c r="O76" s="96"/>
    </row>
    <row r="77" spans="1:15" ht="15.75">
      <c r="A77" s="158">
        <v>42410.958333333336</v>
      </c>
      <c r="B77" s="157">
        <v>6832</v>
      </c>
      <c r="C77" s="157">
        <v>542.72659999999996</v>
      </c>
      <c r="H77" s="164">
        <v>42410</v>
      </c>
      <c r="I77" s="96">
        <v>10241.530000000001</v>
      </c>
      <c r="K77" s="96"/>
      <c r="M77" s="157"/>
      <c r="N77" s="96"/>
      <c r="O77" s="96"/>
    </row>
    <row r="78" spans="1:15" ht="15.75">
      <c r="A78" s="158">
        <v>42439.958333333336</v>
      </c>
      <c r="B78" s="157">
        <v>47824</v>
      </c>
      <c r="C78" s="157">
        <v>4591.1480000000001</v>
      </c>
      <c r="H78" s="164">
        <v>42439</v>
      </c>
      <c r="I78" s="96">
        <v>49447.83</v>
      </c>
      <c r="K78" s="96"/>
      <c r="L78" s="96"/>
      <c r="M78" s="157"/>
      <c r="N78" s="96"/>
      <c r="O78" s="96"/>
    </row>
    <row r="79" spans="1:15" ht="15.75">
      <c r="A79" s="158">
        <v>42470.958333333336</v>
      </c>
      <c r="B79" s="157">
        <v>73920</v>
      </c>
      <c r="C79" s="157">
        <v>6847.6189999999997</v>
      </c>
      <c r="H79" s="164">
        <v>42470</v>
      </c>
      <c r="I79" s="96">
        <v>74882.77</v>
      </c>
      <c r="K79" s="96"/>
      <c r="L79" s="96"/>
      <c r="M79" s="157"/>
      <c r="N79" s="96"/>
      <c r="O79" s="96"/>
    </row>
    <row r="80" spans="1:15" ht="15.75">
      <c r="A80" s="158">
        <v>42500.958333333336</v>
      </c>
      <c r="B80" s="157">
        <v>69296</v>
      </c>
      <c r="C80" s="157">
        <v>6438.424</v>
      </c>
      <c r="H80" s="164">
        <v>42500</v>
      </c>
      <c r="I80" s="96">
        <v>70327.820000000007</v>
      </c>
      <c r="K80" s="96"/>
      <c r="L80" s="96"/>
      <c r="M80" s="157"/>
      <c r="N80" s="96"/>
      <c r="O80" s="96"/>
    </row>
    <row r="81" spans="1:15" ht="15.75">
      <c r="A81" s="158">
        <v>42531.958333333336</v>
      </c>
      <c r="B81" s="157">
        <v>64992</v>
      </c>
      <c r="C81" s="157">
        <v>5910.527</v>
      </c>
      <c r="H81" s="164">
        <v>42531</v>
      </c>
      <c r="I81" s="96">
        <v>65875.100000000006</v>
      </c>
      <c r="K81" s="96"/>
      <c r="L81" s="96"/>
      <c r="M81" s="157"/>
      <c r="N81" s="96"/>
      <c r="O81" s="96"/>
    </row>
    <row r="82" spans="1:15" ht="15.75">
      <c r="A82" s="158">
        <v>42561.958333333336</v>
      </c>
      <c r="B82" s="157">
        <v>62736</v>
      </c>
      <c r="C82" s="157">
        <v>5753.7759999999998</v>
      </c>
      <c r="H82" s="164">
        <v>42561</v>
      </c>
      <c r="I82" s="96">
        <v>63940.94</v>
      </c>
      <c r="K82" s="96"/>
      <c r="L82" s="96"/>
      <c r="M82" s="157"/>
      <c r="N82" s="96"/>
      <c r="O82" s="96"/>
    </row>
    <row r="83" spans="1:15" ht="15.75">
      <c r="A83" s="158">
        <v>42592.958333333336</v>
      </c>
      <c r="B83" s="157">
        <v>4480</v>
      </c>
      <c r="C83" s="157">
        <v>363.72280000000001</v>
      </c>
      <c r="H83" s="164">
        <v>42592</v>
      </c>
      <c r="I83" s="96">
        <v>7722.38</v>
      </c>
      <c r="K83" s="96"/>
      <c r="M83" s="157"/>
      <c r="N83" s="96"/>
      <c r="O83" s="96"/>
    </row>
    <row r="84" spans="1:15" ht="15.75">
      <c r="A84" s="158">
        <v>42623.958333333336</v>
      </c>
      <c r="B84" s="157">
        <v>53184</v>
      </c>
      <c r="C84" s="157">
        <v>4910.4650000000001</v>
      </c>
      <c r="H84" s="164">
        <v>42623</v>
      </c>
      <c r="I84" s="96">
        <v>54762.81</v>
      </c>
      <c r="K84" s="96"/>
      <c r="L84" s="96"/>
      <c r="M84" s="157"/>
      <c r="N84" s="96"/>
      <c r="O84" s="96"/>
    </row>
    <row r="85" spans="1:15" ht="15.75">
      <c r="A85" s="158">
        <v>42653.958333333336</v>
      </c>
      <c r="B85" s="157">
        <v>73744</v>
      </c>
      <c r="C85" s="157">
        <v>6744.47</v>
      </c>
      <c r="H85" s="164">
        <v>42653</v>
      </c>
      <c r="I85" s="96">
        <v>74663.12</v>
      </c>
      <c r="K85" s="96"/>
      <c r="L85" s="96"/>
      <c r="M85" s="157"/>
      <c r="N85" s="96"/>
      <c r="O85" s="96"/>
    </row>
    <row r="86" spans="1:15" ht="15.75">
      <c r="A86" s="158">
        <v>42684.958333333336</v>
      </c>
      <c r="B86" s="157">
        <v>71504</v>
      </c>
      <c r="C86" s="157">
        <v>6518.3540000000003</v>
      </c>
      <c r="H86" s="164">
        <v>42684</v>
      </c>
      <c r="I86" s="96">
        <v>72701.179999999993</v>
      </c>
      <c r="K86" s="96"/>
      <c r="L86" s="96"/>
      <c r="M86" s="157"/>
      <c r="N86" s="96"/>
      <c r="O86" s="96"/>
    </row>
    <row r="87" spans="1:15" ht="15.75">
      <c r="A87" s="158">
        <v>42714.958333333336</v>
      </c>
      <c r="B87" s="157">
        <v>68176</v>
      </c>
      <c r="C87" s="157">
        <v>6231.3810000000003</v>
      </c>
      <c r="H87" s="164">
        <v>42714</v>
      </c>
      <c r="I87" s="96">
        <v>69385.23</v>
      </c>
      <c r="K87" s="96"/>
      <c r="L87" s="96"/>
      <c r="M87" s="157"/>
      <c r="N87" s="96"/>
      <c r="O87" s="96"/>
    </row>
    <row r="88" spans="1:15" ht="15.75">
      <c r="A88" s="157" t="s">
        <v>180</v>
      </c>
      <c r="B88" s="157">
        <v>9776</v>
      </c>
      <c r="C88" s="157">
        <v>791.65279999999996</v>
      </c>
      <c r="H88" s="150" t="s">
        <v>199</v>
      </c>
      <c r="I88" s="96">
        <v>11235.94</v>
      </c>
      <c r="K88" s="96"/>
      <c r="M88" s="157"/>
      <c r="N88" s="96"/>
      <c r="O88" s="96"/>
    </row>
    <row r="89" spans="1:15" ht="15.75">
      <c r="A89" s="157" t="s">
        <v>181</v>
      </c>
      <c r="B89" s="157">
        <v>53568</v>
      </c>
      <c r="C89" s="157">
        <v>4628.3180000000002</v>
      </c>
      <c r="H89" s="150" t="s">
        <v>200</v>
      </c>
      <c r="I89" s="96">
        <v>54491.37</v>
      </c>
      <c r="K89" s="96"/>
      <c r="L89" s="96"/>
      <c r="M89" s="157"/>
      <c r="N89" s="96"/>
      <c r="O89" s="96"/>
    </row>
    <row r="90" spans="1:15" ht="15.75">
      <c r="A90" s="157" t="s">
        <v>182</v>
      </c>
      <c r="B90" s="157">
        <v>65920</v>
      </c>
      <c r="C90" s="157">
        <v>5915.9719999999998</v>
      </c>
      <c r="H90" s="150" t="s">
        <v>201</v>
      </c>
      <c r="I90" s="96">
        <v>67098.59</v>
      </c>
      <c r="K90" s="96"/>
      <c r="L90" s="96"/>
      <c r="M90" s="157"/>
      <c r="N90" s="96"/>
      <c r="O90" s="96"/>
    </row>
    <row r="91" spans="1:15" ht="15.75">
      <c r="A91" s="157" t="s">
        <v>183</v>
      </c>
      <c r="B91" s="157">
        <v>4672</v>
      </c>
      <c r="C91" s="157">
        <v>399.39710000000002</v>
      </c>
      <c r="H91" s="150" t="s">
        <v>202</v>
      </c>
      <c r="I91" s="96">
        <v>8408.67</v>
      </c>
      <c r="K91" s="96"/>
      <c r="M91" s="157"/>
      <c r="N91" s="96"/>
      <c r="O91" s="96"/>
    </row>
    <row r="92" spans="1:15" ht="15.75">
      <c r="A92" s="157" t="s">
        <v>184</v>
      </c>
      <c r="B92" s="157">
        <v>57792</v>
      </c>
      <c r="C92" s="157">
        <v>5111.3540000000003</v>
      </c>
      <c r="H92" s="150" t="s">
        <v>203</v>
      </c>
      <c r="I92" s="96">
        <v>58980.01</v>
      </c>
      <c r="K92" s="96"/>
      <c r="L92" s="96"/>
      <c r="M92" s="157"/>
      <c r="N92" s="96"/>
      <c r="O92" s="96"/>
    </row>
    <row r="93" spans="1:15" ht="15.75">
      <c r="A93" s="157" t="s">
        <v>185</v>
      </c>
      <c r="B93" s="157">
        <v>16224</v>
      </c>
      <c r="C93" s="157">
        <v>1488.8320000000001</v>
      </c>
      <c r="H93" s="150" t="s">
        <v>204</v>
      </c>
      <c r="I93" s="96">
        <v>18261</v>
      </c>
      <c r="K93" s="96"/>
      <c r="M93" s="157"/>
      <c r="N93" s="96"/>
      <c r="O93" s="96"/>
    </row>
    <row r="94" spans="1:15" ht="15.75">
      <c r="A94" s="157" t="s">
        <v>186</v>
      </c>
      <c r="B94" s="157">
        <v>60640</v>
      </c>
      <c r="C94" s="157">
        <v>5563.2640000000001</v>
      </c>
      <c r="H94" s="150" t="s">
        <v>205</v>
      </c>
      <c r="I94" s="96">
        <v>61447.29</v>
      </c>
      <c r="K94" s="96"/>
      <c r="L94" s="96"/>
      <c r="M94" s="157"/>
      <c r="N94" s="96"/>
      <c r="O94" s="96"/>
    </row>
    <row r="95" spans="1:15" ht="15.75">
      <c r="A95" s="157" t="s">
        <v>187</v>
      </c>
      <c r="B95" s="159">
        <v>7473.11</v>
      </c>
      <c r="C95" s="162">
        <f>B95/$B$85*$C$85</f>
        <v>683.47480746501412</v>
      </c>
      <c r="H95" s="150" t="s">
        <v>206</v>
      </c>
      <c r="I95" s="96">
        <v>7473.11</v>
      </c>
      <c r="K95" s="96"/>
      <c r="M95" s="157"/>
      <c r="N95" s="96"/>
      <c r="O95" s="96"/>
    </row>
    <row r="96" spans="1:15" ht="15.75">
      <c r="A96" s="157" t="s">
        <v>188</v>
      </c>
      <c r="B96" s="159">
        <v>3107.18</v>
      </c>
      <c r="C96" s="162">
        <f t="shared" ref="C96:C97" si="2">B96/$B$85*$C$85</f>
        <v>284.1760996772619</v>
      </c>
      <c r="H96" s="150" t="s">
        <v>207</v>
      </c>
      <c r="I96" s="96">
        <v>3107.18</v>
      </c>
      <c r="M96" s="157"/>
      <c r="N96" s="96"/>
      <c r="O96" s="96"/>
    </row>
    <row r="97" spans="1:15" ht="15.75">
      <c r="A97" s="157" t="s">
        <v>189</v>
      </c>
      <c r="B97" s="159">
        <v>4651.51</v>
      </c>
      <c r="C97" s="162">
        <f t="shared" si="2"/>
        <v>425.4172495348775</v>
      </c>
      <c r="H97" s="150" t="s">
        <v>208</v>
      </c>
      <c r="I97" s="96">
        <v>4651.51</v>
      </c>
      <c r="M97" s="157"/>
      <c r="N97" s="96"/>
      <c r="O97" s="96"/>
    </row>
    <row r="98" spans="1:15" ht="15.75">
      <c r="A98" s="157" t="s">
        <v>190</v>
      </c>
      <c r="B98" s="157">
        <v>61824</v>
      </c>
      <c r="C98" s="157">
        <v>5511.2359999999999</v>
      </c>
      <c r="H98" s="150" t="s">
        <v>209</v>
      </c>
      <c r="I98" s="96">
        <v>62894.239999999998</v>
      </c>
      <c r="K98" s="96"/>
      <c r="L98" s="96"/>
      <c r="M98" s="157"/>
      <c r="N98" s="96"/>
      <c r="O98" s="96"/>
    </row>
    <row r="99" spans="1:15" ht="15.75">
      <c r="A99" s="157" t="s">
        <v>191</v>
      </c>
      <c r="B99" s="159">
        <v>24918.52</v>
      </c>
      <c r="C99" s="162">
        <f>B99/$B$85*$C$85</f>
        <v>2278.995044809069</v>
      </c>
      <c r="H99" s="150" t="s">
        <v>210</v>
      </c>
      <c r="I99" s="96">
        <v>24918.52</v>
      </c>
      <c r="K99" s="96"/>
      <c r="L99" s="96"/>
      <c r="M99" s="157"/>
      <c r="N99" s="96"/>
      <c r="O99" s="96"/>
    </row>
    <row r="100" spans="1:15" ht="15.75">
      <c r="A100" s="157" t="s">
        <v>192</v>
      </c>
      <c r="B100" s="157">
        <v>34160</v>
      </c>
      <c r="C100" s="157">
        <v>2848.5279999999998</v>
      </c>
      <c r="H100" s="150" t="s">
        <v>211</v>
      </c>
      <c r="I100" s="96">
        <v>35705.68</v>
      </c>
      <c r="K100" s="96"/>
      <c r="L100" s="96"/>
      <c r="M100" s="157"/>
      <c r="N100" s="96"/>
      <c r="O100" s="96"/>
    </row>
    <row r="101" spans="1:15" ht="15.75">
      <c r="A101" s="157" t="s">
        <v>193</v>
      </c>
      <c r="B101" s="157">
        <v>32496</v>
      </c>
      <c r="C101" s="157">
        <v>2917.107</v>
      </c>
      <c r="H101" s="150" t="s">
        <v>212</v>
      </c>
      <c r="I101" s="96">
        <v>34248.089999999997</v>
      </c>
      <c r="K101" s="96"/>
      <c r="L101" s="96"/>
      <c r="M101" s="157"/>
      <c r="N101" s="96"/>
      <c r="O101" s="96"/>
    </row>
    <row r="102" spans="1:15" ht="15.75">
      <c r="A102" s="157" t="s">
        <v>194</v>
      </c>
      <c r="B102" s="157">
        <v>13120</v>
      </c>
      <c r="C102" s="157">
        <v>1030.21</v>
      </c>
      <c r="H102" s="150" t="s">
        <v>213</v>
      </c>
      <c r="I102" s="96">
        <v>15597.22</v>
      </c>
      <c r="K102" s="96"/>
      <c r="M102" s="157"/>
      <c r="N102" s="96"/>
      <c r="O102" s="96"/>
    </row>
    <row r="103" spans="1:15" ht="15.75">
      <c r="A103" s="157" t="s">
        <v>195</v>
      </c>
      <c r="B103" s="159">
        <v>8232.7999999999993</v>
      </c>
      <c r="C103" s="162">
        <f t="shared" ref="C103:C104" si="3">B103/$B$85*$C$85</f>
        <v>752.95444532436534</v>
      </c>
      <c r="H103" s="150" t="s">
        <v>214</v>
      </c>
      <c r="I103" s="96">
        <v>8232.7999999999993</v>
      </c>
      <c r="K103" s="96"/>
      <c r="M103" s="157"/>
      <c r="N103" s="96"/>
      <c r="O103" s="96"/>
    </row>
    <row r="104" spans="1:15" ht="15.75">
      <c r="A104" s="157" t="s">
        <v>196</v>
      </c>
      <c r="B104" s="159">
        <v>2223.11</v>
      </c>
      <c r="C104" s="162">
        <f t="shared" si="3"/>
        <v>203.32093053943373</v>
      </c>
      <c r="H104" s="150" t="s">
        <v>215</v>
      </c>
      <c r="I104" s="96">
        <v>2223.11</v>
      </c>
      <c r="M104" s="157"/>
      <c r="N104" s="96"/>
      <c r="O104" s="96"/>
    </row>
    <row r="105" spans="1:15" ht="15.75">
      <c r="A105" s="157" t="s">
        <v>197</v>
      </c>
      <c r="B105" s="157">
        <v>12784</v>
      </c>
      <c r="C105" s="157">
        <v>1016.196</v>
      </c>
      <c r="H105" s="150" t="s">
        <v>216</v>
      </c>
      <c r="I105" s="96">
        <v>15346.52</v>
      </c>
      <c r="K105" s="96"/>
      <c r="M105" s="157"/>
      <c r="N105" s="96"/>
      <c r="O105" s="96"/>
    </row>
    <row r="106" spans="1:15" ht="15.75">
      <c r="A106" s="157" t="s">
        <v>198</v>
      </c>
      <c r="B106" s="159">
        <v>8401.77</v>
      </c>
      <c r="C106" s="162">
        <f>B106/$B$85*$C$85</f>
        <v>768.40808353086356</v>
      </c>
      <c r="H106" s="150" t="s">
        <v>217</v>
      </c>
      <c r="I106" s="96">
        <v>8401.77</v>
      </c>
      <c r="K106" s="96"/>
      <c r="M106" s="157"/>
      <c r="N106" s="96"/>
      <c r="O106" s="96"/>
    </row>
    <row r="107" spans="1:15" ht="15.75">
      <c r="B107" s="72">
        <f>SUM(B76:B106)</f>
        <v>1111168.0000000002</v>
      </c>
      <c r="C107" s="133">
        <f>SUM(C76:C106)/1000</f>
        <v>100.13424996088092</v>
      </c>
      <c r="I107" s="129">
        <f>SUM(I76:I106)</f>
        <v>1150799.1500000004</v>
      </c>
      <c r="M107" s="157"/>
      <c r="N107" s="96"/>
      <c r="O107" s="96"/>
    </row>
    <row r="108" spans="1:15" ht="15.75">
      <c r="M108" s="157"/>
      <c r="N108" s="96"/>
      <c r="O108" s="96"/>
    </row>
    <row r="109" spans="1:15" ht="15.75">
      <c r="M109" s="157"/>
      <c r="N109" s="96"/>
      <c r="O109" s="96"/>
    </row>
    <row r="110" spans="1:15" ht="15.75">
      <c r="M110" s="157"/>
      <c r="N110" s="96"/>
      <c r="O110" s="96"/>
    </row>
    <row r="111" spans="1:15" ht="15.75">
      <c r="M111" s="157"/>
      <c r="N111" s="96"/>
      <c r="O111" s="96"/>
    </row>
    <row r="112" spans="1:15" ht="15.75">
      <c r="M112" s="157"/>
      <c r="N112" s="96"/>
      <c r="O112" s="96"/>
    </row>
    <row r="113" spans="1:15" ht="15.75">
      <c r="M113" s="157"/>
      <c r="N113" s="96"/>
      <c r="O113" s="96"/>
    </row>
    <row r="114" spans="1:15" ht="15.75">
      <c r="M114" s="157"/>
      <c r="N114" s="96"/>
      <c r="O114" s="96"/>
    </row>
    <row r="115" spans="1:15" ht="15.75">
      <c r="A115" s="88" t="s">
        <v>150</v>
      </c>
      <c r="B115" s="88" t="s">
        <v>151</v>
      </c>
      <c r="C115" s="88"/>
      <c r="D115" s="88"/>
      <c r="H115" s="100"/>
      <c r="M115" s="88"/>
      <c r="N115" s="96"/>
      <c r="O115" s="96"/>
    </row>
    <row r="116" spans="1:15" ht="15.75">
      <c r="A116" s="88" t="s">
        <v>58</v>
      </c>
      <c r="B116" s="88"/>
      <c r="C116" s="88"/>
      <c r="D116" s="88"/>
      <c r="H116" s="100"/>
      <c r="M116" s="88"/>
      <c r="N116" s="96"/>
      <c r="O116" s="96"/>
    </row>
    <row r="117" spans="1:15" ht="15.75">
      <c r="A117" s="88" t="s">
        <v>152</v>
      </c>
      <c r="B117" s="88" t="s">
        <v>153</v>
      </c>
      <c r="C117" s="88"/>
      <c r="D117" s="88"/>
      <c r="H117" s="100"/>
      <c r="M117" s="88"/>
      <c r="N117" s="96"/>
      <c r="O117" s="96"/>
    </row>
    <row r="118" spans="1:15" ht="15.75">
      <c r="A118" s="88" t="s">
        <v>154</v>
      </c>
      <c r="B118" s="88"/>
      <c r="C118" s="88"/>
      <c r="D118" s="88"/>
      <c r="H118" s="100"/>
      <c r="M118" s="88"/>
      <c r="N118" s="96"/>
      <c r="O118" s="96"/>
    </row>
    <row r="119" spans="1:15" ht="15.75">
      <c r="A119" s="88" t="s">
        <v>155</v>
      </c>
      <c r="B119" s="88"/>
      <c r="C119" s="88"/>
      <c r="D119" s="88"/>
      <c r="H119" s="100"/>
      <c r="M119" s="88"/>
      <c r="N119" s="96"/>
      <c r="O119" s="96"/>
    </row>
    <row r="120" spans="1:15" ht="15.75">
      <c r="A120" s="88" t="s">
        <v>55</v>
      </c>
      <c r="B120" s="88" t="s">
        <v>156</v>
      </c>
      <c r="C120" s="88" t="s">
        <v>61</v>
      </c>
      <c r="D120" s="88"/>
      <c r="H120" s="100"/>
      <c r="M120" s="88"/>
      <c r="N120" s="96"/>
      <c r="O120" s="96"/>
    </row>
    <row r="121" spans="1:15" ht="15.75">
      <c r="A121" s="88"/>
      <c r="B121" s="88"/>
      <c r="C121" s="88"/>
      <c r="D121" s="88"/>
      <c r="H121" s="100"/>
      <c r="M121" s="88">
        <v>1</v>
      </c>
      <c r="N121" s="96"/>
      <c r="O121" s="96"/>
    </row>
    <row r="122" spans="1:15" ht="15.75">
      <c r="A122" s="89">
        <v>42377.958333333336</v>
      </c>
      <c r="B122" s="69">
        <v>6760.4470000000001</v>
      </c>
      <c r="C122" s="88" t="s">
        <v>157</v>
      </c>
      <c r="D122" s="88"/>
      <c r="H122" s="100"/>
      <c r="N122" s="96"/>
    </row>
    <row r="123" spans="1:15" ht="15.75">
      <c r="A123" s="89">
        <v>42408.958333333336</v>
      </c>
      <c r="B123" s="69">
        <v>7942.3180000000002</v>
      </c>
      <c r="C123" s="88" t="s">
        <v>157</v>
      </c>
      <c r="D123" s="88">
        <v>2</v>
      </c>
      <c r="H123" s="100"/>
      <c r="N123" s="96"/>
      <c r="O123" s="96"/>
    </row>
    <row r="124" spans="1:15" ht="15.75">
      <c r="A124" s="89">
        <v>42437.958333333336</v>
      </c>
      <c r="B124" s="69">
        <v>7881.35</v>
      </c>
      <c r="C124" s="88" t="s">
        <v>157</v>
      </c>
      <c r="D124" s="88">
        <v>3</v>
      </c>
      <c r="H124" s="100"/>
      <c r="N124" s="96"/>
      <c r="O124" s="96"/>
    </row>
    <row r="125" spans="1:15" ht="15.75">
      <c r="A125" s="89">
        <v>42468.958333333336</v>
      </c>
      <c r="B125" s="69">
        <v>7391.0429999999997</v>
      </c>
      <c r="C125" s="88" t="s">
        <v>157</v>
      </c>
      <c r="D125" s="88">
        <v>4</v>
      </c>
      <c r="H125" s="100"/>
      <c r="N125" s="96"/>
      <c r="O125" s="96"/>
    </row>
    <row r="126" spans="1:15" ht="15.75">
      <c r="A126" s="89">
        <v>42498.958333333336</v>
      </c>
      <c r="B126" s="69">
        <v>6736.5150000000003</v>
      </c>
      <c r="C126" s="88" t="s">
        <v>157</v>
      </c>
      <c r="D126" s="88">
        <v>5</v>
      </c>
      <c r="H126" s="100"/>
      <c r="N126" s="96"/>
      <c r="O126" s="96"/>
    </row>
    <row r="127" spans="1:15" ht="15.75">
      <c r="A127" s="89">
        <v>42529.958333333336</v>
      </c>
      <c r="B127" s="69">
        <v>7211.4210000000003</v>
      </c>
      <c r="C127" s="88" t="s">
        <v>157</v>
      </c>
      <c r="D127" s="88">
        <v>6</v>
      </c>
      <c r="H127" s="100"/>
      <c r="N127" s="96"/>
      <c r="O127" s="96"/>
    </row>
    <row r="128" spans="1:15" ht="15.75">
      <c r="A128" s="89">
        <v>42559.958333333336</v>
      </c>
      <c r="B128" s="69">
        <v>6506.7030000000004</v>
      </c>
      <c r="C128" s="88" t="s">
        <v>157</v>
      </c>
      <c r="D128" s="88">
        <v>7</v>
      </c>
      <c r="H128" s="100"/>
      <c r="N128" s="96"/>
      <c r="O128" s="96"/>
    </row>
    <row r="129" spans="1:15" ht="15.75">
      <c r="A129" s="89">
        <v>42590.958333333336</v>
      </c>
      <c r="B129" s="69">
        <v>7641.46</v>
      </c>
      <c r="C129" s="88" t="s">
        <v>157</v>
      </c>
      <c r="D129" s="88">
        <v>8</v>
      </c>
      <c r="H129" s="100"/>
      <c r="N129" s="96"/>
      <c r="O129" s="96"/>
    </row>
    <row r="130" spans="1:15" ht="15.75">
      <c r="A130" s="89">
        <v>42621.958333333336</v>
      </c>
      <c r="B130" s="69">
        <v>7740.8149999999996</v>
      </c>
      <c r="C130" s="88" t="s">
        <v>157</v>
      </c>
      <c r="D130" s="88">
        <v>9</v>
      </c>
      <c r="H130" s="100"/>
      <c r="N130" s="96"/>
      <c r="O130" s="96"/>
    </row>
    <row r="131" spans="1:15" ht="15.75">
      <c r="A131" s="89">
        <v>42651.958333333336</v>
      </c>
      <c r="B131" s="69">
        <v>7212.6189999999997</v>
      </c>
      <c r="C131" s="88" t="s">
        <v>157</v>
      </c>
      <c r="D131" s="88">
        <v>10</v>
      </c>
      <c r="H131" s="100"/>
      <c r="N131" s="96"/>
      <c r="O131" s="96"/>
    </row>
    <row r="132" spans="1:15" ht="15.75">
      <c r="A132" s="89">
        <v>42682.958333333336</v>
      </c>
      <c r="B132" s="69">
        <v>7203.058</v>
      </c>
      <c r="C132" s="88" t="s">
        <v>157</v>
      </c>
      <c r="D132" s="88">
        <v>11</v>
      </c>
      <c r="H132" s="100"/>
      <c r="N132" s="96"/>
      <c r="O132" s="96"/>
    </row>
    <row r="133" spans="1:15" ht="15.75">
      <c r="A133" s="89">
        <v>42712.958333333336</v>
      </c>
      <c r="B133" s="69">
        <v>1813.8589999999999</v>
      </c>
      <c r="C133" s="88" t="s">
        <v>157</v>
      </c>
      <c r="D133" s="88">
        <v>12</v>
      </c>
      <c r="H133" s="100"/>
      <c r="N133" s="96"/>
      <c r="O133" s="96"/>
    </row>
    <row r="134" spans="1:15" ht="15.75">
      <c r="A134" s="88" t="s">
        <v>158</v>
      </c>
      <c r="B134" s="69">
        <v>975.73530000000005</v>
      </c>
      <c r="C134" s="88" t="s">
        <v>157</v>
      </c>
      <c r="D134" s="88">
        <v>13</v>
      </c>
      <c r="H134" s="100"/>
      <c r="N134" s="96"/>
      <c r="O134" s="96"/>
    </row>
    <row r="135" spans="1:15" ht="15.75">
      <c r="A135" s="88" t="s">
        <v>159</v>
      </c>
      <c r="B135" s="69">
        <v>4077.5259999999998</v>
      </c>
      <c r="C135" s="88" t="s">
        <v>157</v>
      </c>
      <c r="D135" s="88">
        <v>14</v>
      </c>
      <c r="H135" s="100"/>
      <c r="N135" s="96"/>
      <c r="O135" s="96"/>
    </row>
    <row r="136" spans="1:15" ht="15.75">
      <c r="A136" s="88" t="s">
        <v>160</v>
      </c>
      <c r="B136" s="69">
        <v>7758.64</v>
      </c>
      <c r="C136" s="88" t="s">
        <v>157</v>
      </c>
      <c r="D136" s="88">
        <v>15</v>
      </c>
      <c r="H136" s="100"/>
      <c r="N136" s="96"/>
      <c r="O136" s="96"/>
    </row>
    <row r="137" spans="1:15" ht="15.75">
      <c r="A137" s="88" t="s">
        <v>161</v>
      </c>
      <c r="B137" s="69">
        <v>1202.2190000000001</v>
      </c>
      <c r="C137" s="88" t="s">
        <v>157</v>
      </c>
      <c r="D137" s="88">
        <v>16</v>
      </c>
      <c r="H137" s="100"/>
      <c r="N137" s="96"/>
      <c r="O137" s="96"/>
    </row>
    <row r="138" spans="1:15" ht="15.75">
      <c r="A138" s="88" t="s">
        <v>162</v>
      </c>
      <c r="B138" s="69">
        <v>7717.8379999999997</v>
      </c>
      <c r="C138" s="88" t="s">
        <v>157</v>
      </c>
      <c r="D138" s="88">
        <v>17</v>
      </c>
      <c r="H138" s="100"/>
      <c r="N138" s="96"/>
    </row>
    <row r="139" spans="1:15" ht="15.75">
      <c r="A139" s="88" t="s">
        <v>163</v>
      </c>
      <c r="B139" s="69">
        <v>5101.2950000000001</v>
      </c>
      <c r="C139" s="88" t="s">
        <v>157</v>
      </c>
      <c r="D139" s="88">
        <v>18</v>
      </c>
      <c r="H139" s="100"/>
      <c r="N139" s="96"/>
      <c r="O139" s="96"/>
    </row>
    <row r="140" spans="1:15" ht="15.75">
      <c r="A140" s="88" t="s">
        <v>164</v>
      </c>
      <c r="B140" s="69">
        <v>7853.0829999999996</v>
      </c>
      <c r="C140" s="88" t="s">
        <v>157</v>
      </c>
      <c r="D140" s="88">
        <v>19</v>
      </c>
      <c r="H140" s="100"/>
      <c r="N140" s="96"/>
      <c r="O140" s="96"/>
    </row>
    <row r="141" spans="1:15" ht="15.75">
      <c r="A141" s="88" t="s">
        <v>165</v>
      </c>
      <c r="B141" s="69">
        <v>5917.3909999999996</v>
      </c>
      <c r="C141" s="88" t="s">
        <v>157</v>
      </c>
      <c r="D141" s="88">
        <v>20</v>
      </c>
      <c r="H141" s="100"/>
      <c r="N141" s="96"/>
      <c r="O141" s="96"/>
    </row>
    <row r="142" spans="1:15" ht="15.75">
      <c r="A142" s="88" t="s">
        <v>166</v>
      </c>
      <c r="B142" s="69">
        <v>543.04909999999995</v>
      </c>
      <c r="C142" s="88" t="s">
        <v>157</v>
      </c>
      <c r="D142" s="88">
        <v>21</v>
      </c>
      <c r="H142" s="100"/>
    </row>
    <row r="143" spans="1:15" ht="15.75">
      <c r="A143" s="88" t="s">
        <v>167</v>
      </c>
      <c r="B143" s="69">
        <v>6074.95</v>
      </c>
      <c r="C143" s="88" t="s">
        <v>157</v>
      </c>
      <c r="D143" s="88">
        <v>22</v>
      </c>
      <c r="H143" s="100"/>
      <c r="N143" s="96"/>
      <c r="O143" s="96"/>
    </row>
    <row r="144" spans="1:15" ht="15.75">
      <c r="A144" s="88" t="s">
        <v>168</v>
      </c>
      <c r="B144" s="69">
        <v>7586.1270000000004</v>
      </c>
      <c r="C144" s="88" t="s">
        <v>157</v>
      </c>
      <c r="D144" s="88">
        <v>23</v>
      </c>
      <c r="H144" s="100"/>
      <c r="N144" s="96"/>
      <c r="O144" s="96"/>
    </row>
    <row r="145" spans="1:13" ht="15.75">
      <c r="A145" s="88" t="s">
        <v>169</v>
      </c>
      <c r="B145" s="69">
        <v>7234.567</v>
      </c>
      <c r="C145" s="88" t="s">
        <v>157</v>
      </c>
      <c r="D145" s="88">
        <v>24</v>
      </c>
      <c r="H145" s="100"/>
    </row>
    <row r="146" spans="1:13" ht="15.75">
      <c r="A146" s="88" t="s">
        <v>170</v>
      </c>
      <c r="B146" s="69">
        <v>3421.0450000000001</v>
      </c>
      <c r="C146" s="88" t="s">
        <v>157</v>
      </c>
      <c r="D146" s="88">
        <v>25</v>
      </c>
    </row>
    <row r="147" spans="1:13" ht="15.75">
      <c r="A147" s="88"/>
      <c r="B147" s="69">
        <f>AVERAGE(B148,B150:B152,B122:B146)</f>
        <v>5810.8512206896576</v>
      </c>
      <c r="C147" s="88"/>
      <c r="D147" s="88">
        <v>26</v>
      </c>
    </row>
    <row r="148" spans="1:13" ht="15.75">
      <c r="A148" s="88" t="s">
        <v>171</v>
      </c>
      <c r="B148" s="69">
        <v>7574.2030000000004</v>
      </c>
      <c r="C148" s="88" t="s">
        <v>157</v>
      </c>
      <c r="D148" s="88">
        <v>27</v>
      </c>
    </row>
    <row r="149" spans="1:13" ht="15.75">
      <c r="A149" s="88"/>
      <c r="B149" s="69">
        <v>5810.8512206896576</v>
      </c>
      <c r="C149" s="88"/>
      <c r="D149" s="88">
        <v>28</v>
      </c>
    </row>
    <row r="150" spans="1:13" ht="15.75">
      <c r="A150" s="88" t="s">
        <v>172</v>
      </c>
      <c r="B150" s="69">
        <v>4063.1379999999999</v>
      </c>
      <c r="C150" s="88" t="s">
        <v>157</v>
      </c>
      <c r="D150" s="88">
        <v>29</v>
      </c>
    </row>
    <row r="151" spans="1:13" ht="15.75">
      <c r="A151" s="88" t="s">
        <v>173</v>
      </c>
      <c r="B151" s="69">
        <v>4045.6979999999999</v>
      </c>
      <c r="C151" s="88" t="s">
        <v>157</v>
      </c>
      <c r="D151" s="88">
        <v>30</v>
      </c>
    </row>
    <row r="152" spans="1:13" ht="15.75">
      <c r="A152" s="88" t="s">
        <v>174</v>
      </c>
      <c r="B152" s="69">
        <v>5326.5730000000003</v>
      </c>
      <c r="C152" s="88" t="s">
        <v>157</v>
      </c>
      <c r="D152" s="88">
        <v>31</v>
      </c>
      <c r="M152" s="88"/>
    </row>
    <row r="153" spans="1:13" ht="15.75">
      <c r="A153" s="88"/>
      <c r="B153" s="132">
        <f>SUM(B122:B152)/1000</f>
        <v>180.13638784137936</v>
      </c>
      <c r="C153" s="88"/>
      <c r="D153" s="88"/>
    </row>
    <row r="164" spans="1:4" ht="15.75">
      <c r="A164" s="88" t="s">
        <v>62</v>
      </c>
      <c r="B164" s="142" t="s">
        <v>115</v>
      </c>
      <c r="C164" s="88" t="s">
        <v>63</v>
      </c>
      <c r="D164" s="88" t="s">
        <v>64</v>
      </c>
    </row>
    <row r="165" spans="1:4" ht="15.75">
      <c r="A165" s="88" t="s">
        <v>65</v>
      </c>
      <c r="B165" s="143">
        <v>59473.74</v>
      </c>
      <c r="C165" s="88">
        <v>58967</v>
      </c>
      <c r="D165" s="98">
        <v>5535.8710000000001</v>
      </c>
    </row>
    <row r="166" spans="1:4" ht="15.75">
      <c r="A166" s="88" t="s">
        <v>66</v>
      </c>
      <c r="B166" s="143">
        <v>57834.18</v>
      </c>
      <c r="C166" s="88">
        <v>57325</v>
      </c>
      <c r="D166" s="98">
        <v>4943.4679999999998</v>
      </c>
    </row>
    <row r="167" spans="1:4" ht="15.75">
      <c r="A167" s="88" t="s">
        <v>67</v>
      </c>
      <c r="B167" s="143">
        <v>79905.52</v>
      </c>
      <c r="C167" s="88">
        <v>79263</v>
      </c>
      <c r="D167" s="98">
        <v>7443.3270000000002</v>
      </c>
    </row>
    <row r="168" spans="1:4" ht="15.75">
      <c r="A168" s="88" t="s">
        <v>68</v>
      </c>
      <c r="B168" s="143">
        <v>84900.1</v>
      </c>
      <c r="C168" s="88">
        <v>84224</v>
      </c>
      <c r="D168" s="98">
        <v>7984.6580000000004</v>
      </c>
    </row>
    <row r="169" spans="1:4" ht="15.75">
      <c r="A169" s="88" t="s">
        <v>69</v>
      </c>
      <c r="B169" s="143">
        <v>85418.06</v>
      </c>
      <c r="C169" s="88">
        <v>84749</v>
      </c>
      <c r="D169" s="98">
        <v>8098.9</v>
      </c>
    </row>
    <row r="170" spans="1:4" ht="15.75">
      <c r="A170" s="88" t="s">
        <v>70</v>
      </c>
      <c r="B170" s="143">
        <v>70289.03</v>
      </c>
      <c r="C170" s="88">
        <v>69722</v>
      </c>
      <c r="D170" s="98">
        <v>6510.4160000000002</v>
      </c>
    </row>
    <row r="171" spans="1:4" ht="15.75">
      <c r="A171" s="88" t="s">
        <v>71</v>
      </c>
      <c r="B171" s="143">
        <v>63365.21</v>
      </c>
      <c r="C171" s="88">
        <v>62842</v>
      </c>
      <c r="D171" s="98">
        <v>5751.165</v>
      </c>
    </row>
    <row r="172" spans="1:4" ht="15.75">
      <c r="A172" s="88" t="s">
        <v>72</v>
      </c>
      <c r="B172" s="143">
        <v>32778.639999999999</v>
      </c>
      <c r="C172" s="88">
        <v>31378</v>
      </c>
      <c r="D172" s="98">
        <v>2526.0520000000001</v>
      </c>
    </row>
    <row r="173" spans="1:4" ht="15.75">
      <c r="A173" s="88" t="s">
        <v>73</v>
      </c>
      <c r="B173" s="143">
        <v>12896.27</v>
      </c>
      <c r="C173" s="88">
        <v>12738</v>
      </c>
      <c r="D173" s="98">
        <v>1040.8879999999999</v>
      </c>
    </row>
    <row r="174" spans="1:4" ht="15.75">
      <c r="A174" s="88" t="s">
        <v>74</v>
      </c>
      <c r="B174" s="143">
        <v>33269.82</v>
      </c>
      <c r="C174" s="88">
        <v>32949</v>
      </c>
      <c r="D174" s="98">
        <v>2572.0239999999999</v>
      </c>
    </row>
    <row r="175" spans="1:4" ht="15.75">
      <c r="A175" s="88" t="s">
        <v>75</v>
      </c>
      <c r="B175" s="143">
        <v>83330.63</v>
      </c>
      <c r="C175" s="88">
        <v>82671</v>
      </c>
      <c r="D175" s="98">
        <v>7776.3270000000002</v>
      </c>
    </row>
    <row r="176" spans="1:4" ht="15.75">
      <c r="A176" s="88" t="s">
        <v>76</v>
      </c>
      <c r="B176" s="143">
        <v>77739.13</v>
      </c>
      <c r="C176" s="88">
        <v>77142</v>
      </c>
      <c r="D176" s="98">
        <v>7170.357</v>
      </c>
    </row>
    <row r="177" spans="1:4" ht="15.75">
      <c r="A177" s="88" t="s">
        <v>77</v>
      </c>
      <c r="B177" s="143">
        <v>61010.63</v>
      </c>
      <c r="C177" s="88">
        <v>60518</v>
      </c>
      <c r="D177" s="98">
        <v>5507.7669999999998</v>
      </c>
    </row>
    <row r="178" spans="1:4" ht="15.75">
      <c r="A178" s="88" t="s">
        <v>78</v>
      </c>
      <c r="B178" s="143">
        <v>34221.78</v>
      </c>
      <c r="C178" s="88">
        <v>33907</v>
      </c>
      <c r="D178" s="98">
        <v>2861.4079999999999</v>
      </c>
    </row>
    <row r="179" spans="1:4" ht="15.75">
      <c r="A179" s="88" t="s">
        <v>79</v>
      </c>
      <c r="B179" s="143">
        <v>65665.539999999994</v>
      </c>
      <c r="C179" s="88">
        <v>59767</v>
      </c>
      <c r="D179" s="98">
        <v>5856.8689999999997</v>
      </c>
    </row>
    <row r="180" spans="1:4" ht="15.75">
      <c r="A180" s="88" t="s">
        <v>80</v>
      </c>
      <c r="B180" s="143">
        <v>59401.65</v>
      </c>
      <c r="C180" s="88">
        <v>47331</v>
      </c>
      <c r="D180" s="98">
        <v>5512.9870000000001</v>
      </c>
    </row>
    <row r="181" spans="1:4" ht="15.75">
      <c r="A181" s="88" t="s">
        <v>81</v>
      </c>
      <c r="B181" s="143">
        <v>75354.12</v>
      </c>
      <c r="C181" s="88">
        <v>70908</v>
      </c>
      <c r="D181" s="98">
        <v>6742.06</v>
      </c>
    </row>
    <row r="182" spans="1:4" ht="15.75">
      <c r="A182" s="88" t="s">
        <v>82</v>
      </c>
      <c r="B182" s="143">
        <v>65076.04</v>
      </c>
      <c r="C182" s="88">
        <v>41685</v>
      </c>
      <c r="D182" s="98">
        <v>5584.2929999999997</v>
      </c>
    </row>
    <row r="183" spans="1:4" ht="15.75">
      <c r="A183" s="88" t="s">
        <v>83</v>
      </c>
      <c r="B183" s="143">
        <v>68221.210000000006</v>
      </c>
      <c r="C183" s="88">
        <v>53364</v>
      </c>
      <c r="D183" s="98">
        <v>5595.1530000000002</v>
      </c>
    </row>
    <row r="184" spans="1:4" ht="15.75">
      <c r="A184" s="88" t="s">
        <v>84</v>
      </c>
      <c r="B184" s="143">
        <v>85498.97</v>
      </c>
      <c r="C184" s="88">
        <v>65061</v>
      </c>
      <c r="D184" s="98">
        <v>7247.5209999999997</v>
      </c>
    </row>
    <row r="185" spans="1:4" ht="15.75">
      <c r="A185" s="88" t="s">
        <v>85</v>
      </c>
      <c r="B185" s="143">
        <v>79252.34</v>
      </c>
      <c r="C185" s="88">
        <v>78635</v>
      </c>
      <c r="D185" s="98">
        <v>7160.058</v>
      </c>
    </row>
    <row r="186" spans="1:4" ht="15.75">
      <c r="A186" s="88" t="s">
        <v>86</v>
      </c>
      <c r="B186" s="143">
        <v>70694.55</v>
      </c>
      <c r="C186" s="88">
        <v>68832</v>
      </c>
      <c r="D186" s="98">
        <v>6521.3389999999999</v>
      </c>
    </row>
    <row r="187" spans="1:4" ht="15.75">
      <c r="A187" s="88" t="s">
        <v>87</v>
      </c>
      <c r="B187" s="143">
        <v>65835.58</v>
      </c>
      <c r="C187" s="88">
        <v>58417</v>
      </c>
      <c r="D187" s="98">
        <v>5690.5450000000001</v>
      </c>
    </row>
    <row r="188" spans="1:4" ht="15.75">
      <c r="A188" s="88" t="s">
        <v>88</v>
      </c>
      <c r="B188" s="143">
        <v>76424.56</v>
      </c>
      <c r="C188" s="88">
        <v>63606</v>
      </c>
      <c r="D188" s="98">
        <v>6617.3090000000002</v>
      </c>
    </row>
    <row r="189" spans="1:4" ht="15.75">
      <c r="A189" s="88" t="s">
        <v>89</v>
      </c>
      <c r="B189" s="143">
        <v>19740.62</v>
      </c>
      <c r="C189" s="88">
        <v>18682</v>
      </c>
      <c r="D189" s="98">
        <v>1510.4670000000001</v>
      </c>
    </row>
    <row r="190" spans="1:4" ht="15.75">
      <c r="A190" s="88" t="s">
        <v>90</v>
      </c>
      <c r="B190" s="143">
        <v>73259.89</v>
      </c>
      <c r="C190" s="88">
        <v>67394</v>
      </c>
      <c r="D190" s="98">
        <v>6836.7240000000002</v>
      </c>
    </row>
    <row r="191" spans="1:4" ht="15.75">
      <c r="A191" s="88" t="s">
        <v>91</v>
      </c>
      <c r="B191" s="143">
        <v>75865.509999999995</v>
      </c>
      <c r="C191" s="88">
        <v>65928</v>
      </c>
      <c r="D191" s="98">
        <v>6710.7780000000002</v>
      </c>
    </row>
    <row r="192" spans="1:4" ht="15.75">
      <c r="A192" s="88" t="s">
        <v>92</v>
      </c>
      <c r="B192" s="143">
        <v>59847.15</v>
      </c>
      <c r="C192" s="88">
        <v>45589</v>
      </c>
      <c r="D192" s="98">
        <v>4900.808</v>
      </c>
    </row>
    <row r="193" spans="1:4" ht="15.75">
      <c r="A193" s="88" t="s">
        <v>93</v>
      </c>
      <c r="B193" s="143">
        <v>78718.09</v>
      </c>
      <c r="C193" s="88">
        <v>65728</v>
      </c>
      <c r="D193" s="98">
        <v>6814.9589999999998</v>
      </c>
    </row>
    <row r="194" spans="1:4" ht="15.75">
      <c r="A194" s="88" t="s">
        <v>94</v>
      </c>
      <c r="B194" s="143">
        <v>79238.47</v>
      </c>
      <c r="C194" s="88">
        <v>57863</v>
      </c>
      <c r="D194" s="98">
        <v>5591.8429999999998</v>
      </c>
    </row>
    <row r="195" spans="1:4" ht="15.75">
      <c r="A195" s="88" t="s">
        <v>95</v>
      </c>
      <c r="B195" s="144">
        <v>83859</v>
      </c>
      <c r="C195" s="88">
        <v>35682</v>
      </c>
      <c r="D195" s="98">
        <v>5655.7839999999997</v>
      </c>
    </row>
    <row r="196" spans="1:4" ht="15.75">
      <c r="B196" s="141">
        <f>SUM(B165:B195)</f>
        <v>2018386.0300000003</v>
      </c>
      <c r="C196" s="94">
        <f>SUM(C165:C195)</f>
        <v>1792867</v>
      </c>
      <c r="D196" s="135">
        <f>SUM(D165:D195)/1000</f>
        <v>176.27212499999999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5"/>
  <sheetViews>
    <sheetView tabSelected="1" workbookViewId="0">
      <selection activeCell="I88" sqref="I88"/>
    </sheetView>
  </sheetViews>
  <sheetFormatPr defaultColWidth="33.85546875" defaultRowHeight="15" outlineLevelRow="1" outlineLevelCol="1"/>
  <cols>
    <col min="1" max="2" width="13.85546875" style="1" customWidth="1"/>
    <col min="3" max="3" width="28.5703125" style="1" bestFit="1" customWidth="1"/>
    <col min="4" max="4" width="30.42578125" style="1" bestFit="1" customWidth="1"/>
    <col min="5" max="5" width="20.85546875" style="1" bestFit="1" customWidth="1"/>
    <col min="6" max="7" width="30.42578125" style="1" hidden="1" customWidth="1" outlineLevel="1"/>
    <col min="8" max="8" width="16.28515625" style="1" customWidth="1" collapsed="1"/>
    <col min="9" max="10" width="23.7109375" style="1" bestFit="1" customWidth="1"/>
    <col min="11" max="11" width="25.28515625" style="1" bestFit="1" customWidth="1"/>
    <col min="12" max="16384" width="33.85546875" style="1"/>
  </cols>
  <sheetData>
    <row r="1" spans="1:12" ht="27" customHeight="1">
      <c r="A1" s="256" t="s">
        <v>10</v>
      </c>
      <c r="B1" s="257"/>
      <c r="C1" s="257"/>
      <c r="D1" s="47"/>
      <c r="E1" s="47"/>
    </row>
    <row r="2" spans="1:12" ht="15.75">
      <c r="A2" s="176" t="s">
        <v>0</v>
      </c>
      <c r="B2" s="176"/>
      <c r="C2" s="176" t="s">
        <v>221</v>
      </c>
      <c r="D2" s="176" t="s">
        <v>47</v>
      </c>
      <c r="E2" s="176" t="s">
        <v>225</v>
      </c>
      <c r="F2" s="176" t="s">
        <v>15</v>
      </c>
      <c r="G2" s="176" t="s">
        <v>16</v>
      </c>
      <c r="H2" s="176" t="s">
        <v>23</v>
      </c>
      <c r="I2" s="176" t="s">
        <v>21</v>
      </c>
      <c r="J2" s="176" t="s">
        <v>220</v>
      </c>
      <c r="K2" s="176" t="s">
        <v>54</v>
      </c>
      <c r="L2" s="1" t="s">
        <v>254</v>
      </c>
    </row>
    <row r="3" spans="1:12" ht="15.75">
      <c r="A3" s="176"/>
      <c r="B3" s="176"/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218</v>
      </c>
      <c r="I3" s="177" t="s">
        <v>223</v>
      </c>
      <c r="J3" s="177" t="s">
        <v>223</v>
      </c>
      <c r="K3" s="176"/>
    </row>
    <row r="4" spans="1:12" outlineLevel="1">
      <c r="A4" s="170">
        <v>42736</v>
      </c>
      <c r="B4" s="170"/>
      <c r="C4" s="61">
        <f>'2017 Budget'!J6</f>
        <v>1086300.322690625</v>
      </c>
      <c r="D4" s="61">
        <v>827339.19999999984</v>
      </c>
      <c r="E4" s="61">
        <v>830448.07000000007</v>
      </c>
      <c r="F4" s="2"/>
      <c r="G4" s="2"/>
      <c r="H4" s="2">
        <f t="shared" ref="H4:H15" si="0">F4+G4</f>
        <v>0</v>
      </c>
      <c r="I4" s="11">
        <v>63.212939999999989</v>
      </c>
      <c r="J4" s="11">
        <v>84.4</v>
      </c>
      <c r="K4" s="4">
        <f>I4/J4</f>
        <v>0.74896848341232214</v>
      </c>
      <c r="L4" s="231">
        <f>I4/'2017 Budget'!J23</f>
        <v>0.74896848341232214</v>
      </c>
    </row>
    <row r="5" spans="1:12" outlineLevel="1">
      <c r="A5" s="170">
        <v>42767</v>
      </c>
      <c r="B5" s="170"/>
      <c r="C5" s="61">
        <f>'2017 Budget'!J7</f>
        <v>1410916.1811281249</v>
      </c>
      <c r="D5" s="181">
        <f>E5</f>
        <v>1051085.5060000001</v>
      </c>
      <c r="E5" s="61">
        <v>1051085.5060000001</v>
      </c>
      <c r="F5" s="2"/>
      <c r="G5" s="2"/>
      <c r="H5" s="2">
        <f t="shared" si="0"/>
        <v>0</v>
      </c>
      <c r="I5" s="11">
        <v>89.63697071595864</v>
      </c>
      <c r="J5" s="11">
        <v>107.6</v>
      </c>
      <c r="K5" s="4">
        <f t="shared" ref="K5:K15" si="1">I5/J5</f>
        <v>0.83305734866132575</v>
      </c>
      <c r="L5" s="231">
        <f>I5/'2017 Budget'!J24</f>
        <v>0.83305734866132575</v>
      </c>
    </row>
    <row r="6" spans="1:12" outlineLevel="1">
      <c r="A6" s="170">
        <v>42795</v>
      </c>
      <c r="B6" s="170"/>
      <c r="C6" s="61">
        <f>'2017 Budget'!J8</f>
        <v>1858595.365003125</v>
      </c>
      <c r="D6" s="61"/>
      <c r="E6" s="61"/>
      <c r="F6" s="2"/>
      <c r="G6" s="2"/>
      <c r="H6" s="2">
        <f t="shared" si="0"/>
        <v>0</v>
      </c>
      <c r="I6" s="11"/>
      <c r="J6" s="11">
        <v>146.6</v>
      </c>
      <c r="K6" s="4">
        <f t="shared" si="1"/>
        <v>0</v>
      </c>
      <c r="L6" s="231">
        <f>I6/'2017 Budget'!J25</f>
        <v>0</v>
      </c>
    </row>
    <row r="7" spans="1:12" outlineLevel="1">
      <c r="A7" s="170">
        <v>42826</v>
      </c>
      <c r="B7" s="170"/>
      <c r="C7" s="61">
        <f>'2017 Budget'!J9</f>
        <v>2029139.8160031254</v>
      </c>
      <c r="D7" s="61"/>
      <c r="E7" s="61"/>
      <c r="F7" s="2"/>
      <c r="G7" s="2"/>
      <c r="H7" s="2">
        <f t="shared" si="0"/>
        <v>0</v>
      </c>
      <c r="I7" s="11"/>
      <c r="J7" s="11">
        <v>156.69999999999999</v>
      </c>
      <c r="K7" s="4">
        <f t="shared" si="1"/>
        <v>0</v>
      </c>
      <c r="L7" s="231">
        <f>I7/'2017 Budget'!J26</f>
        <v>0</v>
      </c>
    </row>
    <row r="8" spans="1:12" outlineLevel="1">
      <c r="A8" s="170">
        <v>42856</v>
      </c>
      <c r="B8" s="170"/>
      <c r="C8" s="61">
        <f>'2017 Budget'!J10</f>
        <v>2143482.1183781247</v>
      </c>
      <c r="D8" s="180"/>
      <c r="E8" s="61"/>
      <c r="F8" s="2"/>
      <c r="G8" s="2"/>
      <c r="H8" s="2">
        <f t="shared" si="0"/>
        <v>0</v>
      </c>
      <c r="I8" s="11"/>
      <c r="J8" s="11">
        <v>166</v>
      </c>
      <c r="K8" s="4">
        <f t="shared" si="1"/>
        <v>0</v>
      </c>
      <c r="L8" s="231">
        <f>I8/'2017 Budget'!J27</f>
        <v>0</v>
      </c>
    </row>
    <row r="9" spans="1:12" outlineLevel="1">
      <c r="A9" s="170">
        <v>42887</v>
      </c>
      <c r="B9" s="170"/>
      <c r="C9" s="61">
        <f>'2017 Budget'!J11</f>
        <v>2265576.4412531247</v>
      </c>
      <c r="D9" s="61"/>
      <c r="E9" s="61"/>
      <c r="F9" s="2"/>
      <c r="G9" s="2"/>
      <c r="H9" s="2">
        <f t="shared" si="0"/>
        <v>0</v>
      </c>
      <c r="I9" s="11"/>
      <c r="J9" s="11">
        <v>181.1</v>
      </c>
      <c r="K9" s="4">
        <f t="shared" si="1"/>
        <v>0</v>
      </c>
      <c r="L9" s="231">
        <f>I9/'2017 Budget'!J28</f>
        <v>0</v>
      </c>
    </row>
    <row r="10" spans="1:12">
      <c r="A10" s="170">
        <v>42917</v>
      </c>
      <c r="B10" s="170"/>
      <c r="C10" s="61">
        <f>'2017 Budget'!J12</f>
        <v>2356480.1278812499</v>
      </c>
      <c r="D10" s="61"/>
      <c r="E10" s="61"/>
      <c r="F10" s="2"/>
      <c r="G10" s="2"/>
      <c r="H10" s="2">
        <f t="shared" si="0"/>
        <v>0</v>
      </c>
      <c r="I10" s="11"/>
      <c r="J10" s="11">
        <v>185.3</v>
      </c>
      <c r="K10" s="4">
        <f t="shared" si="1"/>
        <v>0</v>
      </c>
      <c r="L10" s="231">
        <f>I10/'2017 Budget'!J29</f>
        <v>0</v>
      </c>
    </row>
    <row r="11" spans="1:12">
      <c r="A11" s="170">
        <v>42948</v>
      </c>
      <c r="B11" s="170"/>
      <c r="C11" s="61">
        <f>'2017 Budget'!J13</f>
        <v>2150859.4862562502</v>
      </c>
      <c r="D11" s="61"/>
      <c r="E11" s="61"/>
      <c r="F11" s="2"/>
      <c r="G11" s="2"/>
      <c r="H11" s="2">
        <f t="shared" si="0"/>
        <v>0</v>
      </c>
      <c r="I11" s="11"/>
      <c r="J11" s="11">
        <v>168.8</v>
      </c>
      <c r="K11" s="4">
        <f t="shared" si="1"/>
        <v>0</v>
      </c>
      <c r="L11" s="231">
        <f>I11/'2017 Budget'!J30</f>
        <v>0</v>
      </c>
    </row>
    <row r="12" spans="1:12">
      <c r="A12" s="170">
        <v>42979</v>
      </c>
      <c r="B12" s="170"/>
      <c r="C12" s="61">
        <f>'2017 Budget'!J14</f>
        <v>1774370.9875062502</v>
      </c>
      <c r="D12" s="61"/>
      <c r="E12" s="61"/>
      <c r="F12" s="2"/>
      <c r="G12" s="2"/>
      <c r="H12" s="2">
        <f t="shared" si="0"/>
        <v>0</v>
      </c>
      <c r="I12" s="11"/>
      <c r="J12" s="11">
        <v>133.30000000000001</v>
      </c>
      <c r="K12" s="4">
        <f t="shared" si="1"/>
        <v>0</v>
      </c>
      <c r="L12" s="231">
        <f>I12/'2017 Budget'!J31</f>
        <v>0</v>
      </c>
    </row>
    <row r="13" spans="1:12">
      <c r="A13" s="170">
        <v>43009</v>
      </c>
      <c r="B13" s="170"/>
      <c r="C13" s="61">
        <f>'2017 Budget'!J15</f>
        <v>1506002.2627562501</v>
      </c>
      <c r="D13" s="181"/>
      <c r="E13" s="61"/>
      <c r="F13" s="2"/>
      <c r="G13" s="2"/>
      <c r="H13" s="2">
        <f t="shared" si="0"/>
        <v>0</v>
      </c>
      <c r="I13" s="11"/>
      <c r="J13" s="11">
        <v>108</v>
      </c>
      <c r="K13" s="4">
        <f t="shared" si="1"/>
        <v>0</v>
      </c>
      <c r="L13" s="231">
        <f>I13/'2017 Budget'!J32</f>
        <v>0</v>
      </c>
    </row>
    <row r="14" spans="1:12">
      <c r="A14" s="170">
        <v>43040</v>
      </c>
      <c r="B14" s="170"/>
      <c r="C14" s="61">
        <f>'2017 Budget'!J16</f>
        <v>947061.64538125007</v>
      </c>
      <c r="D14" s="61"/>
      <c r="E14" s="61"/>
      <c r="F14" s="2"/>
      <c r="G14" s="2"/>
      <c r="H14" s="2">
        <f t="shared" si="0"/>
        <v>0</v>
      </c>
      <c r="I14" s="11"/>
      <c r="J14" s="11">
        <v>67.2</v>
      </c>
      <c r="K14" s="4">
        <f t="shared" si="1"/>
        <v>0</v>
      </c>
      <c r="L14" s="231">
        <f>I14/'2017 Budget'!J33</f>
        <v>0</v>
      </c>
    </row>
    <row r="15" spans="1:12">
      <c r="A15" s="170">
        <v>43070</v>
      </c>
      <c r="B15" s="170"/>
      <c r="C15" s="61">
        <f>'2017 Budget'!J17</f>
        <v>811911.92788125004</v>
      </c>
      <c r="D15" s="183"/>
      <c r="E15" s="182"/>
      <c r="F15" s="169"/>
      <c r="G15" s="169"/>
      <c r="H15" s="169">
        <f t="shared" si="0"/>
        <v>0</v>
      </c>
      <c r="I15" s="11"/>
      <c r="J15" s="11">
        <v>63.6</v>
      </c>
      <c r="K15" s="4">
        <f t="shared" si="1"/>
        <v>0</v>
      </c>
      <c r="L15" s="231">
        <f>I15/'2017 Budget'!J34</f>
        <v>0</v>
      </c>
    </row>
    <row r="16" spans="1:12">
      <c r="I16" s="228"/>
      <c r="L16" s="96"/>
    </row>
    <row r="17" spans="12:12">
      <c r="L17" s="96"/>
    </row>
    <row r="18" spans="12:12">
      <c r="L18" s="96"/>
    </row>
    <row r="19" spans="12:12">
      <c r="L19" s="96"/>
    </row>
    <row r="20" spans="12:12">
      <c r="L20" s="96"/>
    </row>
    <row r="21" spans="12:12">
      <c r="L21" s="96"/>
    </row>
    <row r="22" spans="12:12">
      <c r="L22" s="96"/>
    </row>
    <row r="23" spans="12:12">
      <c r="L23" s="96"/>
    </row>
    <row r="24" spans="12:12">
      <c r="L24" s="96"/>
    </row>
    <row r="25" spans="12:12">
      <c r="L25" s="96"/>
    </row>
    <row r="26" spans="12:12">
      <c r="L26" s="96"/>
    </row>
    <row r="27" spans="12:12">
      <c r="L27" s="96"/>
    </row>
    <row r="28" spans="12:12">
      <c r="L28" s="96"/>
    </row>
    <row r="29" spans="12:12">
      <c r="L29" s="96"/>
    </row>
    <row r="30" spans="12:12">
      <c r="L30" s="96"/>
    </row>
    <row r="31" spans="12:12">
      <c r="L31" s="96"/>
    </row>
    <row r="32" spans="12:12">
      <c r="L32" s="96"/>
    </row>
    <row r="33" spans="12:12">
      <c r="L33" s="96"/>
    </row>
    <row r="34" spans="12:12">
      <c r="L34" s="96"/>
    </row>
    <row r="35" spans="12:12">
      <c r="L35" s="96"/>
    </row>
    <row r="36" spans="12:12">
      <c r="L36" s="96"/>
    </row>
    <row r="37" spans="12:12">
      <c r="L37" s="96"/>
    </row>
    <row r="38" spans="12:12">
      <c r="L38" s="96"/>
    </row>
    <row r="39" spans="12:12">
      <c r="L39" s="96"/>
    </row>
    <row r="40" spans="12:12">
      <c r="L40" s="96"/>
    </row>
    <row r="41" spans="12:12">
      <c r="L41" s="96"/>
    </row>
    <row r="42" spans="12:12">
      <c r="L42" s="96"/>
    </row>
    <row r="43" spans="12:12">
      <c r="L43" s="96"/>
    </row>
    <row r="44" spans="12:12">
      <c r="L44" s="96"/>
    </row>
    <row r="45" spans="12:12">
      <c r="L45" s="96"/>
    </row>
    <row r="46" spans="12:12">
      <c r="L46" s="96"/>
    </row>
    <row r="47" spans="12:12">
      <c r="L47" s="96"/>
    </row>
    <row r="48" spans="12:12">
      <c r="L48" s="96"/>
    </row>
    <row r="49" spans="1:12">
      <c r="L49" s="96"/>
    </row>
    <row r="50" spans="1:12">
      <c r="L50" s="96"/>
    </row>
    <row r="51" spans="1:12">
      <c r="L51" s="96"/>
    </row>
    <row r="52" spans="1:12">
      <c r="L52" s="96"/>
    </row>
    <row r="53" spans="1:12">
      <c r="L53" s="96"/>
    </row>
    <row r="54" spans="1:12">
      <c r="L54" s="96"/>
    </row>
    <row r="55" spans="1:12">
      <c r="L55" s="96"/>
    </row>
    <row r="56" spans="1:12">
      <c r="L56" s="96"/>
    </row>
    <row r="57" spans="1:12">
      <c r="L57" s="96"/>
    </row>
    <row r="58" spans="1:12">
      <c r="L58" s="96"/>
    </row>
    <row r="59" spans="1:12">
      <c r="L59" s="96"/>
    </row>
    <row r="60" spans="1:12">
      <c r="L60" s="96"/>
    </row>
    <row r="61" spans="1:12">
      <c r="A61" s="97">
        <v>42736</v>
      </c>
      <c r="B61" s="97"/>
      <c r="C61" s="191">
        <v>13062.16</v>
      </c>
      <c r="D61" s="191">
        <v>13168.7</v>
      </c>
      <c r="E61" s="96"/>
      <c r="F61" s="1">
        <v>544.26</v>
      </c>
      <c r="L61" s="96"/>
    </row>
    <row r="62" spans="1:12">
      <c r="A62" s="97">
        <v>42767</v>
      </c>
      <c r="B62" s="97"/>
      <c r="C62" s="191">
        <v>60606.32</v>
      </c>
      <c r="D62" s="191">
        <v>60712.9</v>
      </c>
      <c r="E62" s="96"/>
      <c r="F62" s="96">
        <v>2525.2600000000002</v>
      </c>
      <c r="L62" s="96"/>
    </row>
    <row r="63" spans="1:12">
      <c r="A63" s="97">
        <v>42795</v>
      </c>
      <c r="B63" s="97"/>
      <c r="C63" s="191">
        <v>4691.0200000000004</v>
      </c>
      <c r="D63" s="191">
        <v>4809.22</v>
      </c>
      <c r="F63" s="1">
        <v>195.46</v>
      </c>
      <c r="L63" s="96"/>
    </row>
    <row r="64" spans="1:12">
      <c r="A64" s="97">
        <v>42826</v>
      </c>
      <c r="B64" s="97"/>
      <c r="C64" s="191">
        <v>20568.689999999999</v>
      </c>
      <c r="D64" s="191">
        <v>20801.3</v>
      </c>
      <c r="E64" s="96"/>
      <c r="F64" s="1">
        <v>857.03</v>
      </c>
      <c r="L64" s="96"/>
    </row>
    <row r="65" spans="1:12">
      <c r="A65" s="97">
        <v>42856</v>
      </c>
      <c r="B65" s="97"/>
      <c r="C65" s="191">
        <v>18479.87</v>
      </c>
      <c r="D65" s="191">
        <v>18528.2</v>
      </c>
      <c r="E65" s="96"/>
      <c r="F65" s="1">
        <v>769.99</v>
      </c>
      <c r="L65" s="96"/>
    </row>
    <row r="66" spans="1:12">
      <c r="A66" s="97">
        <v>42887</v>
      </c>
      <c r="B66" s="97"/>
      <c r="C66" s="191">
        <v>63122.96</v>
      </c>
      <c r="D66" s="191">
        <v>63315.7</v>
      </c>
      <c r="E66" s="96"/>
      <c r="F66" s="96">
        <v>2630.12</v>
      </c>
      <c r="L66" s="96"/>
    </row>
    <row r="67" spans="1:12">
      <c r="A67" s="97">
        <v>42917</v>
      </c>
      <c r="B67" s="97"/>
      <c r="C67" s="191">
        <v>61316.08</v>
      </c>
      <c r="D67" s="191">
        <v>61517.2</v>
      </c>
      <c r="E67" s="96"/>
      <c r="F67" s="96">
        <v>2554.84</v>
      </c>
      <c r="L67" s="96"/>
    </row>
    <row r="68" spans="1:12">
      <c r="A68" s="97">
        <v>42948</v>
      </c>
      <c r="B68" s="97"/>
      <c r="C68" s="191">
        <v>14625.76</v>
      </c>
      <c r="D68" s="191">
        <v>14672.4</v>
      </c>
      <c r="E68" s="96"/>
      <c r="F68" s="1">
        <v>609.41</v>
      </c>
      <c r="L68" s="96"/>
    </row>
    <row r="69" spans="1:12">
      <c r="A69" s="97">
        <v>42979</v>
      </c>
      <c r="B69" s="97"/>
      <c r="C69" s="191">
        <v>3359.36</v>
      </c>
      <c r="D69" s="191">
        <v>3521.7</v>
      </c>
      <c r="F69" s="1">
        <v>139.97</v>
      </c>
      <c r="L69" s="96"/>
    </row>
    <row r="70" spans="1:12">
      <c r="A70" s="97">
        <v>43009</v>
      </c>
      <c r="B70" s="97"/>
      <c r="C70" s="191">
        <v>1732.6</v>
      </c>
      <c r="D70" s="191">
        <v>1753.52</v>
      </c>
      <c r="F70" s="1">
        <v>72.19</v>
      </c>
      <c r="L70" s="96"/>
    </row>
    <row r="71" spans="1:12">
      <c r="A71" s="97">
        <v>43040</v>
      </c>
      <c r="B71" s="97"/>
      <c r="C71" s="191">
        <v>57808.76</v>
      </c>
      <c r="D71" s="191">
        <v>57907.6</v>
      </c>
      <c r="E71" s="96"/>
      <c r="F71" s="96">
        <v>2408.6999999999998</v>
      </c>
      <c r="L71" s="96"/>
    </row>
    <row r="72" spans="1:12">
      <c r="A72" s="97">
        <v>43070</v>
      </c>
      <c r="B72" s="97"/>
      <c r="C72" s="191">
        <v>4513.8599999999997</v>
      </c>
      <c r="D72" s="191">
        <v>4727.8500000000004</v>
      </c>
      <c r="E72" s="96"/>
      <c r="F72" s="1">
        <v>188.08</v>
      </c>
      <c r="L72" s="96"/>
    </row>
    <row r="73" spans="1:12">
      <c r="A73" s="164" t="s">
        <v>232</v>
      </c>
      <c r="B73" s="164"/>
      <c r="C73" s="191">
        <v>67761.429999999993</v>
      </c>
      <c r="D73" s="191">
        <v>67885.100000000006</v>
      </c>
      <c r="E73" s="96"/>
      <c r="F73" s="96">
        <v>2823.39</v>
      </c>
      <c r="L73" s="96"/>
    </row>
    <row r="74" spans="1:12">
      <c r="A74" s="164" t="s">
        <v>233</v>
      </c>
      <c r="B74" s="164"/>
      <c r="C74" s="191">
        <v>23142.05</v>
      </c>
      <c r="D74" s="191">
        <v>23319.9</v>
      </c>
      <c r="E74" s="96"/>
      <c r="F74" s="1">
        <v>964.25</v>
      </c>
      <c r="L74" s="96"/>
    </row>
    <row r="75" spans="1:12">
      <c r="A75" s="164" t="s">
        <v>234</v>
      </c>
      <c r="B75" s="164"/>
      <c r="C75" s="191">
        <v>61151.199999999997</v>
      </c>
      <c r="D75" s="191">
        <v>61321.2</v>
      </c>
      <c r="E75" s="96"/>
      <c r="F75" s="96">
        <v>2547.9699999999998</v>
      </c>
      <c r="L75" s="96"/>
    </row>
    <row r="76" spans="1:12">
      <c r="A76" s="164" t="s">
        <v>235</v>
      </c>
      <c r="B76" s="164"/>
      <c r="C76" s="191">
        <v>51227.91</v>
      </c>
      <c r="D76" s="191">
        <v>51284.9</v>
      </c>
      <c r="E76" s="96"/>
      <c r="F76" s="96">
        <v>2134.5</v>
      </c>
      <c r="L76" s="96"/>
    </row>
    <row r="77" spans="1:12">
      <c r="A77" s="164" t="s">
        <v>236</v>
      </c>
      <c r="B77" s="164"/>
      <c r="C77" s="191">
        <v>11816.97</v>
      </c>
      <c r="D77" s="191">
        <v>11908.9</v>
      </c>
      <c r="E77" s="96"/>
      <c r="F77" s="1">
        <v>492.37</v>
      </c>
      <c r="L77" s="96"/>
    </row>
    <row r="78" spans="1:12">
      <c r="A78" s="164" t="s">
        <v>237</v>
      </c>
      <c r="B78" s="164"/>
      <c r="C78" s="191">
        <v>3373.62</v>
      </c>
      <c r="D78" s="191">
        <v>3383.81</v>
      </c>
      <c r="F78" s="1">
        <v>140.57</v>
      </c>
      <c r="L78" s="96"/>
    </row>
    <row r="79" spans="1:12">
      <c r="A79" s="164" t="s">
        <v>238</v>
      </c>
      <c r="B79" s="164"/>
      <c r="C79" s="191">
        <v>17770.47</v>
      </c>
      <c r="D79" s="191">
        <v>17826.599999999999</v>
      </c>
      <c r="E79" s="96"/>
      <c r="F79" s="1">
        <v>740.44</v>
      </c>
      <c r="L79" s="96"/>
    </row>
    <row r="80" spans="1:12">
      <c r="A80" s="164" t="s">
        <v>239</v>
      </c>
      <c r="B80" s="164"/>
      <c r="C80" s="191">
        <v>8962.69</v>
      </c>
      <c r="D80" s="191">
        <v>9031.75</v>
      </c>
      <c r="E80" s="96"/>
      <c r="F80" s="1">
        <v>373.45</v>
      </c>
      <c r="L80" s="96"/>
    </row>
    <row r="81" spans="1:12">
      <c r="A81" s="164" t="s">
        <v>240</v>
      </c>
      <c r="B81" s="164"/>
      <c r="C81" s="191">
        <v>12188.83</v>
      </c>
      <c r="D81" s="191">
        <v>12259.4</v>
      </c>
      <c r="E81" s="96"/>
      <c r="F81" s="1">
        <v>507.87</v>
      </c>
      <c r="L81" s="96"/>
    </row>
    <row r="82" spans="1:12">
      <c r="A82" s="164" t="s">
        <v>241</v>
      </c>
      <c r="B82" s="164"/>
      <c r="C82" s="191">
        <v>21816.27</v>
      </c>
      <c r="D82" s="191">
        <v>21987.200000000001</v>
      </c>
      <c r="E82" s="96"/>
      <c r="F82" s="1">
        <v>909.01</v>
      </c>
      <c r="L82" s="96"/>
    </row>
    <row r="83" spans="1:12">
      <c r="A83" s="164" t="s">
        <v>242</v>
      </c>
      <c r="B83" s="164"/>
      <c r="C83" s="191">
        <v>10437.92</v>
      </c>
      <c r="D83" s="191">
        <v>10625.8</v>
      </c>
      <c r="E83" s="96"/>
      <c r="F83" s="1">
        <v>434.91</v>
      </c>
      <c r="L83" s="96"/>
    </row>
    <row r="84" spans="1:12">
      <c r="A84" s="164" t="s">
        <v>243</v>
      </c>
      <c r="B84" s="164"/>
      <c r="C84" s="191">
        <v>3116.76</v>
      </c>
      <c r="D84" s="191">
        <v>3123.35</v>
      </c>
      <c r="E84" s="96"/>
      <c r="F84" s="1">
        <v>129.86000000000001</v>
      </c>
      <c r="L84" s="96"/>
    </row>
    <row r="85" spans="1:12">
      <c r="A85" s="164" t="s">
        <v>244</v>
      </c>
      <c r="B85" s="164"/>
      <c r="C85" s="191">
        <v>1034.1400000000001</v>
      </c>
      <c r="D85" s="191">
        <v>1036.77</v>
      </c>
      <c r="F85" s="1">
        <v>43.09</v>
      </c>
      <c r="L85" s="96"/>
    </row>
    <row r="86" spans="1:12">
      <c r="A86" s="164" t="s">
        <v>245</v>
      </c>
      <c r="B86" s="164"/>
      <c r="C86" s="191">
        <v>11730.06</v>
      </c>
      <c r="D86" s="191">
        <v>11794.7</v>
      </c>
      <c r="E86" s="96"/>
      <c r="F86" s="1">
        <v>488.75</v>
      </c>
      <c r="L86" s="96"/>
    </row>
    <row r="87" spans="1:12">
      <c r="A87" s="164" t="s">
        <v>246</v>
      </c>
      <c r="B87" s="164"/>
      <c r="C87" s="191">
        <v>31952.98</v>
      </c>
      <c r="D87" s="191">
        <v>32033</v>
      </c>
      <c r="E87" s="96"/>
      <c r="F87" s="96">
        <v>1331.37</v>
      </c>
      <c r="L87" s="96"/>
    </row>
    <row r="88" spans="1:12">
      <c r="A88" s="164" t="s">
        <v>247</v>
      </c>
      <c r="B88" s="164"/>
      <c r="C88" s="191">
        <v>20055.34</v>
      </c>
      <c r="D88" s="191">
        <v>20115.3</v>
      </c>
      <c r="E88" s="96"/>
      <c r="F88" s="1">
        <v>835.64</v>
      </c>
      <c r="L88" s="96"/>
    </row>
    <row r="89" spans="1:12">
      <c r="A89" s="164" t="s">
        <v>248</v>
      </c>
      <c r="B89" s="164"/>
      <c r="C89" s="191">
        <v>30418.12</v>
      </c>
      <c r="D89" s="191">
        <v>30579.1</v>
      </c>
      <c r="E89" s="96"/>
      <c r="F89" s="96">
        <v>1267.42</v>
      </c>
      <c r="L89" s="96"/>
    </row>
    <row r="90" spans="1:12">
      <c r="A90" s="164" t="s">
        <v>249</v>
      </c>
      <c r="B90" s="258">
        <v>11905.56</v>
      </c>
      <c r="C90" s="192">
        <v>59447.199999999997</v>
      </c>
      <c r="D90" s="191">
        <v>59447.199999999997</v>
      </c>
      <c r="E90" s="96">
        <f>C90-B90</f>
        <v>47541.64</v>
      </c>
      <c r="F90" s="96">
        <v>1082.32</v>
      </c>
      <c r="L90" s="96"/>
    </row>
    <row r="91" spans="1:12">
      <c r="A91" s="164" t="s">
        <v>250</v>
      </c>
      <c r="B91" s="164"/>
      <c r="C91" s="192">
        <v>56047.8</v>
      </c>
      <c r="D91" s="191">
        <v>56047.8</v>
      </c>
      <c r="H91" s="259">
        <f>SUM(C91,E90)*0.443</f>
        <v>45890.121920000005</v>
      </c>
      <c r="L91" s="96"/>
    </row>
    <row r="92" spans="1:12">
      <c r="C92" s="96">
        <f>SUM(C61:C91)</f>
        <v>827339.19999999984</v>
      </c>
      <c r="D92" s="71">
        <f>SUM(D61:D91)</f>
        <v>830448.07000000007</v>
      </c>
      <c r="L92" s="96"/>
    </row>
    <row r="93" spans="1:12">
      <c r="L93" s="96"/>
    </row>
    <row r="94" spans="1:12">
      <c r="L94" s="96"/>
    </row>
    <row r="95" spans="1:12">
      <c r="L95" s="96"/>
    </row>
    <row r="96" spans="1:12">
      <c r="L96" s="96"/>
    </row>
    <row r="97" spans="12:12">
      <c r="L97" s="96"/>
    </row>
    <row r="98" spans="12:12">
      <c r="L98" s="96"/>
    </row>
    <row r="99" spans="12:12">
      <c r="L99" s="96"/>
    </row>
    <row r="100" spans="12:12">
      <c r="L100" s="96"/>
    </row>
    <row r="101" spans="12:12">
      <c r="L101" s="96"/>
    </row>
    <row r="102" spans="12:12">
      <c r="L102" s="96"/>
    </row>
    <row r="103" spans="12:12">
      <c r="L103" s="96"/>
    </row>
    <row r="104" spans="12:12">
      <c r="L104" s="96"/>
    </row>
    <row r="105" spans="12:12">
      <c r="L105" s="96"/>
    </row>
    <row r="106" spans="12:12">
      <c r="L106" s="96"/>
    </row>
    <row r="107" spans="12:12">
      <c r="L107" s="96"/>
    </row>
    <row r="108" spans="12:12">
      <c r="L108" s="96"/>
    </row>
    <row r="109" spans="12:12">
      <c r="L109" s="96"/>
    </row>
    <row r="110" spans="12:12">
      <c r="L110" s="96"/>
    </row>
    <row r="111" spans="12:12">
      <c r="L111" s="96"/>
    </row>
    <row r="112" spans="12:12">
      <c r="L112" s="96"/>
    </row>
    <row r="113" spans="1:12">
      <c r="L113" s="96"/>
    </row>
    <row r="114" spans="1:12">
      <c r="L114" s="96"/>
    </row>
    <row r="115" spans="1:12">
      <c r="D115" s="107"/>
      <c r="L115" s="96"/>
    </row>
    <row r="116" spans="1:12">
      <c r="D116" s="96"/>
    </row>
    <row r="117" spans="1:12">
      <c r="D117" s="96"/>
    </row>
    <row r="118" spans="1:12">
      <c r="D118" s="159"/>
    </row>
    <row r="119" spans="1:12">
      <c r="D119" s="96"/>
    </row>
    <row r="120" spans="1:12">
      <c r="D120" s="96"/>
    </row>
    <row r="121" spans="1:12" ht="15.75">
      <c r="A121" s="158">
        <v>42379.958333333336</v>
      </c>
      <c r="B121" s="158"/>
      <c r="C121" s="157">
        <v>25076</v>
      </c>
      <c r="D121" s="157">
        <v>1510.981</v>
      </c>
      <c r="H121" s="97">
        <v>42379</v>
      </c>
      <c r="I121" s="96">
        <v>27906.75</v>
      </c>
      <c r="K121" s="96"/>
      <c r="L121" s="96"/>
    </row>
    <row r="122" spans="1:12" ht="15.75">
      <c r="A122" s="158">
        <v>42410.958333333336</v>
      </c>
      <c r="B122" s="158"/>
      <c r="C122" s="157">
        <v>16024</v>
      </c>
      <c r="D122" s="157">
        <v>1035.925</v>
      </c>
      <c r="H122" s="97">
        <v>42410</v>
      </c>
      <c r="I122" s="96">
        <v>21118.52</v>
      </c>
      <c r="K122" s="96"/>
    </row>
    <row r="123" spans="1:12" ht="15.75">
      <c r="A123" s="158">
        <v>42439.958333333336</v>
      </c>
      <c r="B123" s="158"/>
      <c r="C123" s="157">
        <v>16152</v>
      </c>
      <c r="D123" s="157">
        <v>995.22529999999995</v>
      </c>
      <c r="H123" s="97">
        <v>42439</v>
      </c>
      <c r="I123" s="96">
        <v>20575.900000000001</v>
      </c>
      <c r="K123" s="96"/>
    </row>
    <row r="124" spans="1:12" ht="15.75">
      <c r="A124" s="158">
        <v>42470.958333333336</v>
      </c>
      <c r="B124" s="158"/>
      <c r="C124" s="157">
        <v>65088</v>
      </c>
      <c r="D124" s="157">
        <v>5096.0720000000001</v>
      </c>
      <c r="H124" s="97">
        <v>42470</v>
      </c>
      <c r="I124" s="96">
        <v>66653.37</v>
      </c>
      <c r="K124" s="96"/>
      <c r="L124" s="96"/>
    </row>
    <row r="125" spans="1:12" ht="15.75">
      <c r="A125" s="158">
        <v>42500.958333333336</v>
      </c>
      <c r="B125" s="158"/>
      <c r="C125" s="157">
        <v>73948</v>
      </c>
      <c r="D125" s="157">
        <v>5749.9350000000004</v>
      </c>
      <c r="H125" s="97">
        <v>42500</v>
      </c>
      <c r="I125" s="96">
        <v>74798.210000000006</v>
      </c>
      <c r="K125" s="96"/>
      <c r="L125" s="96"/>
    </row>
    <row r="126" spans="1:12" ht="15.75">
      <c r="A126" s="158">
        <v>42531.958333333336</v>
      </c>
      <c r="B126" s="158"/>
      <c r="C126" s="157">
        <v>76600</v>
      </c>
      <c r="D126" s="157">
        <v>5815.6750000000002</v>
      </c>
      <c r="H126" s="97">
        <v>42531</v>
      </c>
      <c r="I126" s="96">
        <v>77553.7</v>
      </c>
      <c r="K126" s="96"/>
      <c r="L126" s="96"/>
    </row>
    <row r="127" spans="1:12" ht="15.75">
      <c r="A127" s="158">
        <v>42561.958333333336</v>
      </c>
      <c r="B127" s="158"/>
      <c r="C127" s="157">
        <v>82836</v>
      </c>
      <c r="D127" s="157">
        <v>6494.6379999999999</v>
      </c>
      <c r="H127" s="97">
        <v>42561</v>
      </c>
      <c r="I127" s="96">
        <v>83452.09</v>
      </c>
      <c r="K127" s="96"/>
      <c r="L127" s="96"/>
    </row>
    <row r="128" spans="1:12" ht="15.75">
      <c r="A128" s="158">
        <v>42592.958333333336</v>
      </c>
      <c r="B128" s="158"/>
      <c r="C128" s="157">
        <v>17516</v>
      </c>
      <c r="D128" s="157">
        <v>1093.789</v>
      </c>
      <c r="H128" s="97">
        <v>42592</v>
      </c>
      <c r="I128" s="96">
        <v>20813.03</v>
      </c>
      <c r="K128" s="96"/>
    </row>
    <row r="129" spans="1:12" ht="15.75">
      <c r="A129" s="158">
        <v>42623.958333333336</v>
      </c>
      <c r="B129" s="158"/>
      <c r="C129" s="157">
        <v>49392</v>
      </c>
      <c r="D129" s="157">
        <v>3375.1149999999998</v>
      </c>
      <c r="H129" s="97">
        <v>42623</v>
      </c>
      <c r="I129" s="96">
        <v>50655.57</v>
      </c>
      <c r="K129" s="96"/>
      <c r="L129" s="96"/>
    </row>
    <row r="130" spans="1:12" ht="15.75">
      <c r="A130" s="158">
        <v>42653.958333333336</v>
      </c>
      <c r="B130" s="158"/>
      <c r="C130" s="157">
        <v>85824</v>
      </c>
      <c r="D130" s="157">
        <v>6777.4719999999998</v>
      </c>
      <c r="H130" s="97">
        <v>42653</v>
      </c>
      <c r="I130" s="96">
        <v>86086.080000000002</v>
      </c>
      <c r="K130" s="96"/>
      <c r="L130" s="96"/>
    </row>
    <row r="131" spans="1:12" ht="15.75">
      <c r="A131" s="158">
        <v>42684.958333333336</v>
      </c>
      <c r="B131" s="158"/>
      <c r="C131" s="159">
        <v>80551.06</v>
      </c>
      <c r="D131" s="162">
        <f>C131/$C$134*$D$134</f>
        <v>6309.6725673968676</v>
      </c>
      <c r="H131" s="97">
        <v>42684</v>
      </c>
      <c r="I131" s="96">
        <v>80551.06</v>
      </c>
      <c r="K131" s="96"/>
      <c r="L131" s="96"/>
    </row>
    <row r="132" spans="1:12" ht="15.75">
      <c r="A132" s="158">
        <v>42714.958333333336</v>
      </c>
      <c r="B132" s="158"/>
      <c r="C132" s="157">
        <v>79020</v>
      </c>
      <c r="D132" s="157">
        <v>6167.6809999999996</v>
      </c>
      <c r="H132" s="97">
        <v>42714</v>
      </c>
      <c r="I132" s="96">
        <v>79577.039999999994</v>
      </c>
      <c r="K132" s="96"/>
      <c r="L132" s="96"/>
    </row>
    <row r="133" spans="1:12" ht="15.75">
      <c r="A133" s="157" t="s">
        <v>180</v>
      </c>
      <c r="B133" s="157"/>
      <c r="C133" s="157">
        <v>40208</v>
      </c>
      <c r="D133" s="157">
        <v>2657.4850000000001</v>
      </c>
      <c r="H133" s="1" t="s">
        <v>199</v>
      </c>
      <c r="I133" s="96">
        <v>41802.050000000003</v>
      </c>
      <c r="K133" s="96"/>
      <c r="L133" s="96"/>
    </row>
    <row r="134" spans="1:12" ht="15.75">
      <c r="A134" s="157" t="s">
        <v>181</v>
      </c>
      <c r="B134" s="157"/>
      <c r="C134" s="157">
        <v>75632</v>
      </c>
      <c r="D134" s="157">
        <v>5924.3559999999998</v>
      </c>
      <c r="H134" s="1" t="s">
        <v>200</v>
      </c>
      <c r="I134" s="96">
        <v>75999.48</v>
      </c>
      <c r="K134" s="96"/>
      <c r="L134" s="96"/>
    </row>
    <row r="135" spans="1:12" ht="15.75">
      <c r="A135" s="157" t="s">
        <v>182</v>
      </c>
      <c r="B135" s="157"/>
      <c r="C135" s="157">
        <v>72336</v>
      </c>
      <c r="D135" s="157">
        <v>5396.6360000000004</v>
      </c>
      <c r="H135" s="1" t="s">
        <v>201</v>
      </c>
      <c r="I135" s="96">
        <v>72759.27</v>
      </c>
      <c r="K135" s="96"/>
      <c r="L135" s="96"/>
    </row>
    <row r="136" spans="1:12" ht="15.75">
      <c r="A136" s="157" t="s">
        <v>183</v>
      </c>
      <c r="B136" s="157"/>
      <c r="C136" s="157">
        <v>13464</v>
      </c>
      <c r="D136" s="157">
        <v>829.25480000000005</v>
      </c>
      <c r="H136" s="1" t="s">
        <v>202</v>
      </c>
      <c r="I136" s="96">
        <v>19201.330000000002</v>
      </c>
      <c r="K136" s="96"/>
    </row>
    <row r="137" spans="1:12" ht="15.75">
      <c r="A137" s="157" t="s">
        <v>184</v>
      </c>
      <c r="B137" s="157"/>
      <c r="C137" s="157">
        <v>12140</v>
      </c>
      <c r="D137" s="157">
        <v>729.72829999999999</v>
      </c>
      <c r="H137" s="1" t="s">
        <v>203</v>
      </c>
      <c r="I137" s="96">
        <v>15845.09</v>
      </c>
      <c r="K137" s="96"/>
    </row>
    <row r="138" spans="1:12" ht="15.75">
      <c r="A138" s="157" t="s">
        <v>185</v>
      </c>
      <c r="B138" s="157"/>
      <c r="C138" s="157">
        <v>45548</v>
      </c>
      <c r="D138" s="157">
        <v>3159.5929999999998</v>
      </c>
      <c r="H138" s="1" t="s">
        <v>204</v>
      </c>
      <c r="I138" s="96">
        <v>46513.23</v>
      </c>
      <c r="K138" s="96"/>
      <c r="L138" s="96"/>
    </row>
    <row r="139" spans="1:12" ht="15.75">
      <c r="A139" s="157" t="s">
        <v>186</v>
      </c>
      <c r="B139" s="157"/>
      <c r="C139" s="157">
        <v>71836</v>
      </c>
      <c r="D139" s="157">
        <v>5501.0479999999998</v>
      </c>
      <c r="H139" s="1" t="s">
        <v>205</v>
      </c>
      <c r="I139" s="96">
        <v>72166.320000000007</v>
      </c>
      <c r="K139" s="96"/>
      <c r="L139" s="96"/>
    </row>
    <row r="140" spans="1:12" ht="15.75">
      <c r="A140" s="157" t="s">
        <v>187</v>
      </c>
      <c r="B140" s="157"/>
      <c r="C140" s="159">
        <v>8148.72</v>
      </c>
      <c r="D140" s="162">
        <f>C140/$C$134*$D$134</f>
        <v>638.30016691770675</v>
      </c>
      <c r="H140" s="1" t="s">
        <v>206</v>
      </c>
      <c r="I140" s="96">
        <v>8148.72</v>
      </c>
      <c r="K140" s="96"/>
    </row>
    <row r="141" spans="1:12" ht="15.75">
      <c r="A141" s="157" t="s">
        <v>188</v>
      </c>
      <c r="B141" s="157"/>
      <c r="C141" s="159">
        <v>4341.41</v>
      </c>
      <c r="D141" s="162">
        <f>C141/$C$134*$D$134</f>
        <v>340.06846813465194</v>
      </c>
      <c r="H141" s="1" t="s">
        <v>207</v>
      </c>
      <c r="I141" s="96">
        <v>4341.41</v>
      </c>
    </row>
    <row r="142" spans="1:12" ht="15.75">
      <c r="A142" s="157" t="s">
        <v>189</v>
      </c>
      <c r="B142" s="157"/>
      <c r="C142" s="159">
        <v>9203.84</v>
      </c>
      <c r="D142" s="157">
        <v>43.231160000000003</v>
      </c>
      <c r="H142" s="1" t="s">
        <v>208</v>
      </c>
      <c r="I142" s="96">
        <v>9203.84</v>
      </c>
      <c r="K142" s="96"/>
    </row>
    <row r="143" spans="1:12" ht="15.75">
      <c r="A143" s="157" t="s">
        <v>190</v>
      </c>
      <c r="B143" s="157"/>
      <c r="C143" s="157">
        <v>74252</v>
      </c>
      <c r="D143" s="157">
        <v>5833.63</v>
      </c>
      <c r="H143" s="1" t="s">
        <v>209</v>
      </c>
      <c r="I143" s="96">
        <v>75081.7</v>
      </c>
      <c r="K143" s="96"/>
      <c r="L143" s="96"/>
    </row>
    <row r="144" spans="1:12" ht="15.75">
      <c r="A144" s="157" t="s">
        <v>191</v>
      </c>
      <c r="B144" s="157"/>
      <c r="C144" s="157">
        <v>71620</v>
      </c>
      <c r="D144" s="157">
        <v>5192.5079999999998</v>
      </c>
      <c r="H144" s="1" t="s">
        <v>210</v>
      </c>
      <c r="I144" s="96">
        <v>72495.460000000006</v>
      </c>
      <c r="K144" s="96"/>
      <c r="L144" s="96"/>
    </row>
    <row r="145" spans="1:12" ht="15.75">
      <c r="A145" s="157" t="s">
        <v>192</v>
      </c>
      <c r="B145" s="157"/>
      <c r="C145" s="159">
        <v>51831.6</v>
      </c>
      <c r="D145" s="162">
        <f>C145/$C$134*$D$134</f>
        <v>4060.038746160355</v>
      </c>
      <c r="H145" s="1" t="s">
        <v>211</v>
      </c>
      <c r="I145" s="96">
        <v>51831.6</v>
      </c>
      <c r="K145" s="96"/>
      <c r="L145" s="96"/>
    </row>
    <row r="146" spans="1:12" ht="15.75">
      <c r="A146" s="157" t="s">
        <v>193</v>
      </c>
      <c r="B146" s="157"/>
      <c r="C146" s="157">
        <v>49916</v>
      </c>
      <c r="D146" s="157">
        <v>3349.8960000000002</v>
      </c>
      <c r="H146" s="1" t="s">
        <v>212</v>
      </c>
      <c r="I146" s="96">
        <v>50866.02</v>
      </c>
      <c r="K146" s="96"/>
      <c r="L146" s="96"/>
    </row>
    <row r="147" spans="1:12" ht="15.75">
      <c r="A147" s="157" t="s">
        <v>194</v>
      </c>
      <c r="B147" s="157"/>
      <c r="C147" s="159">
        <v>5594.83</v>
      </c>
      <c r="D147" s="162">
        <f t="shared" ref="D147:D149" si="2">C147/$C$134*$D$134</f>
        <v>438.25053786069384</v>
      </c>
      <c r="H147" s="1" t="s">
        <v>213</v>
      </c>
      <c r="I147" s="96">
        <v>5594.83</v>
      </c>
      <c r="K147" s="96"/>
    </row>
    <row r="148" spans="1:12" ht="15.75">
      <c r="A148" s="157" t="s">
        <v>195</v>
      </c>
      <c r="B148" s="157"/>
      <c r="C148" s="159">
        <v>16258.96</v>
      </c>
      <c r="D148" s="162">
        <f t="shared" si="2"/>
        <v>1273.586143824836</v>
      </c>
      <c r="H148" s="1" t="s">
        <v>214</v>
      </c>
      <c r="I148" s="96">
        <v>16258.96</v>
      </c>
      <c r="K148" s="96"/>
    </row>
    <row r="149" spans="1:12" ht="15.75">
      <c r="A149" s="157" t="s">
        <v>196</v>
      </c>
      <c r="B149" s="157"/>
      <c r="C149" s="159">
        <v>3670.82</v>
      </c>
      <c r="D149" s="162">
        <f t="shared" si="2"/>
        <v>287.54025401840488</v>
      </c>
      <c r="H149" s="1" t="s">
        <v>215</v>
      </c>
      <c r="I149" s="96">
        <v>3670.82</v>
      </c>
    </row>
    <row r="150" spans="1:12" ht="15.75">
      <c r="A150" s="157" t="s">
        <v>197</v>
      </c>
      <c r="B150" s="157"/>
      <c r="C150" s="157">
        <v>19548</v>
      </c>
      <c r="D150" s="157">
        <v>1164.1790000000001</v>
      </c>
      <c r="H150" s="1" t="s">
        <v>216</v>
      </c>
      <c r="I150" s="96">
        <v>21829.41</v>
      </c>
      <c r="K150" s="96"/>
    </row>
    <row r="151" spans="1:12" ht="15.75">
      <c r="A151" s="157" t="s">
        <v>198</v>
      </c>
      <c r="B151" s="157"/>
      <c r="C151" s="157">
        <v>55628</v>
      </c>
      <c r="D151" s="157">
        <v>3791.3020000000001</v>
      </c>
      <c r="H151" s="1" t="s">
        <v>217</v>
      </c>
      <c r="I151" s="96">
        <v>56802.94</v>
      </c>
      <c r="K151" s="96"/>
      <c r="L151" s="96"/>
    </row>
    <row r="152" spans="1:12">
      <c r="C152" s="103">
        <f>SUM(C121:C151)</f>
        <v>1369205.2400000002</v>
      </c>
      <c r="D152" s="96">
        <f>SUM(D121:D151)/1000</f>
        <v>101.03281244431349</v>
      </c>
      <c r="I152" s="103">
        <f>SUM(I121:I151)</f>
        <v>1410153.8</v>
      </c>
    </row>
    <row r="153" spans="1:12">
      <c r="D153" s="96"/>
    </row>
    <row r="154" spans="1:12">
      <c r="D154" s="96"/>
    </row>
    <row r="155" spans="1:12">
      <c r="D155" s="96"/>
    </row>
    <row r="156" spans="1:12">
      <c r="D156" s="96"/>
    </row>
    <row r="157" spans="1:12">
      <c r="D157" s="96"/>
    </row>
    <row r="158" spans="1:12">
      <c r="D158" s="96"/>
    </row>
    <row r="159" spans="1:12">
      <c r="D159" s="96"/>
    </row>
    <row r="160" spans="1:12">
      <c r="D160" s="96"/>
    </row>
    <row r="161" spans="1:9">
      <c r="D161" s="96"/>
    </row>
    <row r="162" spans="1:9">
      <c r="D162" s="96"/>
    </row>
    <row r="163" spans="1:9">
      <c r="D163" s="96"/>
    </row>
    <row r="164" spans="1:9" ht="15.75">
      <c r="A164" s="157" t="s">
        <v>57</v>
      </c>
      <c r="B164" s="157"/>
      <c r="C164" s="157" t="s">
        <v>179</v>
      </c>
      <c r="D164" s="157"/>
      <c r="E164" s="157"/>
    </row>
    <row r="165" spans="1:9" ht="15.75">
      <c r="A165" s="157" t="s">
        <v>58</v>
      </c>
      <c r="B165" s="157"/>
      <c r="C165" s="157"/>
      <c r="D165" s="157"/>
      <c r="E165" s="157"/>
      <c r="F165" s="96">
        <v>2501.83</v>
      </c>
      <c r="H165" s="153"/>
    </row>
    <row r="166" spans="1:9" ht="15.75">
      <c r="A166" s="157" t="s">
        <v>59</v>
      </c>
      <c r="B166" s="157"/>
      <c r="C166" s="157" t="s">
        <v>60</v>
      </c>
      <c r="D166" s="157"/>
      <c r="E166" s="157"/>
      <c r="F166" s="96">
        <v>3232.41</v>
      </c>
      <c r="H166" s="153"/>
    </row>
    <row r="167" spans="1:9" ht="15.75">
      <c r="A167" s="157" t="s">
        <v>154</v>
      </c>
      <c r="B167" s="157"/>
      <c r="C167" s="157"/>
      <c r="D167" s="157"/>
      <c r="E167" s="157"/>
      <c r="F167" s="96">
        <v>3681.51</v>
      </c>
      <c r="H167" s="153"/>
    </row>
    <row r="168" spans="1:9" ht="15.75">
      <c r="A168" s="157" t="s">
        <v>155</v>
      </c>
      <c r="B168" s="157"/>
      <c r="C168" s="157"/>
      <c r="D168" s="157"/>
      <c r="E168" s="157"/>
      <c r="F168" s="96">
        <v>4139.13</v>
      </c>
      <c r="H168" s="153"/>
    </row>
    <row r="169" spans="1:9" ht="15.75">
      <c r="A169" s="157" t="s">
        <v>55</v>
      </c>
      <c r="B169" s="157"/>
      <c r="C169" s="157" t="s">
        <v>56</v>
      </c>
      <c r="D169" s="157" t="s">
        <v>61</v>
      </c>
      <c r="E169" s="157"/>
      <c r="F169" s="96">
        <v>4089.39</v>
      </c>
      <c r="H169" s="153"/>
    </row>
    <row r="170" spans="1:9">
      <c r="F170" s="96">
        <v>3754.38</v>
      </c>
      <c r="H170" s="153"/>
    </row>
    <row r="171" spans="1:9" ht="15.75">
      <c r="A171" s="158">
        <v>42377.958333333336</v>
      </c>
      <c r="B171" s="158"/>
      <c r="C171" s="157">
        <v>82882</v>
      </c>
      <c r="D171" s="157"/>
      <c r="E171" s="157">
        <v>7019.7259999999997</v>
      </c>
      <c r="F171" s="96">
        <v>3512.22</v>
      </c>
      <c r="H171" s="153"/>
    </row>
    <row r="172" spans="1:9" ht="15.75">
      <c r="A172" s="158">
        <v>42408.958333333336</v>
      </c>
      <c r="B172" s="158"/>
      <c r="C172" s="157">
        <v>90550</v>
      </c>
      <c r="D172" s="157"/>
      <c r="E172" s="157">
        <v>7554.192</v>
      </c>
      <c r="F172" s="96">
        <v>1951.3</v>
      </c>
      <c r="H172" s="153"/>
      <c r="I172" s="128"/>
    </row>
    <row r="173" spans="1:9" ht="15.75">
      <c r="A173" s="158">
        <v>42437.958333333336</v>
      </c>
      <c r="B173" s="158"/>
      <c r="C173" s="157">
        <v>67128</v>
      </c>
      <c r="D173" s="157"/>
      <c r="E173" s="157">
        <v>5035.4740000000002</v>
      </c>
      <c r="F173" s="1">
        <v>296.37</v>
      </c>
      <c r="H173" s="153"/>
    </row>
    <row r="174" spans="1:9" ht="15.75">
      <c r="A174" s="158">
        <v>42468.958333333336</v>
      </c>
      <c r="B174" s="158"/>
      <c r="C174" s="157">
        <v>93598</v>
      </c>
      <c r="D174" s="157"/>
      <c r="E174" s="157">
        <v>7664.8069999999998</v>
      </c>
      <c r="F174" s="1">
        <v>0</v>
      </c>
      <c r="H174" s="153"/>
    </row>
    <row r="175" spans="1:9" ht="15.75">
      <c r="A175" s="158">
        <v>42498.958333333336</v>
      </c>
      <c r="B175" s="158"/>
      <c r="C175" s="157">
        <v>83410</v>
      </c>
      <c r="D175" s="157"/>
      <c r="E175" s="157">
        <v>6914.201</v>
      </c>
      <c r="F175" s="1">
        <v>0</v>
      </c>
      <c r="H175" s="153"/>
    </row>
    <row r="176" spans="1:9" ht="15.75">
      <c r="A176" s="158">
        <v>42529.958333333336</v>
      </c>
      <c r="B176" s="158"/>
      <c r="C176" s="157">
        <v>83758</v>
      </c>
      <c r="D176" s="157"/>
      <c r="E176" s="157">
        <v>6878.94</v>
      </c>
      <c r="F176" s="96">
        <v>1991.51</v>
      </c>
      <c r="H176" s="153"/>
    </row>
    <row r="177" spans="1:8" ht="15.75">
      <c r="A177" s="158">
        <v>42559.958333333336</v>
      </c>
      <c r="B177" s="158"/>
      <c r="C177" s="157">
        <v>89826</v>
      </c>
      <c r="D177" s="157"/>
      <c r="E177" s="157">
        <v>7760.616</v>
      </c>
      <c r="F177" s="96">
        <v>3726.43</v>
      </c>
      <c r="H177" s="153"/>
    </row>
    <row r="178" spans="1:8" ht="15.75">
      <c r="A178" s="158">
        <v>42590.958333333336</v>
      </c>
      <c r="B178" s="158"/>
      <c r="C178" s="157">
        <v>91772</v>
      </c>
      <c r="D178" s="157"/>
      <c r="E178" s="157">
        <v>7735.8329999999996</v>
      </c>
      <c r="F178" s="96">
        <v>1997.58</v>
      </c>
      <c r="H178" s="153"/>
    </row>
    <row r="179" spans="1:8" ht="15.75">
      <c r="A179" s="158">
        <v>42621.958333333336</v>
      </c>
      <c r="B179" s="158"/>
      <c r="C179" s="157">
        <v>74644</v>
      </c>
      <c r="D179" s="157"/>
      <c r="E179" s="157">
        <v>7403.4520000000002</v>
      </c>
      <c r="F179" s="96">
        <v>3205.18</v>
      </c>
      <c r="H179" s="153"/>
    </row>
    <row r="180" spans="1:8" ht="15.75">
      <c r="A180" s="158">
        <v>42651.958333333336</v>
      </c>
      <c r="B180" s="158"/>
      <c r="C180" s="157">
        <v>68838</v>
      </c>
      <c r="D180" s="157"/>
      <c r="E180" s="157">
        <v>6002.0739999999996</v>
      </c>
      <c r="F180" s="96">
        <v>2121.29</v>
      </c>
      <c r="H180" s="153"/>
    </row>
    <row r="181" spans="1:8" ht="15.75">
      <c r="A181" s="158">
        <v>42682.958333333336</v>
      </c>
      <c r="B181" s="158"/>
      <c r="C181" s="157">
        <v>74362</v>
      </c>
      <c r="D181" s="157"/>
      <c r="E181" s="157">
        <v>6358.0919999999996</v>
      </c>
      <c r="F181" s="96">
        <v>3849.43</v>
      </c>
      <c r="H181" s="153"/>
    </row>
    <row r="182" spans="1:8" ht="15.75">
      <c r="A182" s="158">
        <v>42712.958333333336</v>
      </c>
      <c r="B182" s="158"/>
      <c r="C182" s="157">
        <v>50032</v>
      </c>
      <c r="D182" s="157"/>
      <c r="E182" s="157">
        <v>3999.94</v>
      </c>
      <c r="F182" s="96">
        <v>3428.3</v>
      </c>
      <c r="H182" s="153"/>
    </row>
    <row r="183" spans="1:8" ht="15.75">
      <c r="A183" s="157" t="s">
        <v>158</v>
      </c>
      <c r="B183" s="157"/>
      <c r="C183" s="157">
        <v>11060</v>
      </c>
      <c r="D183" s="157"/>
      <c r="E183" s="157">
        <v>698.9701</v>
      </c>
      <c r="F183" s="96">
        <v>3232.02</v>
      </c>
      <c r="H183" s="153"/>
    </row>
    <row r="184" spans="1:8" ht="15.75">
      <c r="A184" s="157" t="s">
        <v>159</v>
      </c>
      <c r="B184" s="157"/>
      <c r="C184" s="157">
        <v>62710</v>
      </c>
      <c r="D184" s="157"/>
      <c r="E184" s="157">
        <v>4830.3270000000002</v>
      </c>
      <c r="F184" s="96">
        <v>4006.76</v>
      </c>
      <c r="H184" s="153"/>
    </row>
    <row r="185" spans="1:8" ht="15.75">
      <c r="A185" s="157" t="s">
        <v>160</v>
      </c>
      <c r="B185" s="157"/>
      <c r="C185" s="157">
        <v>81990</v>
      </c>
      <c r="D185" s="157"/>
      <c r="E185" s="157">
        <v>7062.9979999999996</v>
      </c>
      <c r="F185" s="96">
        <v>3628.94</v>
      </c>
      <c r="H185" s="153"/>
    </row>
    <row r="186" spans="1:8" ht="15.75">
      <c r="A186" s="157" t="s">
        <v>161</v>
      </c>
      <c r="B186" s="157"/>
      <c r="C186" s="157">
        <v>6956</v>
      </c>
      <c r="D186" s="157"/>
      <c r="E186" s="157">
        <v>410.38569999999999</v>
      </c>
      <c r="F186" s="96">
        <v>3920.35</v>
      </c>
      <c r="H186" s="153"/>
    </row>
    <row r="187" spans="1:8" ht="15.75">
      <c r="A187" s="157" t="s">
        <v>162</v>
      </c>
      <c r="B187" s="157"/>
      <c r="C187" s="157">
        <v>82114</v>
      </c>
      <c r="D187" s="157"/>
      <c r="E187" s="157">
        <v>6466.32</v>
      </c>
      <c r="F187" s="96">
        <v>3781.64</v>
      </c>
      <c r="H187" s="153"/>
    </row>
    <row r="188" spans="1:8" ht="15.75">
      <c r="A188" s="157" t="s">
        <v>163</v>
      </c>
      <c r="B188" s="157"/>
      <c r="C188" s="157">
        <v>64716</v>
      </c>
      <c r="D188" s="157"/>
      <c r="E188" s="157">
        <v>4680.9709999999995</v>
      </c>
      <c r="F188" s="96">
        <v>3459.89</v>
      </c>
      <c r="H188" s="153"/>
    </row>
    <row r="189" spans="1:8" ht="15.75">
      <c r="A189" s="157" t="s">
        <v>164</v>
      </c>
      <c r="B189" s="157"/>
      <c r="C189" s="157">
        <v>89298</v>
      </c>
      <c r="D189" s="157"/>
      <c r="E189" s="157">
        <v>7306.3850000000002</v>
      </c>
      <c r="F189" s="96">
        <v>1856.9</v>
      </c>
      <c r="H189" s="153"/>
    </row>
    <row r="190" spans="1:8" ht="15.75">
      <c r="A190" s="157" t="s">
        <v>165</v>
      </c>
      <c r="B190" s="157"/>
      <c r="C190" s="157">
        <v>75396</v>
      </c>
      <c r="D190" s="157"/>
      <c r="E190" s="157">
        <v>5980.9380000000001</v>
      </c>
      <c r="F190" s="96">
        <v>3630.45</v>
      </c>
      <c r="H190" s="153"/>
    </row>
    <row r="191" spans="1:8" ht="15.75">
      <c r="A191" s="157" t="s">
        <v>166</v>
      </c>
      <c r="B191" s="157"/>
      <c r="C191" s="157">
        <v>30644</v>
      </c>
      <c r="D191" s="157"/>
      <c r="E191" s="157">
        <v>2016.8230000000001</v>
      </c>
      <c r="F191" s="96">
        <v>3626.71</v>
      </c>
      <c r="H191" s="153"/>
    </row>
    <row r="192" spans="1:8" ht="15.75">
      <c r="A192" s="157" t="s">
        <v>167</v>
      </c>
      <c r="B192" s="157"/>
      <c r="C192" s="157">
        <v>84232</v>
      </c>
      <c r="D192" s="157"/>
      <c r="E192" s="157">
        <v>7019.53</v>
      </c>
      <c r="F192" s="96">
        <v>2669.86</v>
      </c>
      <c r="H192" s="153"/>
    </row>
    <row r="193" spans="1:8" ht="15.75">
      <c r="A193" s="157" t="s">
        <v>168</v>
      </c>
      <c r="B193" s="157"/>
      <c r="C193" s="157">
        <v>86120</v>
      </c>
      <c r="D193" s="157"/>
      <c r="E193" s="157">
        <v>7227.1940000000004</v>
      </c>
      <c r="F193" s="96">
        <v>3793.97</v>
      </c>
      <c r="H193" s="153"/>
    </row>
    <row r="194" spans="1:8" ht="15.75">
      <c r="A194" s="157" t="s">
        <v>169</v>
      </c>
      <c r="B194" s="157"/>
      <c r="C194" s="157">
        <v>88064</v>
      </c>
      <c r="D194" s="157"/>
      <c r="E194" s="157">
        <v>7123.1589999999997</v>
      </c>
      <c r="F194" s="96">
        <v>3885.16</v>
      </c>
      <c r="H194" s="153"/>
    </row>
    <row r="195" spans="1:8" ht="15.75">
      <c r="A195" s="157" t="s">
        <v>170</v>
      </c>
      <c r="B195" s="157"/>
      <c r="C195" s="157">
        <v>45828</v>
      </c>
      <c r="D195" s="157"/>
      <c r="E195" s="157">
        <v>3525.134</v>
      </c>
      <c r="F195" s="96">
        <v>3426.1</v>
      </c>
      <c r="H195" s="153"/>
    </row>
    <row r="196" spans="1:8" ht="15.75">
      <c r="A196" s="157" t="s">
        <v>176</v>
      </c>
      <c r="B196" s="157"/>
      <c r="C196" s="157">
        <v>73588</v>
      </c>
      <c r="D196" s="157"/>
      <c r="E196" s="157">
        <v>6962.8890000000001</v>
      </c>
    </row>
    <row r="197" spans="1:8" ht="15.75">
      <c r="A197" s="157" t="s">
        <v>171</v>
      </c>
      <c r="B197" s="157"/>
      <c r="C197" s="157">
        <v>82192</v>
      </c>
      <c r="D197" s="157"/>
      <c r="E197" s="157">
        <v>6773.9430000000002</v>
      </c>
    </row>
    <row r="198" spans="1:8" ht="15.75">
      <c r="A198" s="157" t="s">
        <v>177</v>
      </c>
      <c r="B198" s="157"/>
      <c r="C198" s="157">
        <v>70792</v>
      </c>
      <c r="D198" s="157"/>
      <c r="E198" s="157">
        <v>5361.4390000000003</v>
      </c>
    </row>
    <row r="199" spans="1:8" ht="15.75">
      <c r="A199" s="157" t="s">
        <v>172</v>
      </c>
      <c r="B199" s="157"/>
      <c r="C199" s="157">
        <v>90656</v>
      </c>
      <c r="D199" s="157"/>
      <c r="E199" s="157">
        <v>7609.9769999999999</v>
      </c>
    </row>
    <row r="200" spans="1:8" ht="15.75">
      <c r="A200" s="157" t="s">
        <v>173</v>
      </c>
      <c r="B200" s="157"/>
      <c r="C200" s="157">
        <v>60688</v>
      </c>
      <c r="D200" s="157"/>
      <c r="E200" s="157">
        <v>4246.442</v>
      </c>
    </row>
    <row r="201" spans="1:8" ht="15.75">
      <c r="A201" s="157" t="s">
        <v>174</v>
      </c>
      <c r="B201" s="157"/>
      <c r="C201" s="157">
        <v>57952</v>
      </c>
      <c r="D201" s="157"/>
      <c r="E201" s="157">
        <v>4274.1360000000004</v>
      </c>
    </row>
    <row r="202" spans="1:8" ht="15.75">
      <c r="A202" s="157"/>
      <c r="B202" s="157"/>
      <c r="C202" s="157">
        <v>2195796</v>
      </c>
      <c r="D202" s="157"/>
      <c r="E202" s="154">
        <f>179905.3078/1000</f>
        <v>179.9053078</v>
      </c>
    </row>
    <row r="274" spans="1:4" ht="15.75">
      <c r="A274" s="109">
        <v>42376</v>
      </c>
      <c r="B274" s="109"/>
      <c r="C274" s="120">
        <v>60043.82</v>
      </c>
      <c r="D274" s="88"/>
    </row>
    <row r="275" spans="1:4" ht="15.75">
      <c r="A275" s="109">
        <v>42407</v>
      </c>
      <c r="B275" s="109"/>
      <c r="C275" s="120">
        <v>77577.84</v>
      </c>
      <c r="D275" s="86"/>
    </row>
    <row r="276" spans="1:4" ht="15.75">
      <c r="A276" s="109">
        <v>42436</v>
      </c>
      <c r="B276" s="109"/>
      <c r="C276" s="120">
        <v>88356.28</v>
      </c>
      <c r="D276" s="86"/>
    </row>
    <row r="277" spans="1:4" ht="15.75">
      <c r="A277" s="109">
        <v>42467</v>
      </c>
      <c r="B277" s="109"/>
      <c r="C277" s="120">
        <v>99339.05</v>
      </c>
      <c r="D277" s="86"/>
    </row>
    <row r="278" spans="1:4" ht="15.75">
      <c r="A278" s="109">
        <v>42497</v>
      </c>
      <c r="B278" s="109"/>
      <c r="C278" s="120">
        <v>98145.4</v>
      </c>
      <c r="D278" s="86"/>
    </row>
    <row r="279" spans="1:4" ht="15.75">
      <c r="A279" s="109">
        <v>42528</v>
      </c>
      <c r="B279" s="109"/>
      <c r="C279" s="120">
        <v>90105.14</v>
      </c>
      <c r="D279" s="86"/>
    </row>
    <row r="280" spans="1:4" ht="15.75">
      <c r="A280" s="109">
        <v>42558</v>
      </c>
      <c r="B280" s="109"/>
      <c r="C280" s="120">
        <v>84293.22</v>
      </c>
      <c r="D280" s="86"/>
    </row>
    <row r="281" spans="1:4" ht="15.75">
      <c r="A281" s="109">
        <v>42589</v>
      </c>
      <c r="B281" s="109"/>
      <c r="C281" s="120">
        <v>46831.1</v>
      </c>
      <c r="D281" s="86"/>
    </row>
    <row r="282" spans="1:4" ht="15.75">
      <c r="A282" s="109">
        <v>42620</v>
      </c>
      <c r="B282" s="109"/>
      <c r="C282" s="146">
        <v>7112.89</v>
      </c>
      <c r="D282" s="148" t="s">
        <v>148</v>
      </c>
    </row>
    <row r="283" spans="1:4" ht="15.75">
      <c r="A283" s="109">
        <v>42650</v>
      </c>
      <c r="B283" s="109"/>
      <c r="C283" s="147">
        <v>0</v>
      </c>
      <c r="D283" s="86"/>
    </row>
    <row r="284" spans="1:4" ht="15.75">
      <c r="A284" s="109">
        <v>42681</v>
      </c>
      <c r="B284" s="109"/>
      <c r="C284" s="147">
        <v>0</v>
      </c>
      <c r="D284" s="86"/>
    </row>
    <row r="285" spans="1:4" ht="15.75">
      <c r="A285" s="109">
        <v>42711</v>
      </c>
      <c r="B285" s="109"/>
      <c r="C285" s="120">
        <v>47796.13</v>
      </c>
      <c r="D285" s="86"/>
    </row>
    <row r="286" spans="1:4" ht="15.75">
      <c r="A286" s="86" t="s">
        <v>96</v>
      </c>
      <c r="B286" s="86"/>
      <c r="C286" s="120">
        <v>89434.43</v>
      </c>
      <c r="D286" s="86"/>
    </row>
    <row r="287" spans="1:4" ht="15.75">
      <c r="A287" s="86" t="s">
        <v>97</v>
      </c>
      <c r="B287" s="86"/>
      <c r="C287" s="120">
        <v>47941.87</v>
      </c>
      <c r="D287" s="86"/>
    </row>
    <row r="288" spans="1:4" ht="15.75">
      <c r="A288" s="86" t="s">
        <v>98</v>
      </c>
      <c r="B288" s="86"/>
      <c r="C288" s="120">
        <v>76924.28</v>
      </c>
      <c r="D288" s="86"/>
    </row>
    <row r="289" spans="1:4" ht="15.75">
      <c r="A289" s="86" t="s">
        <v>99</v>
      </c>
      <c r="B289" s="86"/>
      <c r="C289" s="120">
        <v>50910.84</v>
      </c>
      <c r="D289" s="86"/>
    </row>
    <row r="290" spans="1:4" ht="15.75">
      <c r="A290" s="86" t="s">
        <v>100</v>
      </c>
      <c r="B290" s="86"/>
      <c r="C290" s="120">
        <v>92386.240000000005</v>
      </c>
      <c r="D290" s="86"/>
    </row>
    <row r="291" spans="1:4" ht="15.75">
      <c r="A291" s="86" t="s">
        <v>101</v>
      </c>
      <c r="B291" s="86"/>
      <c r="C291" s="120">
        <v>82279.28</v>
      </c>
      <c r="D291" s="86"/>
    </row>
    <row r="292" spans="1:4" ht="15.75">
      <c r="A292" s="86" t="s">
        <v>102</v>
      </c>
      <c r="B292" s="86"/>
      <c r="C292" s="120">
        <v>77568.55</v>
      </c>
      <c r="D292" s="86"/>
    </row>
    <row r="293" spans="1:4" ht="15.75">
      <c r="A293" s="86" t="s">
        <v>103</v>
      </c>
      <c r="B293" s="86"/>
      <c r="C293" s="120">
        <v>96162.22</v>
      </c>
      <c r="D293" s="86"/>
    </row>
    <row r="294" spans="1:4" ht="15.75">
      <c r="A294" s="86" t="s">
        <v>104</v>
      </c>
      <c r="B294" s="86"/>
      <c r="C294" s="120">
        <v>87094.65</v>
      </c>
      <c r="D294" s="86"/>
    </row>
    <row r="295" spans="1:4" ht="15.75">
      <c r="A295" s="86" t="s">
        <v>105</v>
      </c>
      <c r="B295" s="86"/>
      <c r="C295" s="120">
        <v>94088.42</v>
      </c>
      <c r="D295" s="86"/>
    </row>
    <row r="296" spans="1:4" ht="15.75">
      <c r="A296" s="86" t="s">
        <v>106</v>
      </c>
      <c r="B296" s="86"/>
      <c r="C296" s="120">
        <v>90759.27</v>
      </c>
      <c r="D296" s="86"/>
    </row>
    <row r="297" spans="1:4" ht="15.75">
      <c r="A297" s="87" t="s">
        <v>107</v>
      </c>
      <c r="B297" s="87"/>
      <c r="C297" s="120">
        <v>83037.37</v>
      </c>
      <c r="D297" s="86"/>
    </row>
    <row r="298" spans="1:4" ht="15.75">
      <c r="A298" s="87" t="s">
        <v>108</v>
      </c>
      <c r="B298" s="87"/>
      <c r="C298" s="120">
        <v>44565.57</v>
      </c>
      <c r="D298" s="86"/>
    </row>
    <row r="299" spans="1:4" ht="15.75">
      <c r="A299" s="87" t="s">
        <v>109</v>
      </c>
      <c r="B299" s="87"/>
      <c r="C299" s="120">
        <v>87130.9</v>
      </c>
      <c r="D299" s="86"/>
    </row>
    <row r="300" spans="1:4" ht="15.75">
      <c r="A300" s="87" t="s">
        <v>110</v>
      </c>
      <c r="B300" s="87"/>
      <c r="C300" s="120">
        <v>87040.92</v>
      </c>
      <c r="D300" s="86"/>
    </row>
    <row r="301" spans="1:4" ht="15.75">
      <c r="A301" s="87" t="s">
        <v>111</v>
      </c>
      <c r="B301" s="87"/>
      <c r="C301" s="120">
        <v>64076.56</v>
      </c>
      <c r="D301" s="86"/>
    </row>
    <row r="302" spans="1:4" ht="15.75">
      <c r="A302" s="87" t="s">
        <v>112</v>
      </c>
      <c r="B302" s="87"/>
      <c r="C302" s="120">
        <v>91055.21</v>
      </c>
      <c r="D302" s="86"/>
    </row>
    <row r="303" spans="1:4" ht="15.75">
      <c r="A303" s="87" t="s">
        <v>113</v>
      </c>
      <c r="B303" s="87"/>
      <c r="C303" s="120">
        <v>93243.85</v>
      </c>
      <c r="D303" s="86"/>
    </row>
    <row r="304" spans="1:4" ht="15.75">
      <c r="A304" s="87" t="s">
        <v>114</v>
      </c>
      <c r="B304" s="87"/>
      <c r="C304" s="120">
        <v>82226.33</v>
      </c>
      <c r="D304" s="86"/>
    </row>
    <row r="305" spans="1:4" ht="15.75">
      <c r="A305" s="87"/>
      <c r="B305" s="87"/>
      <c r="C305" s="149">
        <f>SUM(C274:C304)</f>
        <v>2217527.63</v>
      </c>
      <c r="D305" s="86"/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workbookViewId="0">
      <selection activeCell="H25" sqref="H25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1" width="20.85546875" style="1" bestFit="1" customWidth="1"/>
    <col min="12" max="13" width="30.42578125" style="1" bestFit="1" customWidth="1"/>
    <col min="14" max="14" width="16.28515625" style="1" customWidth="1"/>
    <col min="15" max="16" width="23.7109375" style="1" bestFit="1" customWidth="1"/>
    <col min="17" max="17" width="9" style="1" bestFit="1" customWidth="1"/>
    <col min="18" max="16384" width="33.85546875" style="1"/>
  </cols>
  <sheetData>
    <row r="1" spans="1:11" ht="27" customHeight="1">
      <c r="A1" s="256" t="s">
        <v>9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Budget'!K6</f>
        <v>1083159.1436540047</v>
      </c>
      <c r="C4" s="61">
        <v>821172.68</v>
      </c>
      <c r="D4" s="61">
        <v>824242.65999999992</v>
      </c>
      <c r="E4" s="2"/>
      <c r="F4" s="2"/>
      <c r="G4" s="2">
        <f t="shared" ref="G4:G15" si="0">E4+F4</f>
        <v>0</v>
      </c>
      <c r="H4" s="11">
        <v>61.785866999999982</v>
      </c>
      <c r="I4" s="11">
        <v>84.4</v>
      </c>
      <c r="J4" s="4">
        <f>H4/I4</f>
        <v>0.73206003554502341</v>
      </c>
      <c r="K4" s="231">
        <f>H4/'2017 Budget'!K23</f>
        <v>0.73206003554502341</v>
      </c>
    </row>
    <row r="5" spans="1:11" outlineLevel="1">
      <c r="A5" s="170">
        <v>42767</v>
      </c>
      <c r="B5" s="61">
        <f>'2017 Budget'!K7</f>
        <v>1406562.2747806462</v>
      </c>
      <c r="C5" s="61">
        <v>1100816.1200000001</v>
      </c>
      <c r="D5" s="61">
        <v>1103415.8744999999</v>
      </c>
      <c r="E5" s="2"/>
      <c r="F5" s="2"/>
      <c r="G5" s="2">
        <f t="shared" si="0"/>
        <v>0</v>
      </c>
      <c r="H5" s="11">
        <v>88.025653831964036</v>
      </c>
      <c r="I5" s="11">
        <v>107.6</v>
      </c>
      <c r="J5" s="4">
        <f t="shared" ref="J5:J15" si="1">H5/I5</f>
        <v>0.81808228468368072</v>
      </c>
      <c r="K5" s="231">
        <f>H5/'2017 Budget'!K24</f>
        <v>0.81808228468368072</v>
      </c>
    </row>
    <row r="6" spans="1:11" outlineLevel="1">
      <c r="A6" s="170">
        <v>42795</v>
      </c>
      <c r="B6" s="61">
        <f>'2017 Budget'!K8</f>
        <v>1852568.9809911186</v>
      </c>
      <c r="C6" s="61"/>
      <c r="D6" s="61"/>
      <c r="E6" s="2"/>
      <c r="F6" s="2"/>
      <c r="G6" s="2">
        <f t="shared" si="0"/>
        <v>0</v>
      </c>
      <c r="H6" s="11"/>
      <c r="I6" s="11">
        <v>146.6</v>
      </c>
      <c r="J6" s="4">
        <f t="shared" si="1"/>
        <v>0</v>
      </c>
      <c r="K6" s="231">
        <f>H6/'2017 Budget'!K25</f>
        <v>0</v>
      </c>
    </row>
    <row r="7" spans="1:11" outlineLevel="1">
      <c r="A7" s="170">
        <v>42826</v>
      </c>
      <c r="B7" s="61">
        <f>'2017 Budget'!K9</f>
        <v>2022476.2976427271</v>
      </c>
      <c r="C7" s="61"/>
      <c r="D7" s="61"/>
      <c r="E7" s="2"/>
      <c r="F7" s="2"/>
      <c r="G7" s="2">
        <f t="shared" si="0"/>
        <v>0</v>
      </c>
      <c r="H7" s="11"/>
      <c r="I7" s="11">
        <v>156.69999999999999</v>
      </c>
      <c r="J7" s="4">
        <f t="shared" si="1"/>
        <v>0</v>
      </c>
      <c r="K7" s="231">
        <f>H7/'2017 Budget'!K26</f>
        <v>0</v>
      </c>
    </row>
    <row r="8" spans="1:11" outlineLevel="1">
      <c r="A8" s="170">
        <v>42856</v>
      </c>
      <c r="B8" s="61">
        <f>'2017 Budget'!K10</f>
        <v>2136391.4303977829</v>
      </c>
      <c r="C8" s="180"/>
      <c r="D8" s="61"/>
      <c r="E8" s="2"/>
      <c r="F8" s="2"/>
      <c r="G8" s="2">
        <f t="shared" si="0"/>
        <v>0</v>
      </c>
      <c r="H8" s="11"/>
      <c r="I8" s="11">
        <v>166</v>
      </c>
      <c r="J8" s="4">
        <f t="shared" si="1"/>
        <v>0</v>
      </c>
      <c r="K8" s="231">
        <f>H8/'2017 Budget'!K27</f>
        <v>0</v>
      </c>
    </row>
    <row r="9" spans="1:11" outlineLevel="1">
      <c r="A9" s="170">
        <v>42887</v>
      </c>
      <c r="B9" s="61">
        <f>'2017 Budget'!K11</f>
        <v>2257064.2405196643</v>
      </c>
      <c r="C9" s="61"/>
      <c r="D9" s="61"/>
      <c r="E9" s="2"/>
      <c r="F9" s="2"/>
      <c r="G9" s="2">
        <f t="shared" si="0"/>
        <v>0</v>
      </c>
      <c r="H9" s="11"/>
      <c r="I9" s="11">
        <v>181.1</v>
      </c>
      <c r="J9" s="4">
        <f t="shared" si="1"/>
        <v>0</v>
      </c>
      <c r="K9" s="231">
        <f>H9/'2017 Budget'!K28</f>
        <v>0</v>
      </c>
    </row>
    <row r="10" spans="1:11">
      <c r="A10" s="170">
        <v>42917</v>
      </c>
      <c r="B10" s="61">
        <f>'2017 Budget'!K12</f>
        <v>2348623.5284715402</v>
      </c>
      <c r="C10" s="61"/>
      <c r="D10" s="61"/>
      <c r="E10" s="2"/>
      <c r="F10" s="2"/>
      <c r="G10" s="2">
        <f t="shared" si="0"/>
        <v>0</v>
      </c>
      <c r="H10" s="11"/>
      <c r="I10" s="11">
        <v>185.2</v>
      </c>
      <c r="J10" s="4">
        <f t="shared" si="1"/>
        <v>0</v>
      </c>
      <c r="K10" s="231">
        <f>H10/'2017 Budget'!K29</f>
        <v>0</v>
      </c>
    </row>
    <row r="11" spans="1:11">
      <c r="A11" s="170">
        <v>42948</v>
      </c>
      <c r="B11" s="61">
        <f>'2017 Budget'!K13</f>
        <v>2142806.3969838619</v>
      </c>
      <c r="C11" s="61"/>
      <c r="D11" s="61"/>
      <c r="E11" s="2"/>
      <c r="F11" s="2"/>
      <c r="G11" s="2">
        <f t="shared" si="0"/>
        <v>0</v>
      </c>
      <c r="H11" s="11"/>
      <c r="I11" s="11">
        <v>168.8</v>
      </c>
      <c r="J11" s="4">
        <f t="shared" si="1"/>
        <v>0</v>
      </c>
      <c r="K11" s="231">
        <f>H11/'2017 Budget'!K30</f>
        <v>0</v>
      </c>
    </row>
    <row r="12" spans="1:11">
      <c r="A12" s="170">
        <v>42979</v>
      </c>
      <c r="B12" s="61">
        <f>'2017 Budget'!K14</f>
        <v>1768680.8635786904</v>
      </c>
      <c r="C12" s="61"/>
      <c r="D12" s="61"/>
      <c r="E12" s="2"/>
      <c r="F12" s="2"/>
      <c r="G12" s="2">
        <f t="shared" si="0"/>
        <v>0</v>
      </c>
      <c r="H12" s="11"/>
      <c r="I12" s="11">
        <v>133.19999999999999</v>
      </c>
      <c r="J12" s="4">
        <f t="shared" si="1"/>
        <v>0</v>
      </c>
      <c r="K12" s="231">
        <f>H12/'2017 Budget'!K31</f>
        <v>0</v>
      </c>
    </row>
    <row r="13" spans="1:11">
      <c r="A13" s="170">
        <v>43009</v>
      </c>
      <c r="B13" s="61">
        <f>'2017 Budget'!K15</f>
        <v>1501310.9451040435</v>
      </c>
      <c r="C13" s="181"/>
      <c r="D13" s="61"/>
      <c r="E13" s="2"/>
      <c r="F13" s="2"/>
      <c r="G13" s="2">
        <f t="shared" si="0"/>
        <v>0</v>
      </c>
      <c r="H13" s="11"/>
      <c r="I13" s="11">
        <v>108</v>
      </c>
      <c r="J13" s="4">
        <f t="shared" si="1"/>
        <v>0</v>
      </c>
      <c r="K13" s="231">
        <f>H13/'2017 Budget'!K32</f>
        <v>0</v>
      </c>
    </row>
    <row r="14" spans="1:11">
      <c r="A14" s="170">
        <v>43040</v>
      </c>
      <c r="B14" s="61">
        <f>'2017 Budget'!K16</f>
        <v>944450.57533130725</v>
      </c>
      <c r="C14" s="61"/>
      <c r="D14" s="61"/>
      <c r="E14" s="2"/>
      <c r="F14" s="2"/>
      <c r="G14" s="2">
        <f t="shared" si="0"/>
        <v>0</v>
      </c>
      <c r="H14" s="11"/>
      <c r="I14" s="11">
        <v>67.2</v>
      </c>
      <c r="J14" s="4">
        <f t="shared" si="1"/>
        <v>0</v>
      </c>
      <c r="K14" s="231">
        <f>H14/'2017 Budget'!K33</f>
        <v>0</v>
      </c>
    </row>
    <row r="15" spans="1:11">
      <c r="A15" s="170">
        <v>43070</v>
      </c>
      <c r="B15" s="61">
        <f>'2017 Budget'!K17</f>
        <v>809803.85379731224</v>
      </c>
      <c r="C15" s="183"/>
      <c r="D15" s="182"/>
      <c r="E15" s="169"/>
      <c r="F15" s="169"/>
      <c r="G15" s="169">
        <f t="shared" si="0"/>
        <v>0</v>
      </c>
      <c r="H15" s="11"/>
      <c r="I15" s="11">
        <v>63.6</v>
      </c>
      <c r="J15" s="4">
        <f t="shared" si="1"/>
        <v>0</v>
      </c>
      <c r="K15" s="231">
        <f>H15/'2017 Budget'!K34</f>
        <v>0</v>
      </c>
    </row>
    <row r="16" spans="1:11">
      <c r="K16" s="96"/>
    </row>
    <row r="17" spans="4:11">
      <c r="D17" s="128"/>
      <c r="K17" s="96"/>
    </row>
    <row r="18" spans="4:11">
      <c r="K18" s="96"/>
    </row>
    <row r="19" spans="4:11">
      <c r="K19" s="96"/>
    </row>
    <row r="20" spans="4:11">
      <c r="K20" s="96"/>
    </row>
    <row r="21" spans="4:11">
      <c r="K21" s="96"/>
    </row>
    <row r="22" spans="4:11">
      <c r="K22" s="96"/>
    </row>
    <row r="23" spans="4:11">
      <c r="K23" s="96"/>
    </row>
    <row r="24" spans="4:11">
      <c r="K24" s="96"/>
    </row>
    <row r="25" spans="4:11">
      <c r="K25" s="96"/>
    </row>
    <row r="26" spans="4:11">
      <c r="K26" s="96"/>
    </row>
    <row r="27" spans="4:11">
      <c r="K27" s="96"/>
    </row>
    <row r="28" spans="4:11">
      <c r="K28" s="96"/>
    </row>
    <row r="29" spans="4:11">
      <c r="K29" s="96"/>
    </row>
    <row r="30" spans="4:11">
      <c r="K30" s="96"/>
    </row>
    <row r="31" spans="4:11">
      <c r="K31" s="96"/>
    </row>
    <row r="32" spans="4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1:14">
      <c r="K65" s="96"/>
    </row>
    <row r="66" spans="1:14">
      <c r="K66" s="96"/>
    </row>
    <row r="67" spans="1:14">
      <c r="K67" s="96"/>
    </row>
    <row r="68" spans="1:14">
      <c r="K68" s="96"/>
    </row>
    <row r="69" spans="1:14">
      <c r="K69" s="96"/>
    </row>
    <row r="70" spans="1:14">
      <c r="K70" s="96"/>
    </row>
    <row r="71" spans="1:14">
      <c r="K71" s="96"/>
    </row>
    <row r="72" spans="1:14">
      <c r="K72" s="96"/>
    </row>
    <row r="73" spans="1:14">
      <c r="C73" s="107"/>
      <c r="K73" s="96"/>
    </row>
    <row r="75" spans="1:14">
      <c r="C75" s="96">
        <v>1332706.25</v>
      </c>
    </row>
    <row r="76" spans="1:14" ht="15.75">
      <c r="A76" s="157"/>
      <c r="B76" s="157"/>
      <c r="C76" s="157"/>
      <c r="D76" s="157"/>
      <c r="E76" s="157"/>
      <c r="K76" s="97"/>
      <c r="L76" s="96"/>
      <c r="N76" s="96"/>
    </row>
    <row r="77" spans="1:14" ht="15.75">
      <c r="A77" s="157"/>
      <c r="B77" s="157"/>
      <c r="C77" s="157"/>
      <c r="D77" s="157"/>
      <c r="E77" s="157"/>
      <c r="K77" s="97"/>
      <c r="L77" s="96"/>
      <c r="N77" s="96"/>
    </row>
    <row r="78" spans="1:14" ht="15.75">
      <c r="A78" s="158">
        <v>42379.958333333336</v>
      </c>
      <c r="B78" s="157">
        <v>23662</v>
      </c>
      <c r="C78" s="157">
        <v>1473.8140000000001</v>
      </c>
      <c r="D78" s="157"/>
      <c r="E78" s="157"/>
      <c r="G78" s="164">
        <v>42379</v>
      </c>
      <c r="H78" s="96">
        <v>26940.87</v>
      </c>
      <c r="J78" s="96"/>
      <c r="K78" s="97"/>
      <c r="L78" s="96"/>
      <c r="N78" s="96"/>
    </row>
    <row r="79" spans="1:14" ht="15.75">
      <c r="A79" s="158">
        <v>42410.958333333336</v>
      </c>
      <c r="B79" s="157">
        <v>19004</v>
      </c>
      <c r="C79" s="157">
        <v>1275.2249999999999</v>
      </c>
      <c r="D79" s="157"/>
      <c r="E79" s="157"/>
      <c r="G79" s="164">
        <v>42410</v>
      </c>
      <c r="H79" s="96">
        <v>24402.71</v>
      </c>
      <c r="J79" s="96"/>
      <c r="K79" s="97"/>
      <c r="L79" s="96"/>
      <c r="N79" s="96"/>
    </row>
    <row r="80" spans="1:14" ht="15.75">
      <c r="A80" s="158">
        <v>42439.958333333336</v>
      </c>
      <c r="B80" s="157">
        <v>12991</v>
      </c>
      <c r="C80" s="157">
        <v>828.71690000000001</v>
      </c>
      <c r="D80" s="157"/>
      <c r="E80" s="157"/>
      <c r="G80" s="164">
        <v>42439</v>
      </c>
      <c r="H80" s="96">
        <v>17220.96</v>
      </c>
      <c r="J80" s="96"/>
      <c r="K80" s="97"/>
      <c r="L80" s="96"/>
      <c r="N80" s="96"/>
    </row>
    <row r="81" spans="1:14" ht="15.75">
      <c r="A81" s="158">
        <v>42470.958333333336</v>
      </c>
      <c r="B81" s="157">
        <v>59017</v>
      </c>
      <c r="C81" s="157">
        <v>4635.8459999999995</v>
      </c>
      <c r="D81" s="157"/>
      <c r="E81" s="157"/>
      <c r="G81" s="164">
        <v>42470</v>
      </c>
      <c r="H81" s="96">
        <v>60044.639999999999</v>
      </c>
      <c r="J81" s="96"/>
      <c r="K81" s="97"/>
      <c r="L81" s="96"/>
      <c r="N81" s="96"/>
    </row>
    <row r="82" spans="1:14" ht="15.75">
      <c r="A82" s="158">
        <v>42500.958333333336</v>
      </c>
      <c r="B82" s="157">
        <v>71574</v>
      </c>
      <c r="C82" s="157">
        <v>5443.1369999999997</v>
      </c>
      <c r="G82" s="164">
        <v>42500</v>
      </c>
      <c r="H82" s="96">
        <v>72256.73</v>
      </c>
      <c r="J82" s="96"/>
      <c r="K82" s="97"/>
      <c r="L82" s="96"/>
      <c r="N82" s="96"/>
    </row>
    <row r="83" spans="1:14" ht="15.75">
      <c r="A83" s="158">
        <v>42531.958333333336</v>
      </c>
      <c r="B83" s="157">
        <v>74450</v>
      </c>
      <c r="C83" s="157">
        <v>5625.74</v>
      </c>
      <c r="D83" s="157"/>
      <c r="E83" s="157">
        <v>1</v>
      </c>
      <c r="G83" s="164">
        <v>42531</v>
      </c>
      <c r="H83" s="96">
        <v>75498.289999999994</v>
      </c>
      <c r="J83" s="96"/>
      <c r="K83" s="97"/>
      <c r="L83" s="96"/>
      <c r="N83" s="96"/>
    </row>
    <row r="84" spans="1:14" ht="15.75">
      <c r="A84" s="158">
        <v>42561.958333333336</v>
      </c>
      <c r="B84" s="157">
        <v>81634</v>
      </c>
      <c r="C84" s="157">
        <v>6398.6980000000003</v>
      </c>
      <c r="D84" s="157"/>
      <c r="E84" s="157">
        <v>2</v>
      </c>
      <c r="G84" s="164">
        <v>42561</v>
      </c>
      <c r="H84" s="96">
        <v>82322.83</v>
      </c>
      <c r="J84" s="96"/>
      <c r="K84" s="97"/>
      <c r="L84" s="96"/>
      <c r="N84" s="96"/>
    </row>
    <row r="85" spans="1:14" ht="15.75">
      <c r="A85" s="158">
        <v>42592.958333333336</v>
      </c>
      <c r="B85" s="157">
        <v>14772</v>
      </c>
      <c r="C85" s="157">
        <v>950.80880000000002</v>
      </c>
      <c r="D85" s="157"/>
      <c r="E85" s="157">
        <v>3</v>
      </c>
      <c r="G85" s="164">
        <v>42592</v>
      </c>
      <c r="H85" s="96">
        <v>18220.97</v>
      </c>
      <c r="J85" s="96"/>
      <c r="K85" s="97"/>
      <c r="L85" s="96"/>
      <c r="N85" s="96"/>
    </row>
    <row r="86" spans="1:14" ht="15.75">
      <c r="A86" s="158">
        <v>42623.958333333336</v>
      </c>
      <c r="B86" s="157">
        <v>51149</v>
      </c>
      <c r="C86" s="157">
        <v>3644.2649999999999</v>
      </c>
      <c r="D86" s="157"/>
      <c r="E86" s="157">
        <v>4</v>
      </c>
      <c r="G86" s="164">
        <v>42623</v>
      </c>
      <c r="H86" s="96">
        <v>52414.48</v>
      </c>
      <c r="J86" s="96"/>
      <c r="K86" s="97"/>
      <c r="L86" s="96"/>
      <c r="N86" s="96"/>
    </row>
    <row r="87" spans="1:14" ht="15.75">
      <c r="A87" s="158">
        <v>42653.958333333336</v>
      </c>
      <c r="B87" s="157">
        <v>84049</v>
      </c>
      <c r="C87" s="157">
        <v>6633.4229999999998</v>
      </c>
      <c r="D87" s="157"/>
      <c r="E87" s="157">
        <v>5</v>
      </c>
      <c r="G87" s="164">
        <v>42653</v>
      </c>
      <c r="H87" s="96">
        <v>84483.87</v>
      </c>
      <c r="J87" s="96"/>
      <c r="K87" s="97"/>
      <c r="L87" s="96"/>
      <c r="N87" s="96"/>
    </row>
    <row r="88" spans="1:14" ht="15.75">
      <c r="A88" s="158">
        <v>42684.958333333336</v>
      </c>
      <c r="B88" s="157">
        <v>79314</v>
      </c>
      <c r="C88" s="157">
        <v>6151.884</v>
      </c>
      <c r="D88" s="157"/>
      <c r="E88" s="157">
        <v>6</v>
      </c>
      <c r="G88" s="164">
        <v>42684</v>
      </c>
      <c r="H88" s="96">
        <v>79835.490000000005</v>
      </c>
      <c r="J88" s="96"/>
      <c r="K88" s="96"/>
      <c r="L88" s="96"/>
      <c r="N88" s="96"/>
    </row>
    <row r="89" spans="1:14" ht="15.75">
      <c r="A89" s="158">
        <v>42714.958333333336</v>
      </c>
      <c r="B89" s="157">
        <v>77900</v>
      </c>
      <c r="C89" s="157">
        <v>6004.3789999999999</v>
      </c>
      <c r="D89" s="157"/>
      <c r="E89" s="157">
        <v>7</v>
      </c>
      <c r="G89" s="164">
        <v>42714</v>
      </c>
      <c r="H89" s="96">
        <v>78497.86</v>
      </c>
      <c r="J89" s="96"/>
      <c r="K89" s="96"/>
      <c r="L89" s="96"/>
      <c r="N89" s="96"/>
    </row>
    <row r="90" spans="1:14" ht="15.75">
      <c r="A90" s="157" t="s">
        <v>180</v>
      </c>
      <c r="B90" s="157">
        <v>38243</v>
      </c>
      <c r="C90" s="157">
        <v>2530.6790000000001</v>
      </c>
      <c r="D90" s="157"/>
      <c r="E90" s="157">
        <v>8</v>
      </c>
      <c r="G90" s="150" t="s">
        <v>199</v>
      </c>
      <c r="H90" s="96">
        <v>40250.370000000003</v>
      </c>
      <c r="J90" s="96"/>
      <c r="K90" s="96"/>
      <c r="L90" s="96"/>
      <c r="N90" s="96"/>
    </row>
    <row r="91" spans="1:14" ht="15.75">
      <c r="A91" s="157" t="s">
        <v>181</v>
      </c>
      <c r="B91" s="157">
        <v>76128</v>
      </c>
      <c r="C91" s="157">
        <v>5599.0190000000002</v>
      </c>
      <c r="D91" s="157"/>
      <c r="E91" s="157">
        <v>9</v>
      </c>
      <c r="G91" s="150" t="s">
        <v>200</v>
      </c>
      <c r="H91" s="96">
        <v>77015.59</v>
      </c>
      <c r="J91" s="96"/>
      <c r="K91" s="96"/>
      <c r="L91" s="96"/>
      <c r="N91" s="96"/>
    </row>
    <row r="92" spans="1:14" ht="15.75">
      <c r="A92" s="157" t="s">
        <v>182</v>
      </c>
      <c r="B92" s="157">
        <v>71905</v>
      </c>
      <c r="C92" s="157">
        <v>5294.7250000000004</v>
      </c>
      <c r="D92" s="157"/>
      <c r="E92" s="157">
        <v>10</v>
      </c>
      <c r="G92" s="150" t="s">
        <v>201</v>
      </c>
      <c r="H92" s="96">
        <v>72423.820000000007</v>
      </c>
      <c r="J92" s="96"/>
      <c r="K92" s="96"/>
      <c r="L92" s="96"/>
      <c r="N92" s="96"/>
    </row>
    <row r="93" spans="1:14" ht="15.75">
      <c r="A93" s="157" t="s">
        <v>183</v>
      </c>
      <c r="B93" s="157">
        <v>11634</v>
      </c>
      <c r="C93" s="157">
        <v>721.1848</v>
      </c>
      <c r="D93" s="157"/>
      <c r="E93" s="157">
        <v>11</v>
      </c>
      <c r="G93" s="150" t="s">
        <v>202</v>
      </c>
      <c r="H93" s="96">
        <v>18390.330000000002</v>
      </c>
      <c r="J93" s="96"/>
      <c r="L93" s="96"/>
      <c r="N93" s="96"/>
    </row>
    <row r="94" spans="1:14" ht="15.75">
      <c r="A94" s="157" t="s">
        <v>184</v>
      </c>
      <c r="B94" s="157">
        <v>13412</v>
      </c>
      <c r="C94" s="157">
        <v>815.49929999999995</v>
      </c>
      <c r="D94" s="157"/>
      <c r="E94" s="157">
        <v>12</v>
      </c>
      <c r="G94" s="150" t="s">
        <v>203</v>
      </c>
      <c r="H94" s="96">
        <v>17487.419999999998</v>
      </c>
      <c r="J94" s="96"/>
      <c r="L94" s="96"/>
      <c r="N94" s="96"/>
    </row>
    <row r="95" spans="1:14" ht="15.75">
      <c r="A95" s="157" t="s">
        <v>185</v>
      </c>
      <c r="B95" s="157">
        <v>44467</v>
      </c>
      <c r="C95" s="157">
        <v>3060.3330000000001</v>
      </c>
      <c r="D95" s="157"/>
      <c r="E95" s="157">
        <v>13</v>
      </c>
      <c r="G95" s="150" t="s">
        <v>204</v>
      </c>
      <c r="H95" s="96">
        <v>45492.55</v>
      </c>
      <c r="J95" s="96"/>
      <c r="K95" s="96"/>
      <c r="L95" s="96"/>
      <c r="N95" s="96"/>
    </row>
    <row r="96" spans="1:14" ht="15.75">
      <c r="A96" s="157" t="s">
        <v>186</v>
      </c>
      <c r="B96" s="157">
        <v>73148</v>
      </c>
      <c r="C96" s="157">
        <v>5433.2389999999996</v>
      </c>
      <c r="D96" s="157"/>
      <c r="E96" s="157">
        <v>14</v>
      </c>
      <c r="G96" s="150" t="s">
        <v>205</v>
      </c>
      <c r="H96" s="96">
        <v>73522.69</v>
      </c>
      <c r="J96" s="96"/>
      <c r="K96" s="96"/>
      <c r="L96" s="96"/>
      <c r="N96" s="96"/>
    </row>
    <row r="97" spans="1:14" ht="15.75">
      <c r="A97" s="157" t="s">
        <v>187</v>
      </c>
      <c r="B97" s="159">
        <v>8287.2999999999993</v>
      </c>
      <c r="C97" s="162">
        <f>B97/$B$89*$C$89</f>
        <v>638.76880727471109</v>
      </c>
      <c r="D97" s="157"/>
      <c r="E97" s="157">
        <v>15</v>
      </c>
      <c r="G97" s="150" t="s">
        <v>206</v>
      </c>
      <c r="H97" s="96">
        <v>8287.2999999999993</v>
      </c>
      <c r="J97" s="96"/>
      <c r="L97" s="96"/>
      <c r="N97" s="96"/>
    </row>
    <row r="98" spans="1:14" ht="15.75">
      <c r="A98" s="157" t="s">
        <v>188</v>
      </c>
      <c r="B98" s="159">
        <v>4715.16</v>
      </c>
      <c r="C98" s="162">
        <f t="shared" ref="C98:C99" si="2">B98/$B$89*$C$89</f>
        <v>363.43527195943511</v>
      </c>
      <c r="D98" s="157"/>
      <c r="E98" s="157">
        <v>16</v>
      </c>
      <c r="G98" s="150" t="s">
        <v>207</v>
      </c>
      <c r="H98" s="96">
        <v>4715.16</v>
      </c>
      <c r="J98" s="96"/>
      <c r="L98" s="96"/>
      <c r="N98" s="96"/>
    </row>
    <row r="99" spans="1:14" ht="15.75">
      <c r="A99" s="157" t="s">
        <v>189</v>
      </c>
      <c r="B99" s="159">
        <v>8839.61</v>
      </c>
      <c r="C99" s="162">
        <f t="shared" si="2"/>
        <v>681.33977730667527</v>
      </c>
      <c r="D99" s="157"/>
      <c r="E99" s="157">
        <v>17</v>
      </c>
      <c r="G99" s="150" t="s">
        <v>208</v>
      </c>
      <c r="H99" s="96">
        <v>8839.61</v>
      </c>
      <c r="J99" s="96"/>
      <c r="L99" s="96"/>
      <c r="N99" s="96"/>
    </row>
    <row r="100" spans="1:14" ht="15.75">
      <c r="A100" s="157" t="s">
        <v>190</v>
      </c>
      <c r="B100" s="157">
        <v>73601</v>
      </c>
      <c r="C100" s="157">
        <v>5745.9390000000003</v>
      </c>
      <c r="D100" s="157"/>
      <c r="E100" s="157">
        <v>18</v>
      </c>
      <c r="G100" s="150" t="s">
        <v>209</v>
      </c>
      <c r="H100" s="96">
        <v>74677</v>
      </c>
      <c r="J100" s="96"/>
      <c r="K100" s="96"/>
      <c r="L100" s="96"/>
      <c r="N100" s="96"/>
    </row>
    <row r="101" spans="1:14" ht="15.75">
      <c r="A101" s="157" t="s">
        <v>191</v>
      </c>
      <c r="B101" s="159">
        <v>68372.12</v>
      </c>
      <c r="C101" s="162">
        <f>B101/$B$89*$C$89</f>
        <v>5269.9887228944799</v>
      </c>
      <c r="D101" s="157"/>
      <c r="E101" s="157">
        <v>19</v>
      </c>
      <c r="G101" s="150" t="s">
        <v>210</v>
      </c>
      <c r="H101" s="96">
        <v>68372.12</v>
      </c>
      <c r="J101" s="96"/>
      <c r="K101" s="96"/>
      <c r="L101" s="96"/>
      <c r="N101" s="96"/>
    </row>
    <row r="102" spans="1:14" ht="15.75">
      <c r="A102" s="157" t="s">
        <v>192</v>
      </c>
      <c r="B102" s="157">
        <v>51105</v>
      </c>
      <c r="C102" s="157">
        <v>3367.7669999999998</v>
      </c>
      <c r="D102" s="157"/>
      <c r="E102" s="157">
        <v>20</v>
      </c>
      <c r="G102" s="150" t="s">
        <v>211</v>
      </c>
      <c r="H102" s="96">
        <v>52089.11</v>
      </c>
      <c r="J102" s="96"/>
      <c r="K102" s="96"/>
      <c r="L102" s="96"/>
      <c r="N102" s="96"/>
    </row>
    <row r="103" spans="1:14" ht="15.75">
      <c r="A103" s="157" t="s">
        <v>193</v>
      </c>
      <c r="B103" s="157">
        <v>51855</v>
      </c>
      <c r="C103" s="157">
        <v>3603.9609999999998</v>
      </c>
      <c r="D103" s="157"/>
      <c r="E103" s="157">
        <v>21</v>
      </c>
      <c r="G103" s="150" t="s">
        <v>212</v>
      </c>
      <c r="H103" s="96">
        <v>53102.720000000001</v>
      </c>
      <c r="J103" s="96"/>
      <c r="K103" s="96"/>
      <c r="L103" s="96"/>
      <c r="N103" s="96"/>
    </row>
    <row r="104" spans="1:14" ht="15.75">
      <c r="A104" s="157" t="s">
        <v>194</v>
      </c>
      <c r="B104" s="159">
        <v>6200.44</v>
      </c>
      <c r="C104" s="162">
        <f>B104/$B$89*$C$89</f>
        <v>477.91773718562251</v>
      </c>
      <c r="D104" s="157"/>
      <c r="E104" s="157">
        <v>22</v>
      </c>
      <c r="G104" s="150" t="s">
        <v>213</v>
      </c>
      <c r="H104" s="96">
        <v>6200.44</v>
      </c>
      <c r="J104" s="96"/>
      <c r="L104" s="96"/>
    </row>
    <row r="105" spans="1:14" ht="15.75">
      <c r="A105" s="157" t="s">
        <v>195</v>
      </c>
      <c r="B105" s="159">
        <v>14643.27</v>
      </c>
      <c r="C105" s="162">
        <f t="shared" ref="C105:C108" si="3">B105/$B$89*$C$89</f>
        <v>1128.6744913906291</v>
      </c>
      <c r="D105" s="157"/>
      <c r="E105" s="157">
        <v>23</v>
      </c>
      <c r="G105" s="150" t="s">
        <v>214</v>
      </c>
      <c r="H105" s="96">
        <v>14643.27</v>
      </c>
      <c r="J105" s="96"/>
      <c r="L105" s="96"/>
      <c r="N105" s="96"/>
    </row>
    <row r="106" spans="1:14" ht="15.75">
      <c r="A106" s="157" t="s">
        <v>196</v>
      </c>
      <c r="B106" s="159">
        <v>4279.26</v>
      </c>
      <c r="C106" s="162">
        <f t="shared" si="3"/>
        <v>329.83695609165602</v>
      </c>
      <c r="D106" s="157"/>
      <c r="E106" s="157">
        <v>24</v>
      </c>
      <c r="G106" s="150" t="s">
        <v>215</v>
      </c>
      <c r="H106" s="96">
        <v>4279.26</v>
      </c>
      <c r="L106" s="96"/>
      <c r="N106" s="96"/>
    </row>
    <row r="107" spans="1:14" ht="15.75">
      <c r="A107" s="157" t="s">
        <v>197</v>
      </c>
      <c r="B107" s="159">
        <v>20777.79</v>
      </c>
      <c r="C107" s="162">
        <f t="shared" si="3"/>
        <v>1601.511244446855</v>
      </c>
      <c r="D107" s="157"/>
      <c r="E107" s="157">
        <v>25</v>
      </c>
      <c r="G107" s="150" t="s">
        <v>216</v>
      </c>
      <c r="H107" s="96">
        <v>20777.79</v>
      </c>
      <c r="J107" s="96"/>
      <c r="N107" s="96"/>
    </row>
    <row r="108" spans="1:14" ht="15.75">
      <c r="A108" s="157" t="s">
        <v>198</v>
      </c>
      <c r="B108" s="159">
        <v>55417.65</v>
      </c>
      <c r="C108" s="162">
        <f t="shared" si="3"/>
        <v>4271.4836186052635</v>
      </c>
      <c r="D108" s="157"/>
      <c r="E108" s="157">
        <v>26</v>
      </c>
      <c r="G108" s="150" t="s">
        <v>217</v>
      </c>
      <c r="H108" s="96">
        <v>55417.65</v>
      </c>
    </row>
    <row r="109" spans="1:14" ht="15.75">
      <c r="A109" s="157"/>
      <c r="B109" s="163">
        <f t="shared" ref="B109" si="4">SUM(B78:B108)</f>
        <v>1346546.5999999999</v>
      </c>
      <c r="C109" s="163">
        <f>SUM(C78:C108)/1000</f>
        <v>100.00123942715533</v>
      </c>
      <c r="D109" s="157"/>
      <c r="E109" s="157"/>
      <c r="H109" s="96">
        <f>SUM(H78:H108)</f>
        <v>1388123.9000000001</v>
      </c>
    </row>
    <row r="110" spans="1:14" ht="15.75">
      <c r="A110" s="157"/>
      <c r="B110" s="157"/>
      <c r="C110" s="157"/>
      <c r="D110" s="157"/>
      <c r="E110" s="157"/>
    </row>
    <row r="111" spans="1:14" ht="15.75">
      <c r="A111" s="157"/>
      <c r="B111" s="157"/>
      <c r="C111" s="157"/>
      <c r="D111" s="157"/>
      <c r="E111" s="157"/>
    </row>
    <row r="112" spans="1:14" ht="15.75">
      <c r="A112" s="157"/>
      <c r="B112" s="157"/>
      <c r="C112" s="157"/>
      <c r="D112" s="157"/>
      <c r="E112" s="157">
        <v>30</v>
      </c>
    </row>
    <row r="113" spans="1:5" ht="15.75">
      <c r="A113" s="157"/>
      <c r="B113" s="157"/>
      <c r="C113" s="157"/>
      <c r="D113" s="157"/>
      <c r="E113" s="157">
        <v>31</v>
      </c>
    </row>
    <row r="114" spans="1:5" ht="15.75">
      <c r="A114" s="157"/>
      <c r="B114" s="157"/>
      <c r="C114" s="157"/>
      <c r="D114" s="154"/>
      <c r="E114" s="157"/>
    </row>
    <row r="222" spans="1:4">
      <c r="C222" s="1" t="s">
        <v>149</v>
      </c>
      <c r="D222" s="1" t="s">
        <v>149</v>
      </c>
    </row>
    <row r="223" spans="1:4">
      <c r="B223" s="1" t="s">
        <v>115</v>
      </c>
      <c r="C223" s="1" t="s">
        <v>136</v>
      </c>
      <c r="D223" s="1" t="s">
        <v>137</v>
      </c>
    </row>
    <row r="224" spans="1:4" ht="15.75">
      <c r="A224" s="109">
        <v>42376</v>
      </c>
      <c r="B224" s="105">
        <v>58585.7</v>
      </c>
      <c r="C224">
        <v>55312</v>
      </c>
      <c r="D224" s="100">
        <v>3998.5140000000001</v>
      </c>
    </row>
    <row r="225" spans="1:4" ht="15.75">
      <c r="A225" s="109">
        <v>42407</v>
      </c>
      <c r="B225" s="105">
        <v>77284.02</v>
      </c>
      <c r="C225">
        <v>75880</v>
      </c>
      <c r="D225" s="100">
        <v>6371.982</v>
      </c>
    </row>
    <row r="226" spans="1:4" ht="15.75">
      <c r="A226" s="109">
        <v>42436</v>
      </c>
      <c r="B226" s="105">
        <v>89172.97</v>
      </c>
      <c r="C226">
        <v>87512</v>
      </c>
      <c r="D226" s="100">
        <v>7611.0919999999996</v>
      </c>
    </row>
    <row r="227" spans="1:4" ht="15.75">
      <c r="A227" s="109">
        <v>42467</v>
      </c>
      <c r="B227" s="105">
        <v>97082.36</v>
      </c>
      <c r="C227">
        <v>95864</v>
      </c>
      <c r="D227" s="100">
        <v>8153.2240000000002</v>
      </c>
    </row>
    <row r="228" spans="1:4" ht="15.75">
      <c r="A228" s="109">
        <v>42497</v>
      </c>
      <c r="B228" s="105">
        <v>95468.4</v>
      </c>
      <c r="C228">
        <v>94020</v>
      </c>
      <c r="D228" s="100">
        <v>7978.2650000000003</v>
      </c>
    </row>
    <row r="229" spans="1:4" ht="15.75">
      <c r="A229" s="109">
        <v>42528</v>
      </c>
      <c r="B229" s="105">
        <v>90270.95</v>
      </c>
      <c r="C229">
        <v>88804</v>
      </c>
      <c r="D229" s="100">
        <v>7542.3329999999996</v>
      </c>
    </row>
    <row r="230" spans="1:4" ht="15.75">
      <c r="A230" s="109">
        <v>42558</v>
      </c>
      <c r="B230" s="105">
        <v>83144.820000000007</v>
      </c>
      <c r="C230">
        <v>81628</v>
      </c>
      <c r="D230" s="100">
        <v>6726.875</v>
      </c>
    </row>
    <row r="231" spans="1:4" ht="15.75">
      <c r="A231" s="109">
        <v>42589</v>
      </c>
      <c r="B231" s="105">
        <v>2970.7</v>
      </c>
      <c r="C231">
        <v>2970</v>
      </c>
      <c r="D231" s="100">
        <v>3252.9969999999998</v>
      </c>
    </row>
    <row r="232" spans="1:4" ht="15.75">
      <c r="A232" s="109">
        <v>42620</v>
      </c>
      <c r="B232" s="105">
        <v>3143.7</v>
      </c>
      <c r="C232">
        <v>1636</v>
      </c>
      <c r="D232" s="100">
        <v>153.93719999999999</v>
      </c>
    </row>
    <row r="233" spans="1:4" ht="15.75">
      <c r="A233" s="109">
        <v>42650</v>
      </c>
      <c r="B233" s="105">
        <v>51395.18</v>
      </c>
      <c r="C233">
        <v>49110</v>
      </c>
      <c r="D233" s="100">
        <v>3214.7280000000001</v>
      </c>
    </row>
    <row r="234" spans="1:4" ht="15.75">
      <c r="A234" s="109">
        <v>42681</v>
      </c>
      <c r="B234" s="105">
        <v>97017.79</v>
      </c>
      <c r="C234">
        <v>95340</v>
      </c>
      <c r="D234" s="100">
        <v>7945.8010000000004</v>
      </c>
    </row>
    <row r="235" spans="1:4" ht="15.75">
      <c r="A235" s="109">
        <v>42711</v>
      </c>
      <c r="B235" s="105">
        <v>92565.82</v>
      </c>
      <c r="C235">
        <v>91264</v>
      </c>
      <c r="D235" s="100">
        <v>7505.8710000000001</v>
      </c>
    </row>
    <row r="236" spans="1:4" ht="15.75">
      <c r="A236" s="109" t="s">
        <v>96</v>
      </c>
      <c r="B236" s="105">
        <v>89509.42</v>
      </c>
      <c r="C236">
        <v>88192</v>
      </c>
      <c r="D236" s="100">
        <v>7376.491</v>
      </c>
    </row>
    <row r="237" spans="1:4" ht="15.75">
      <c r="A237" s="109" t="s">
        <v>97</v>
      </c>
      <c r="B237" s="105">
        <v>44810.69</v>
      </c>
      <c r="C237">
        <v>39548</v>
      </c>
      <c r="D237" s="100">
        <v>2884.4209999999998</v>
      </c>
    </row>
    <row r="238" spans="1:4" ht="15.75">
      <c r="A238" s="109" t="s">
        <v>98</v>
      </c>
      <c r="B238" s="105">
        <v>74716.240000000005</v>
      </c>
      <c r="C238">
        <v>72148</v>
      </c>
      <c r="D238" s="100">
        <v>6256.8419999999996</v>
      </c>
    </row>
    <row r="239" spans="1:4" ht="15.75">
      <c r="A239" s="109" t="s">
        <v>99</v>
      </c>
      <c r="B239" s="105">
        <v>50911.03</v>
      </c>
      <c r="C239">
        <v>48796</v>
      </c>
      <c r="D239" s="100">
        <v>3396.799</v>
      </c>
    </row>
    <row r="240" spans="1:4" ht="15.75">
      <c r="A240" s="109" t="s">
        <v>100</v>
      </c>
      <c r="B240" s="105">
        <v>91080.28</v>
      </c>
      <c r="C240">
        <v>89292</v>
      </c>
      <c r="D240" s="100">
        <v>7758.9160000000002</v>
      </c>
    </row>
    <row r="241" spans="1:7" ht="15.75">
      <c r="A241" s="109" t="s">
        <v>101</v>
      </c>
      <c r="B241" s="105">
        <v>77448.38</v>
      </c>
      <c r="C241">
        <v>75424</v>
      </c>
      <c r="D241" s="100">
        <v>6389.1719999999996</v>
      </c>
    </row>
    <row r="242" spans="1:7" ht="15.75">
      <c r="A242" s="109" t="s">
        <v>102</v>
      </c>
      <c r="B242" s="105">
        <v>72169.25</v>
      </c>
      <c r="C242">
        <v>69992</v>
      </c>
      <c r="D242" s="100">
        <v>5738.607</v>
      </c>
    </row>
    <row r="243" spans="1:7" ht="15.75">
      <c r="A243" s="109" t="s">
        <v>103</v>
      </c>
      <c r="B243" s="105">
        <v>93855.9</v>
      </c>
      <c r="C243">
        <v>92644</v>
      </c>
      <c r="D243" s="100">
        <v>7784.5929999999998</v>
      </c>
    </row>
    <row r="244" spans="1:7" ht="15.75">
      <c r="A244" s="109" t="s">
        <v>104</v>
      </c>
      <c r="B244" s="105">
        <v>12890.36</v>
      </c>
      <c r="C244">
        <v>12044</v>
      </c>
      <c r="D244" s="100">
        <v>7028.1369999999997</v>
      </c>
    </row>
    <row r="245" spans="1:7" ht="15.75">
      <c r="A245" s="109" t="s">
        <v>105</v>
      </c>
      <c r="B245" s="105">
        <v>59474.79</v>
      </c>
      <c r="C245">
        <v>58960</v>
      </c>
      <c r="D245" s="100">
        <v>5431.433</v>
      </c>
    </row>
    <row r="246" spans="1:7" ht="15.75">
      <c r="A246" s="109" t="s">
        <v>106</v>
      </c>
      <c r="B246" s="105">
        <v>76418.149999999994</v>
      </c>
      <c r="C246">
        <v>6680</v>
      </c>
      <c r="D246" s="100">
        <v>675.61530000000005</v>
      </c>
    </row>
    <row r="247" spans="1:7" ht="15.75">
      <c r="A247" s="109" t="s">
        <v>107</v>
      </c>
      <c r="B247" s="105">
        <v>73537.06</v>
      </c>
      <c r="C247">
        <v>0</v>
      </c>
      <c r="D247" s="100">
        <v>0</v>
      </c>
    </row>
    <row r="248" spans="1:7" ht="15.75">
      <c r="A248" s="109" t="s">
        <v>108</v>
      </c>
      <c r="B248" s="105">
        <v>31034.18</v>
      </c>
      <c r="C248">
        <v>0</v>
      </c>
      <c r="D248" s="100">
        <v>0</v>
      </c>
    </row>
    <row r="249" spans="1:7" ht="15.75">
      <c r="A249" s="109" t="s">
        <v>109</v>
      </c>
      <c r="B249" s="105">
        <v>71160.160000000003</v>
      </c>
      <c r="C249">
        <v>0</v>
      </c>
      <c r="D249" s="100">
        <v>0</v>
      </c>
    </row>
    <row r="250" spans="1:7" ht="15.75">
      <c r="A250" s="109" t="s">
        <v>110</v>
      </c>
      <c r="B250" s="105">
        <v>76703.66</v>
      </c>
      <c r="C250">
        <v>0</v>
      </c>
      <c r="D250" s="100">
        <v>0</v>
      </c>
    </row>
    <row r="251" spans="1:7" ht="15.75">
      <c r="A251" s="109" t="s">
        <v>111</v>
      </c>
      <c r="B251" s="105">
        <v>57779.43</v>
      </c>
      <c r="C251">
        <v>0</v>
      </c>
      <c r="D251" s="100">
        <f>G251</f>
        <v>4551.1949999999997</v>
      </c>
      <c r="G251" s="88">
        <v>4551.1949999999997</v>
      </c>
    </row>
    <row r="252" spans="1:7" ht="15.75">
      <c r="A252" s="109" t="s">
        <v>112</v>
      </c>
      <c r="B252" s="105">
        <v>80675.77</v>
      </c>
      <c r="C252">
        <v>0</v>
      </c>
      <c r="D252" s="100">
        <f t="shared" ref="D252:D254" si="5">G252</f>
        <v>7331.5609999999997</v>
      </c>
      <c r="G252" s="88">
        <v>7331.5609999999997</v>
      </c>
    </row>
    <row r="253" spans="1:7" ht="15.75">
      <c r="A253" s="109" t="s">
        <v>113</v>
      </c>
      <c r="B253" s="105">
        <v>80578.149999999994</v>
      </c>
      <c r="C253">
        <v>0</v>
      </c>
      <c r="D253" s="100">
        <f t="shared" si="5"/>
        <v>7059.223</v>
      </c>
      <c r="G253" s="88">
        <v>7059.223</v>
      </c>
    </row>
    <row r="254" spans="1:7" ht="15.75">
      <c r="A254" s="109" t="s">
        <v>114</v>
      </c>
      <c r="B254" s="105">
        <v>75025.710000000006</v>
      </c>
      <c r="C254">
        <v>0</v>
      </c>
      <c r="D254" s="100">
        <f t="shared" si="5"/>
        <v>6656.598</v>
      </c>
      <c r="G254" s="88">
        <v>6656.598</v>
      </c>
    </row>
    <row r="255" spans="1:7" ht="15.75">
      <c r="A255"/>
      <c r="B255" s="110">
        <f>SUM(B224:B254)</f>
        <v>2127881.02</v>
      </c>
      <c r="C255"/>
      <c r="D255" s="100">
        <f>SUM(D224:D254)</f>
        <v>156775.2225</v>
      </c>
    </row>
  </sheetData>
  <sortState ref="D165:G195">
    <sortCondition ref="D18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workbookViewId="0">
      <selection activeCell="K4" sqref="K4:K15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1" width="20.85546875" style="1" bestFit="1" customWidth="1"/>
    <col min="12" max="13" width="30.42578125" style="1" bestFit="1" customWidth="1"/>
    <col min="14" max="14" width="16.28515625" style="1" customWidth="1"/>
    <col min="15" max="16" width="23.7109375" style="1" bestFit="1" customWidth="1"/>
    <col min="17" max="17" width="9" style="1" bestFit="1" customWidth="1"/>
    <col min="18" max="16384" width="33.85546875" style="1"/>
  </cols>
  <sheetData>
    <row r="1" spans="1:11" ht="27" customHeight="1">
      <c r="A1" s="256" t="s">
        <v>8</v>
      </c>
      <c r="B1" s="257"/>
      <c r="C1" s="47"/>
      <c r="D1" s="47"/>
    </row>
    <row r="2" spans="1:11" ht="15.75" outlineLevel="1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 outlineLevel="1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Budget'!L6</f>
        <v>780400.45351733686</v>
      </c>
      <c r="C4" s="61">
        <v>632990.26</v>
      </c>
      <c r="D4" s="61">
        <v>634769.19000000018</v>
      </c>
      <c r="E4" s="2"/>
      <c r="F4" s="2"/>
      <c r="G4" s="2">
        <f t="shared" ref="G4:G15" si="0">E4+F4</f>
        <v>0</v>
      </c>
      <c r="H4" s="11">
        <v>47.379318000000005</v>
      </c>
      <c r="I4" s="230">
        <v>61.7</v>
      </c>
      <c r="J4" s="4">
        <f>H4/I4</f>
        <v>0.76789818476499194</v>
      </c>
      <c r="K4" s="231">
        <f>H4/'2017 Budget'!L23</f>
        <v>0.76789818476499194</v>
      </c>
    </row>
    <row r="5" spans="1:11" outlineLevel="1">
      <c r="A5" s="170">
        <v>42767</v>
      </c>
      <c r="B5" s="61">
        <f>'2017 Budget'!L7</f>
        <v>963676.31760095386</v>
      </c>
      <c r="C5" s="61">
        <v>1174299</v>
      </c>
      <c r="D5" s="61">
        <v>1175825.1200000001</v>
      </c>
      <c r="E5" s="2"/>
      <c r="F5" s="2"/>
      <c r="G5" s="2">
        <f t="shared" si="0"/>
        <v>0</v>
      </c>
      <c r="H5" s="11">
        <v>92.31798017486831</v>
      </c>
      <c r="I5" s="230">
        <v>81.3</v>
      </c>
      <c r="J5" s="4">
        <f t="shared" ref="J5:J15" si="1">H5/I5</f>
        <v>1.1355225113759939</v>
      </c>
      <c r="K5" s="231">
        <f>H5/'2017 Budget'!L24</f>
        <v>1.1355225113759939</v>
      </c>
    </row>
    <row r="6" spans="1:11" outlineLevel="1">
      <c r="A6" s="170">
        <v>42795</v>
      </c>
      <c r="B6" s="61">
        <f>'2017 Budget'!L8</f>
        <v>1468177.620884889</v>
      </c>
      <c r="C6" s="61"/>
      <c r="D6" s="61"/>
      <c r="E6" s="2"/>
      <c r="F6" s="2"/>
      <c r="G6" s="2">
        <f t="shared" si="0"/>
        <v>0</v>
      </c>
      <c r="H6" s="11"/>
      <c r="I6" s="230">
        <v>123.9</v>
      </c>
      <c r="J6" s="4">
        <f t="shared" si="1"/>
        <v>0</v>
      </c>
      <c r="K6" s="231">
        <f>H6/'2017 Budget'!L25</f>
        <v>0</v>
      </c>
    </row>
    <row r="7" spans="1:11" outlineLevel="1">
      <c r="A7" s="170">
        <v>42826</v>
      </c>
      <c r="B7" s="61">
        <f>'2017 Budget'!L9</f>
        <v>1732252.5218225734</v>
      </c>
      <c r="C7" s="61"/>
      <c r="D7" s="61"/>
      <c r="E7" s="2"/>
      <c r="F7" s="2"/>
      <c r="G7" s="2">
        <f t="shared" si="0"/>
        <v>0</v>
      </c>
      <c r="H7" s="11"/>
      <c r="I7" s="230">
        <v>148.19999999999999</v>
      </c>
      <c r="J7" s="4">
        <f t="shared" si="1"/>
        <v>0</v>
      </c>
      <c r="K7" s="231">
        <f>H7/'2017 Budget'!L26</f>
        <v>0</v>
      </c>
    </row>
    <row r="8" spans="1:11" outlineLevel="1">
      <c r="A8" s="170">
        <v>42856</v>
      </c>
      <c r="B8" s="61">
        <f>'2017 Budget'!L10</f>
        <v>2109643.1451775483</v>
      </c>
      <c r="C8" s="180"/>
      <c r="D8" s="61"/>
      <c r="E8" s="2"/>
      <c r="F8" s="2"/>
      <c r="G8" s="2">
        <f t="shared" si="0"/>
        <v>0</v>
      </c>
      <c r="H8" s="11"/>
      <c r="I8" s="230">
        <v>177</v>
      </c>
      <c r="J8" s="4">
        <f t="shared" si="1"/>
        <v>0</v>
      </c>
      <c r="K8" s="231">
        <f>H8/'2017 Budget'!L27</f>
        <v>0</v>
      </c>
    </row>
    <row r="9" spans="1:11" outlineLevel="1">
      <c r="A9" s="170">
        <v>42887</v>
      </c>
      <c r="B9" s="61">
        <f>'2017 Budget'!L11</f>
        <v>2158910.85057637</v>
      </c>
      <c r="C9" s="61"/>
      <c r="D9" s="61"/>
      <c r="E9" s="2"/>
      <c r="F9" s="2"/>
      <c r="G9" s="2">
        <f t="shared" si="0"/>
        <v>0</v>
      </c>
      <c r="H9" s="11"/>
      <c r="I9" s="230">
        <v>182.6</v>
      </c>
      <c r="J9" s="4">
        <f t="shared" si="1"/>
        <v>0</v>
      </c>
      <c r="K9" s="231">
        <f>H9/'2017 Budget'!L28</f>
        <v>0</v>
      </c>
    </row>
    <row r="10" spans="1:11">
      <c r="A10" s="170">
        <v>42917</v>
      </c>
      <c r="B10" s="61">
        <f>'2017 Budget'!L12</f>
        <v>2113672.2423172439</v>
      </c>
      <c r="C10" s="61"/>
      <c r="D10" s="61"/>
      <c r="E10" s="2"/>
      <c r="F10" s="2"/>
      <c r="G10" s="2">
        <f t="shared" si="0"/>
        <v>0</v>
      </c>
      <c r="H10" s="11"/>
      <c r="I10" s="230">
        <v>187.7</v>
      </c>
      <c r="J10" s="4">
        <f t="shared" si="1"/>
        <v>0</v>
      </c>
      <c r="K10" s="231">
        <f>H10/'2017 Budget'!L29</f>
        <v>0</v>
      </c>
    </row>
    <row r="11" spans="1:11">
      <c r="A11" s="170">
        <v>42948</v>
      </c>
      <c r="B11" s="61">
        <f>'2017 Budget'!L13</f>
        <v>1965179.4836306612</v>
      </c>
      <c r="C11" s="61"/>
      <c r="D11" s="61"/>
      <c r="E11" s="2"/>
      <c r="F11" s="2"/>
      <c r="G11" s="2">
        <f t="shared" si="0"/>
        <v>0</v>
      </c>
      <c r="H11" s="11"/>
      <c r="I11" s="230">
        <v>172.9</v>
      </c>
      <c r="J11" s="4">
        <f t="shared" si="1"/>
        <v>0</v>
      </c>
      <c r="K11" s="231">
        <f>H11/'2017 Budget'!L30</f>
        <v>0</v>
      </c>
    </row>
    <row r="12" spans="1:11">
      <c r="A12" s="170">
        <v>42979</v>
      </c>
      <c r="B12" s="61">
        <f>'2017 Budget'!L14</f>
        <v>1632480.5179657859</v>
      </c>
      <c r="C12" s="61"/>
      <c r="D12" s="61"/>
      <c r="E12" s="2"/>
      <c r="F12" s="2"/>
      <c r="G12" s="2">
        <f t="shared" si="0"/>
        <v>0</v>
      </c>
      <c r="H12" s="11"/>
      <c r="I12" s="230">
        <v>139.69999999999999</v>
      </c>
      <c r="J12" s="4">
        <f t="shared" si="1"/>
        <v>0</v>
      </c>
      <c r="K12" s="231">
        <f>H12/'2017 Budget'!L31</f>
        <v>0</v>
      </c>
    </row>
    <row r="13" spans="1:11">
      <c r="A13" s="170">
        <v>43009</v>
      </c>
      <c r="B13" s="61">
        <f>'2017 Budget'!L15</f>
        <v>1288503.6212614237</v>
      </c>
      <c r="C13" s="181"/>
      <c r="D13" s="61"/>
      <c r="E13" s="2"/>
      <c r="F13" s="2"/>
      <c r="G13" s="2">
        <f t="shared" si="0"/>
        <v>0</v>
      </c>
      <c r="H13" s="11"/>
      <c r="I13" s="230">
        <v>104.7</v>
      </c>
      <c r="J13" s="4">
        <f t="shared" si="1"/>
        <v>0</v>
      </c>
      <c r="K13" s="231">
        <f>H13/'2017 Budget'!L32</f>
        <v>0</v>
      </c>
    </row>
    <row r="14" spans="1:11">
      <c r="A14" s="170">
        <v>43040</v>
      </c>
      <c r="B14" s="61">
        <f>'2017 Budget'!L16</f>
        <v>763140.0003386403</v>
      </c>
      <c r="C14" s="61"/>
      <c r="D14" s="61"/>
      <c r="E14" s="2"/>
      <c r="F14" s="2"/>
      <c r="G14" s="2">
        <f t="shared" si="0"/>
        <v>0</v>
      </c>
      <c r="H14" s="11"/>
      <c r="I14" s="230">
        <v>62.8</v>
      </c>
      <c r="J14" s="4">
        <f t="shared" si="1"/>
        <v>0</v>
      </c>
      <c r="K14" s="231">
        <f>H14/'2017 Budget'!L33</f>
        <v>0</v>
      </c>
    </row>
    <row r="15" spans="1:11">
      <c r="A15" s="170">
        <v>43070</v>
      </c>
      <c r="B15" s="61">
        <f>'2017 Budget'!L17</f>
        <v>618406.55199855333</v>
      </c>
      <c r="C15" s="183"/>
      <c r="D15" s="182"/>
      <c r="E15" s="169"/>
      <c r="F15" s="169"/>
      <c r="G15" s="169">
        <f t="shared" si="0"/>
        <v>0</v>
      </c>
      <c r="H15" s="11"/>
      <c r="I15" s="230">
        <v>51.9</v>
      </c>
      <c r="J15" s="4">
        <f t="shared" si="1"/>
        <v>0</v>
      </c>
      <c r="K15" s="231">
        <f>H15/'2017 Budget'!L34</f>
        <v>0</v>
      </c>
    </row>
    <row r="16" spans="1:11">
      <c r="K16" s="96"/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1:11">
      <c r="K65" s="96"/>
    </row>
    <row r="66" spans="1:11">
      <c r="K66" s="96"/>
    </row>
    <row r="67" spans="1:11">
      <c r="K67" s="96"/>
    </row>
    <row r="68" spans="1:11">
      <c r="K68" s="96"/>
    </row>
    <row r="69" spans="1:11">
      <c r="K69" s="96"/>
    </row>
    <row r="70" spans="1:11">
      <c r="K70" s="96"/>
    </row>
    <row r="71" spans="1:11">
      <c r="K71" s="96"/>
    </row>
    <row r="72" spans="1:11">
      <c r="K72" s="96"/>
    </row>
    <row r="73" spans="1:11">
      <c r="C73" s="107"/>
      <c r="K73" s="96"/>
    </row>
    <row r="76" spans="1:11">
      <c r="B76" s="150" t="s">
        <v>218</v>
      </c>
      <c r="C76" s="150" t="s">
        <v>219</v>
      </c>
    </row>
    <row r="77" spans="1:11" ht="15.75">
      <c r="A77" s="158">
        <v>42379.958333333336</v>
      </c>
      <c r="B77" s="157">
        <v>35112</v>
      </c>
      <c r="C77" s="157">
        <v>2590.7779999999998</v>
      </c>
    </row>
    <row r="78" spans="1:11" ht="15.75">
      <c r="A78" s="158">
        <v>42410.958333333336</v>
      </c>
      <c r="B78" s="157">
        <v>32160</v>
      </c>
      <c r="C78" s="157">
        <v>2326.3470000000002</v>
      </c>
    </row>
    <row r="79" spans="1:11" ht="15.75">
      <c r="A79" s="158">
        <v>42439.958333333336</v>
      </c>
      <c r="B79" s="157">
        <v>39780</v>
      </c>
      <c r="C79" s="157">
        <v>3316.8020000000001</v>
      </c>
    </row>
    <row r="80" spans="1:11" ht="15.75">
      <c r="A80" s="158">
        <v>42470.958333333336</v>
      </c>
      <c r="B80" s="157">
        <v>75124</v>
      </c>
      <c r="C80" s="157">
        <v>6089.3670000000002</v>
      </c>
    </row>
    <row r="81" spans="1:3" ht="15.75">
      <c r="A81" s="158">
        <v>42500.958333333336</v>
      </c>
      <c r="B81" s="157">
        <v>78800</v>
      </c>
      <c r="C81" s="157">
        <v>6252.35</v>
      </c>
    </row>
    <row r="82" spans="1:3" ht="15.75">
      <c r="A82" s="158">
        <v>42531.958333333336</v>
      </c>
      <c r="B82" s="157">
        <v>68008</v>
      </c>
      <c r="C82" s="157">
        <v>5271.2250000000004</v>
      </c>
    </row>
    <row r="83" spans="1:3" ht="15.75">
      <c r="A83" s="158">
        <v>42561.958333333336</v>
      </c>
      <c r="B83" s="157">
        <v>80004</v>
      </c>
      <c r="C83" s="157">
        <v>6374.9369999999999</v>
      </c>
    </row>
    <row r="84" spans="1:3" ht="15.75">
      <c r="A84" s="158">
        <v>42592.958333333336</v>
      </c>
      <c r="B84" s="157">
        <v>48748</v>
      </c>
      <c r="C84" s="157">
        <v>3942.9789999999998</v>
      </c>
    </row>
    <row r="85" spans="1:3" ht="15.75">
      <c r="A85" s="158">
        <v>42623.958333333336</v>
      </c>
      <c r="B85" s="157">
        <v>37960</v>
      </c>
      <c r="C85" s="157">
        <v>2944.7890000000002</v>
      </c>
    </row>
    <row r="86" spans="1:3" ht="15.75">
      <c r="A86" s="158">
        <v>42653.958333333336</v>
      </c>
      <c r="B86" s="157">
        <v>81396</v>
      </c>
      <c r="C86" s="157">
        <v>6498.3950000000004</v>
      </c>
    </row>
    <row r="87" spans="1:3" ht="15.75">
      <c r="A87" s="158">
        <v>42684.958333333336</v>
      </c>
      <c r="B87" s="157">
        <v>44148</v>
      </c>
      <c r="C87" s="157">
        <v>3106.4780000000001</v>
      </c>
    </row>
    <row r="88" spans="1:3" ht="15.75">
      <c r="A88" s="158">
        <v>42714.958333333336</v>
      </c>
      <c r="B88" s="162">
        <v>71639.45</v>
      </c>
      <c r="C88" s="162">
        <f>B88/$B$90*$C$90</f>
        <v>5832.3841308493547</v>
      </c>
    </row>
    <row r="89" spans="1:3" ht="15.75">
      <c r="A89" s="157" t="s">
        <v>180</v>
      </c>
      <c r="B89" s="162">
        <v>46527.519999999997</v>
      </c>
      <c r="C89" s="162">
        <f>B89/$B$90*$C$90</f>
        <v>3787.9460171145356</v>
      </c>
    </row>
    <row r="90" spans="1:3" ht="15.75">
      <c r="A90" s="157" t="s">
        <v>181</v>
      </c>
      <c r="B90" s="157">
        <v>73444</v>
      </c>
      <c r="C90" s="157">
        <v>5979.2979999999998</v>
      </c>
    </row>
    <row r="91" spans="1:3" ht="15.75">
      <c r="A91" s="157" t="s">
        <v>182</v>
      </c>
      <c r="B91" s="157">
        <v>76044</v>
      </c>
      <c r="C91" s="157">
        <v>5959.0280000000002</v>
      </c>
    </row>
    <row r="92" spans="1:3" ht="15.75">
      <c r="A92" s="157" t="s">
        <v>183</v>
      </c>
      <c r="B92" s="157">
        <v>35152</v>
      </c>
      <c r="C92" s="157">
        <v>2541.81</v>
      </c>
    </row>
    <row r="93" spans="1:3" ht="15.75">
      <c r="A93" s="157" t="s">
        <v>184</v>
      </c>
      <c r="B93" s="157">
        <v>36788</v>
      </c>
      <c r="C93" s="157">
        <v>2640.8560000000002</v>
      </c>
    </row>
    <row r="94" spans="1:3" ht="15.75">
      <c r="A94" s="157" t="s">
        <v>185</v>
      </c>
      <c r="B94" s="157">
        <v>28672</v>
      </c>
      <c r="C94" s="157">
        <v>2070.3159999999998</v>
      </c>
    </row>
    <row r="95" spans="1:3" ht="15.75">
      <c r="A95" s="157" t="s">
        <v>186</v>
      </c>
      <c r="B95" s="157">
        <v>75096</v>
      </c>
      <c r="C95" s="157">
        <v>5826.143</v>
      </c>
    </row>
    <row r="96" spans="1:3" ht="15.75">
      <c r="A96" s="157" t="s">
        <v>187</v>
      </c>
      <c r="B96" s="162">
        <v>3995.94</v>
      </c>
      <c r="C96" s="162">
        <f>B96/$B$90*$C$90</f>
        <v>325.32155179619849</v>
      </c>
    </row>
    <row r="97" spans="1:3" ht="15.75">
      <c r="A97" s="157" t="s">
        <v>188</v>
      </c>
      <c r="B97" s="162">
        <v>3416.26</v>
      </c>
      <c r="C97" s="162">
        <f>B97/$B$90*$C$90</f>
        <v>278.12805110669353</v>
      </c>
    </row>
    <row r="98" spans="1:3" ht="15.75">
      <c r="A98" s="157" t="s">
        <v>189</v>
      </c>
      <c r="B98" s="157">
        <v>20526</v>
      </c>
      <c r="C98" s="157">
        <v>1410.8510000000001</v>
      </c>
    </row>
    <row r="99" spans="1:3" ht="15.75">
      <c r="A99" s="157" t="s">
        <v>190</v>
      </c>
      <c r="B99" s="157">
        <v>49660</v>
      </c>
      <c r="C99" s="157">
        <v>3756.123</v>
      </c>
    </row>
    <row r="100" spans="1:3" ht="15.75">
      <c r="A100" s="157" t="s">
        <v>191</v>
      </c>
      <c r="B100" s="157">
        <v>28408</v>
      </c>
      <c r="C100" s="157">
        <v>2087.4929999999999</v>
      </c>
    </row>
    <row r="101" spans="1:3" ht="15.75">
      <c r="A101" s="157" t="s">
        <v>192</v>
      </c>
      <c r="B101" s="157">
        <v>53666</v>
      </c>
      <c r="C101" s="157">
        <v>4181.9709999999995</v>
      </c>
    </row>
    <row r="102" spans="1:3" ht="15.75">
      <c r="A102" s="157" t="s">
        <v>193</v>
      </c>
      <c r="B102" s="157">
        <v>35698</v>
      </c>
      <c r="C102" s="157">
        <v>2418.5630000000001</v>
      </c>
    </row>
    <row r="103" spans="1:3" ht="15.75">
      <c r="A103" s="157" t="s">
        <v>194</v>
      </c>
      <c r="B103" s="162">
        <v>3983.99</v>
      </c>
      <c r="C103" s="162">
        <f>B103/$B$90*$C$90</f>
        <v>324.34866618130815</v>
      </c>
    </row>
    <row r="104" spans="1:3" ht="15.75">
      <c r="A104" s="157" t="s">
        <v>195</v>
      </c>
      <c r="B104" s="157">
        <v>69958</v>
      </c>
      <c r="C104" s="157">
        <v>5258.7150000000001</v>
      </c>
    </row>
    <row r="105" spans="1:3" ht="15.75">
      <c r="A105" s="157" t="s">
        <v>196</v>
      </c>
      <c r="B105" s="157">
        <v>23517</v>
      </c>
      <c r="C105" s="157">
        <v>1618.7260000000001</v>
      </c>
    </row>
    <row r="106" spans="1:3" ht="15.75">
      <c r="A106" s="157" t="s">
        <v>197</v>
      </c>
      <c r="B106" s="157">
        <v>1326</v>
      </c>
      <c r="C106" s="157">
        <v>88.539299999999997</v>
      </c>
    </row>
    <row r="107" spans="1:3" ht="15.75">
      <c r="A107" s="157" t="s">
        <v>198</v>
      </c>
      <c r="B107" s="157">
        <v>61712</v>
      </c>
      <c r="C107" s="157">
        <v>4426.9989999999998</v>
      </c>
    </row>
    <row r="108" spans="1:3" ht="15.75">
      <c r="B108" s="72">
        <f>SUM(B77:B107)</f>
        <v>1420470.16</v>
      </c>
      <c r="C108" s="133">
        <f>SUM(C77:C107)/1000</f>
        <v>109.52800671704807</v>
      </c>
    </row>
    <row r="135" spans="1:11" ht="15.75">
      <c r="A135" s="88" t="s">
        <v>150</v>
      </c>
      <c r="B135" s="88" t="s">
        <v>175</v>
      </c>
      <c r="C135" s="88"/>
      <c r="D135" s="88"/>
      <c r="E135" s="88"/>
    </row>
    <row r="136" spans="1:11" ht="15.75">
      <c r="A136" s="88" t="s">
        <v>58</v>
      </c>
      <c r="B136" s="88"/>
      <c r="C136" s="88"/>
      <c r="D136" s="88"/>
      <c r="E136" s="88"/>
    </row>
    <row r="137" spans="1:11" ht="15.75">
      <c r="A137" s="88" t="s">
        <v>59</v>
      </c>
      <c r="B137" s="88" t="s">
        <v>60</v>
      </c>
      <c r="C137" s="88"/>
      <c r="D137" s="88"/>
      <c r="E137" s="88"/>
    </row>
    <row r="138" spans="1:11" ht="15.75">
      <c r="A138" s="88" t="s">
        <v>154</v>
      </c>
      <c r="B138" s="88"/>
      <c r="C138" s="88"/>
      <c r="D138" s="88"/>
      <c r="E138" s="88"/>
    </row>
    <row r="139" spans="1:11" ht="15.75">
      <c r="A139" s="88" t="s">
        <v>155</v>
      </c>
      <c r="B139" s="88"/>
      <c r="C139" s="88"/>
      <c r="D139" s="88"/>
      <c r="E139" s="88"/>
    </row>
    <row r="140" spans="1:11" ht="15.75">
      <c r="A140" s="88" t="s">
        <v>55</v>
      </c>
      <c r="B140" s="88" t="s">
        <v>56</v>
      </c>
      <c r="C140" s="88"/>
      <c r="D140" s="88"/>
      <c r="E140" s="88"/>
    </row>
    <row r="141" spans="1:11" ht="15.75">
      <c r="A141" s="88"/>
      <c r="B141" s="88"/>
      <c r="C141" s="88"/>
      <c r="D141" s="88"/>
      <c r="E141" s="88"/>
      <c r="H141" s="88" t="s">
        <v>55</v>
      </c>
      <c r="I141" s="88" t="s">
        <v>156</v>
      </c>
      <c r="J141" s="88"/>
    </row>
    <row r="142" spans="1:11" ht="15.75">
      <c r="A142" s="89">
        <v>42377.958333333336</v>
      </c>
      <c r="B142" s="88">
        <v>55660</v>
      </c>
      <c r="C142" s="88"/>
      <c r="D142" s="88">
        <v>1</v>
      </c>
      <c r="E142" s="88">
        <v>1</v>
      </c>
      <c r="H142" s="89">
        <v>42377.958333333336</v>
      </c>
      <c r="I142" s="88">
        <v>4525.2030000000004</v>
      </c>
      <c r="J142" s="88"/>
      <c r="K142" s="88"/>
    </row>
    <row r="143" spans="1:11" ht="15.75">
      <c r="A143" s="89">
        <v>42408.958333333336</v>
      </c>
      <c r="B143" s="88">
        <v>83792</v>
      </c>
      <c r="C143" s="88"/>
      <c r="D143" s="88">
        <v>2</v>
      </c>
      <c r="E143" s="88">
        <v>2</v>
      </c>
      <c r="H143" s="89">
        <v>42408.958333333336</v>
      </c>
      <c r="I143" s="88">
        <v>7266.5820000000003</v>
      </c>
      <c r="J143" s="88"/>
      <c r="K143" s="88"/>
    </row>
    <row r="144" spans="1:11" ht="15.75">
      <c r="A144" s="89">
        <v>42437.958333333336</v>
      </c>
      <c r="B144" s="88">
        <v>88692</v>
      </c>
      <c r="C144" s="88"/>
      <c r="D144" s="88">
        <v>3</v>
      </c>
      <c r="E144" s="88">
        <v>3</v>
      </c>
      <c r="H144" s="89">
        <v>42437.958333333336</v>
      </c>
      <c r="I144" s="88">
        <v>7631.6959999999999</v>
      </c>
      <c r="J144" s="88"/>
      <c r="K144" s="88"/>
    </row>
    <row r="145" spans="1:11" ht="15.75">
      <c r="A145" s="89">
        <v>42468.958333333336</v>
      </c>
      <c r="B145" s="88">
        <v>16012</v>
      </c>
      <c r="C145" s="88"/>
      <c r="D145" s="88">
        <v>4</v>
      </c>
      <c r="E145" s="88">
        <v>4</v>
      </c>
      <c r="H145" s="89">
        <v>42468.958333333336</v>
      </c>
      <c r="I145" s="88">
        <v>2955.6990000000001</v>
      </c>
      <c r="J145" s="88"/>
      <c r="K145" s="88"/>
    </row>
    <row r="146" spans="1:11" ht="15.75">
      <c r="A146" s="89">
        <v>42498.958333333336</v>
      </c>
      <c r="B146" s="88">
        <v>71516</v>
      </c>
      <c r="C146" s="88"/>
      <c r="D146" s="88">
        <v>5</v>
      </c>
      <c r="E146" s="88">
        <v>5</v>
      </c>
      <c r="H146" s="89">
        <v>42498.958333333336</v>
      </c>
      <c r="I146" s="88">
        <v>6185.4949999999999</v>
      </c>
      <c r="J146" s="88"/>
      <c r="K146" s="88"/>
    </row>
    <row r="147" spans="1:11" ht="15.75">
      <c r="A147" s="89">
        <v>42529.958333333336</v>
      </c>
      <c r="B147" s="88">
        <v>72086</v>
      </c>
      <c r="C147" s="88"/>
      <c r="D147" s="88">
        <v>6</v>
      </c>
      <c r="E147" s="88">
        <v>6</v>
      </c>
      <c r="H147" s="89">
        <v>42529.958333333336</v>
      </c>
      <c r="I147" s="88">
        <v>6308.8329999999996</v>
      </c>
      <c r="J147" s="88"/>
      <c r="K147" s="88"/>
    </row>
    <row r="148" spans="1:11" ht="15.75">
      <c r="A148" s="88"/>
      <c r="B148" s="88"/>
      <c r="C148" s="88"/>
      <c r="D148" s="88">
        <v>7</v>
      </c>
      <c r="E148" s="88">
        <v>7</v>
      </c>
      <c r="I148" s="60">
        <f>AVERAGE(I145:I147,I150:I151)</f>
        <v>5881.98</v>
      </c>
      <c r="J148" s="88"/>
      <c r="K148" s="88"/>
    </row>
    <row r="149" spans="1:11" ht="15.75">
      <c r="A149" s="89">
        <v>42590.958333333336</v>
      </c>
      <c r="B149" s="88">
        <v>70552</v>
      </c>
      <c r="C149" s="88"/>
      <c r="D149" s="88">
        <v>8</v>
      </c>
      <c r="E149" s="88">
        <v>8</v>
      </c>
      <c r="H149" s="89">
        <v>42590.958333333336</v>
      </c>
      <c r="I149" s="88">
        <v>7173.2420000000002</v>
      </c>
      <c r="J149" s="88"/>
      <c r="K149" s="88"/>
    </row>
    <row r="150" spans="1:11" ht="15.75">
      <c r="A150" s="89">
        <v>42621.958333333336</v>
      </c>
      <c r="B150" s="88">
        <v>83016</v>
      </c>
      <c r="C150" s="88"/>
      <c r="D150" s="88">
        <v>9</v>
      </c>
      <c r="E150" s="88">
        <v>9</v>
      </c>
      <c r="H150" s="89">
        <v>42621.958333333336</v>
      </c>
      <c r="I150" s="88">
        <v>7077.6189999999997</v>
      </c>
      <c r="J150" s="88"/>
      <c r="K150" s="88"/>
    </row>
    <row r="151" spans="1:11" ht="15.75">
      <c r="A151" s="89">
        <v>42651.958333333336</v>
      </c>
      <c r="B151" s="88">
        <v>80140</v>
      </c>
      <c r="C151" s="88"/>
      <c r="D151" s="88">
        <v>10</v>
      </c>
      <c r="E151" s="88">
        <v>10</v>
      </c>
      <c r="H151" s="89">
        <v>42651.958333333336</v>
      </c>
      <c r="I151" s="88">
        <v>6882.2539999999999</v>
      </c>
      <c r="J151" s="88"/>
      <c r="K151" s="88"/>
    </row>
    <row r="152" spans="1:11" ht="15.75">
      <c r="A152" s="89">
        <v>42682.958333333336</v>
      </c>
      <c r="B152" s="88">
        <v>82764</v>
      </c>
      <c r="C152" s="88"/>
      <c r="D152" s="88">
        <v>11</v>
      </c>
      <c r="E152" s="88">
        <v>11</v>
      </c>
      <c r="H152" s="89">
        <v>42682.958333333336</v>
      </c>
      <c r="I152" s="88">
        <v>6826.5550000000003</v>
      </c>
      <c r="J152" s="88"/>
      <c r="K152" s="88"/>
    </row>
    <row r="153" spans="1:11" ht="15.75">
      <c r="A153" s="89">
        <v>42712.958333333336</v>
      </c>
      <c r="B153" s="88">
        <v>67040</v>
      </c>
      <c r="C153" s="88"/>
      <c r="D153" s="88">
        <v>12</v>
      </c>
      <c r="E153" s="88">
        <v>12</v>
      </c>
      <c r="H153" s="89">
        <v>42712.958333333336</v>
      </c>
      <c r="I153" s="88">
        <v>5577.1019999999999</v>
      </c>
      <c r="J153" s="88"/>
      <c r="K153" s="88"/>
    </row>
    <row r="154" spans="1:11" ht="15.75">
      <c r="A154" s="88"/>
      <c r="B154" s="88"/>
      <c r="C154" s="88"/>
      <c r="D154" s="88">
        <v>13</v>
      </c>
      <c r="E154" s="88">
        <v>13</v>
      </c>
      <c r="I154" s="60">
        <f>AVERAGE(I151:I153,I156:I157)</f>
        <v>5418.777</v>
      </c>
      <c r="J154" s="88"/>
      <c r="K154" s="88"/>
    </row>
    <row r="155" spans="1:11" ht="15.75">
      <c r="A155" s="88" t="s">
        <v>159</v>
      </c>
      <c r="B155" s="88">
        <v>56508</v>
      </c>
      <c r="C155" s="88"/>
      <c r="D155" s="88">
        <v>14</v>
      </c>
      <c r="E155" s="88">
        <v>14</v>
      </c>
      <c r="H155" s="88" t="s">
        <v>159</v>
      </c>
      <c r="I155" s="88">
        <v>4375.7219999999998</v>
      </c>
      <c r="J155" s="88"/>
      <c r="K155" s="88"/>
    </row>
    <row r="156" spans="1:11" ht="15.75">
      <c r="A156" s="88" t="s">
        <v>160</v>
      </c>
      <c r="B156" s="88">
        <v>58788</v>
      </c>
      <c r="C156" s="88"/>
      <c r="D156" s="88">
        <v>15</v>
      </c>
      <c r="E156" s="88">
        <v>15</v>
      </c>
      <c r="H156" s="88" t="s">
        <v>160</v>
      </c>
      <c r="I156" s="88">
        <v>4318.3050000000003</v>
      </c>
      <c r="J156" s="88"/>
      <c r="K156" s="88"/>
    </row>
    <row r="157" spans="1:11" ht="15.75">
      <c r="A157" s="88" t="s">
        <v>161</v>
      </c>
      <c r="B157" s="88">
        <v>46380</v>
      </c>
      <c r="C157" s="88"/>
      <c r="D157" s="88">
        <v>16</v>
      </c>
      <c r="E157" s="88">
        <v>16</v>
      </c>
      <c r="H157" s="88" t="s">
        <v>161</v>
      </c>
      <c r="I157" s="88">
        <v>3489.6689999999999</v>
      </c>
      <c r="J157" s="88"/>
      <c r="K157" s="88"/>
    </row>
    <row r="158" spans="1:11" ht="15.75">
      <c r="A158" s="88" t="s">
        <v>162</v>
      </c>
      <c r="B158" s="88">
        <v>71556</v>
      </c>
      <c r="C158" s="88"/>
      <c r="D158" s="88">
        <v>17</v>
      </c>
      <c r="E158" s="88">
        <v>17</v>
      </c>
      <c r="H158" s="88" t="s">
        <v>162</v>
      </c>
      <c r="I158" s="88">
        <v>5463.7870000000003</v>
      </c>
      <c r="J158" s="88"/>
      <c r="K158" s="88"/>
    </row>
    <row r="159" spans="1:11" ht="15.75">
      <c r="A159" s="88" t="s">
        <v>163</v>
      </c>
      <c r="B159" s="88">
        <v>74372</v>
      </c>
      <c r="C159" s="88"/>
      <c r="D159" s="88">
        <v>18</v>
      </c>
      <c r="E159" s="88">
        <v>18</v>
      </c>
      <c r="H159" s="88" t="s">
        <v>163</v>
      </c>
      <c r="I159" s="88">
        <v>6442.4459999999999</v>
      </c>
      <c r="J159" s="88"/>
      <c r="K159" s="88"/>
    </row>
    <row r="160" spans="1:11" ht="15.75">
      <c r="A160" s="88" t="s">
        <v>164</v>
      </c>
      <c r="B160" s="88">
        <v>82816</v>
      </c>
      <c r="C160" s="88"/>
      <c r="D160" s="88">
        <v>19</v>
      </c>
      <c r="E160" s="88">
        <v>19</v>
      </c>
      <c r="H160" s="88" t="s">
        <v>164</v>
      </c>
      <c r="I160" s="88">
        <v>7013.3490000000002</v>
      </c>
      <c r="J160" s="88"/>
      <c r="K160" s="88"/>
    </row>
    <row r="161" spans="1:11" ht="15.75">
      <c r="A161" s="88" t="s">
        <v>165</v>
      </c>
      <c r="B161" s="88">
        <v>79824</v>
      </c>
      <c r="C161" s="88"/>
      <c r="D161" s="88">
        <v>20</v>
      </c>
      <c r="E161" s="88">
        <v>20</v>
      </c>
      <c r="H161" s="88" t="s">
        <v>165</v>
      </c>
      <c r="I161" s="88">
        <v>6675.5749999999998</v>
      </c>
      <c r="J161" s="88"/>
      <c r="K161" s="88"/>
    </row>
    <row r="162" spans="1:11" ht="15.75">
      <c r="A162" s="88" t="s">
        <v>166</v>
      </c>
      <c r="B162" s="88">
        <v>57796</v>
      </c>
      <c r="C162" s="88"/>
      <c r="D162" s="88">
        <v>21</v>
      </c>
      <c r="E162" s="88">
        <v>21</v>
      </c>
      <c r="H162" s="88" t="s">
        <v>166</v>
      </c>
      <c r="I162" s="88">
        <v>4385.4080000000004</v>
      </c>
      <c r="J162" s="88"/>
      <c r="K162" s="88"/>
    </row>
    <row r="163" spans="1:11" ht="15.75">
      <c r="A163" s="88" t="s">
        <v>167</v>
      </c>
      <c r="B163" s="88">
        <v>72892</v>
      </c>
      <c r="C163" s="88"/>
      <c r="D163" s="88">
        <v>22</v>
      </c>
      <c r="E163" s="88">
        <v>22</v>
      </c>
      <c r="H163" s="88" t="s">
        <v>167</v>
      </c>
      <c r="I163" s="88">
        <v>6137.1480000000001</v>
      </c>
      <c r="J163" s="88"/>
      <c r="K163" s="88"/>
    </row>
    <row r="164" spans="1:11" ht="15.75">
      <c r="A164" s="88"/>
      <c r="B164" s="88"/>
      <c r="C164" s="88"/>
      <c r="D164" s="88">
        <v>23</v>
      </c>
      <c r="E164" s="88">
        <v>23</v>
      </c>
      <c r="I164" s="60">
        <f>AVERAGE(I161:I163,I166:I167)</f>
        <v>5716.3166000000001</v>
      </c>
      <c r="J164" s="88"/>
      <c r="K164" s="88"/>
    </row>
    <row r="165" spans="1:11" ht="15.75">
      <c r="A165" s="88" t="s">
        <v>169</v>
      </c>
      <c r="B165" s="88">
        <v>83524</v>
      </c>
      <c r="C165" s="88"/>
      <c r="D165" s="88">
        <v>24</v>
      </c>
      <c r="E165" s="88">
        <v>24</v>
      </c>
      <c r="H165" s="88" t="s">
        <v>169</v>
      </c>
      <c r="I165" s="88">
        <v>7070.1360000000004</v>
      </c>
      <c r="J165" s="88"/>
      <c r="K165" s="88"/>
    </row>
    <row r="166" spans="1:11" ht="15.75">
      <c r="A166" s="88" t="s">
        <v>170</v>
      </c>
      <c r="B166" s="88">
        <v>59440</v>
      </c>
      <c r="C166" s="88"/>
      <c r="D166" s="88">
        <v>25</v>
      </c>
      <c r="E166" s="88">
        <v>25</v>
      </c>
      <c r="H166" s="88" t="s">
        <v>170</v>
      </c>
      <c r="I166" s="88">
        <v>4869.1760000000004</v>
      </c>
      <c r="J166" s="88"/>
      <c r="K166" s="88"/>
    </row>
    <row r="167" spans="1:11" ht="15.75">
      <c r="A167" s="88" t="s">
        <v>176</v>
      </c>
      <c r="B167" s="88">
        <v>77812</v>
      </c>
      <c r="C167" s="88"/>
      <c r="D167" s="88">
        <v>26</v>
      </c>
      <c r="E167" s="88">
        <v>26</v>
      </c>
      <c r="H167" s="88" t="s">
        <v>176</v>
      </c>
      <c r="I167" s="88">
        <v>6514.2759999999998</v>
      </c>
      <c r="J167" s="88"/>
      <c r="K167" s="88"/>
    </row>
    <row r="168" spans="1:11" ht="15.75">
      <c r="A168" s="88" t="s">
        <v>171</v>
      </c>
      <c r="B168" s="88">
        <v>84932</v>
      </c>
      <c r="C168" s="88"/>
      <c r="D168" s="88">
        <v>27</v>
      </c>
      <c r="E168" s="88">
        <v>27</v>
      </c>
      <c r="H168" s="88" t="s">
        <v>171</v>
      </c>
      <c r="I168" s="88">
        <v>7116.9250000000002</v>
      </c>
      <c r="J168" s="88"/>
      <c r="K168" s="88"/>
    </row>
    <row r="169" spans="1:11" ht="15.75">
      <c r="A169" s="88" t="s">
        <v>177</v>
      </c>
      <c r="B169" s="88">
        <v>76164</v>
      </c>
      <c r="C169" s="88"/>
      <c r="D169" s="88">
        <v>28</v>
      </c>
      <c r="E169" s="88">
        <v>28</v>
      </c>
      <c r="H169" s="88" t="s">
        <v>177</v>
      </c>
      <c r="I169" s="88">
        <v>6245.2290000000003</v>
      </c>
      <c r="J169" s="88"/>
      <c r="K169" s="88"/>
    </row>
    <row r="170" spans="1:11" ht="15.75">
      <c r="A170" s="88" t="s">
        <v>172</v>
      </c>
      <c r="B170" s="88">
        <v>83560</v>
      </c>
      <c r="C170" s="88"/>
      <c r="D170" s="88">
        <v>29</v>
      </c>
      <c r="E170" s="88">
        <v>29</v>
      </c>
      <c r="H170" s="88" t="s">
        <v>172</v>
      </c>
      <c r="I170" s="88">
        <v>7202.5730000000003</v>
      </c>
    </row>
    <row r="171" spans="1:11" ht="15.75">
      <c r="A171" s="88" t="s">
        <v>173</v>
      </c>
      <c r="B171" s="88">
        <v>71488</v>
      </c>
      <c r="C171" s="88"/>
      <c r="D171" s="88">
        <v>30</v>
      </c>
      <c r="E171" s="88">
        <v>30</v>
      </c>
      <c r="H171" s="88" t="s">
        <v>173</v>
      </c>
      <c r="I171" s="88">
        <v>5910.991</v>
      </c>
    </row>
    <row r="172" spans="1:11" ht="15.75">
      <c r="A172" s="88" t="s">
        <v>174</v>
      </c>
      <c r="B172" s="88">
        <v>11380</v>
      </c>
      <c r="C172" s="88"/>
      <c r="D172" s="88">
        <v>31</v>
      </c>
      <c r="E172" s="88">
        <v>31</v>
      </c>
      <c r="H172" s="88" t="s">
        <v>174</v>
      </c>
      <c r="I172" s="88">
        <v>2583.1379999999999</v>
      </c>
    </row>
    <row r="173" spans="1:11" ht="15.75">
      <c r="A173" s="88"/>
      <c r="B173" s="88">
        <f>SUM(B142:B172)</f>
        <v>1920502</v>
      </c>
      <c r="C173" s="88"/>
      <c r="D173" s="88"/>
      <c r="E173" s="88"/>
      <c r="I173" s="155">
        <f>SUM(I142:I172)/1000</f>
        <v>181.24120659999997</v>
      </c>
    </row>
    <row r="206" spans="1:7">
      <c r="B206" s="1" t="s">
        <v>136</v>
      </c>
      <c r="C206" s="1" t="s">
        <v>137</v>
      </c>
      <c r="D206" s="1" t="s">
        <v>140</v>
      </c>
      <c r="G206" s="1" t="s">
        <v>141</v>
      </c>
    </row>
    <row r="207" spans="1:7" ht="15.75">
      <c r="A207" s="116">
        <v>42552</v>
      </c>
      <c r="B207">
        <v>40167</v>
      </c>
      <c r="C207" s="113">
        <v>3111.895</v>
      </c>
      <c r="D207" s="88">
        <v>3369.9740000000002</v>
      </c>
      <c r="G207" s="88">
        <v>3484.982</v>
      </c>
    </row>
    <row r="208" spans="1:7" ht="15.75">
      <c r="A208" s="116">
        <v>42553</v>
      </c>
      <c r="B208">
        <v>70138</v>
      </c>
      <c r="C208" s="113">
        <v>5813.7759999999998</v>
      </c>
      <c r="D208" s="88">
        <v>5590.48</v>
      </c>
      <c r="G208" s="88">
        <v>6140.0640000000003</v>
      </c>
    </row>
    <row r="209" spans="1:7" ht="15.75">
      <c r="A209" s="116">
        <v>42554</v>
      </c>
      <c r="B209" s="118">
        <f>(C209/C208)*B208</f>
        <v>99442.565879043148</v>
      </c>
      <c r="C209" s="104">
        <f>G209</f>
        <v>8242.8469999999998</v>
      </c>
      <c r="D209" s="88">
        <v>6429.5659999999998</v>
      </c>
      <c r="G209" s="88">
        <v>8242.8469999999998</v>
      </c>
    </row>
    <row r="210" spans="1:7" ht="15.75">
      <c r="A210" s="116">
        <v>42555</v>
      </c>
      <c r="B210">
        <v>87768</v>
      </c>
      <c r="C210" s="113">
        <v>7360.1239999999998</v>
      </c>
      <c r="D210" s="88">
        <v>4542.08</v>
      </c>
      <c r="G210" s="88">
        <v>7744.14</v>
      </c>
    </row>
    <row r="211" spans="1:7" ht="15.75">
      <c r="A211" s="116">
        <v>42556</v>
      </c>
      <c r="B211">
        <v>90752</v>
      </c>
      <c r="C211" s="113">
        <v>7666.9830000000002</v>
      </c>
      <c r="D211" s="88">
        <v>7413.5349999999999</v>
      </c>
      <c r="G211" s="88">
        <v>8053.2020000000002</v>
      </c>
    </row>
    <row r="212" spans="1:7" ht="15.75">
      <c r="A212" s="116">
        <v>42557</v>
      </c>
      <c r="B212">
        <v>90220</v>
      </c>
      <c r="C212" s="113">
        <v>7571.8029999999999</v>
      </c>
      <c r="D212" s="88">
        <v>7276.7290000000003</v>
      </c>
      <c r="G212" s="88">
        <v>7931.95</v>
      </c>
    </row>
    <row r="213" spans="1:7" ht="15.75">
      <c r="A213" s="116">
        <v>42558</v>
      </c>
      <c r="B213">
        <v>72086</v>
      </c>
      <c r="C213" s="113">
        <v>6023.5439999999999</v>
      </c>
      <c r="D213" s="88">
        <v>4692.3860000000004</v>
      </c>
      <c r="G213" s="88">
        <v>6599.9719999999998</v>
      </c>
    </row>
    <row r="214" spans="1:7" ht="15.75">
      <c r="A214" s="116">
        <v>42559</v>
      </c>
      <c r="B214">
        <v>58108</v>
      </c>
      <c r="C214" s="113">
        <v>4695.1679999999997</v>
      </c>
      <c r="D214" s="88">
        <v>3091.1759999999999</v>
      </c>
      <c r="G214" s="88">
        <v>4955.1750000000002</v>
      </c>
    </row>
    <row r="215" spans="1:7" ht="15.75">
      <c r="A215" s="116">
        <v>42560</v>
      </c>
      <c r="B215">
        <v>61958</v>
      </c>
      <c r="C215" s="113">
        <v>5137.5619999999999</v>
      </c>
      <c r="D215" s="88">
        <v>7156.1459999999997</v>
      </c>
      <c r="G215" s="88">
        <v>5358.3019999999997</v>
      </c>
    </row>
    <row r="216" spans="1:7" ht="15.75">
      <c r="A216" s="116">
        <v>42561</v>
      </c>
      <c r="B216">
        <v>87224</v>
      </c>
      <c r="C216" s="113">
        <v>7381.3540000000003</v>
      </c>
      <c r="D216" s="88">
        <v>5944.6670000000004</v>
      </c>
      <c r="G216" s="88">
        <v>7708.0060000000003</v>
      </c>
    </row>
    <row r="217" spans="1:7" ht="15.75">
      <c r="A217" s="116">
        <v>42562</v>
      </c>
      <c r="B217">
        <v>67572</v>
      </c>
      <c r="C217" s="113">
        <v>5327.5240000000003</v>
      </c>
      <c r="D217" s="88">
        <v>6716.56</v>
      </c>
      <c r="G217" s="88">
        <v>5686.0060000000003</v>
      </c>
    </row>
    <row r="218" spans="1:7" ht="15.75">
      <c r="A218" s="116">
        <v>42563</v>
      </c>
      <c r="B218">
        <v>87798</v>
      </c>
      <c r="C218" s="113">
        <v>7293.9489999999996</v>
      </c>
      <c r="D218" s="88">
        <v>7811.81</v>
      </c>
      <c r="G218" s="88">
        <v>7613.1440000000002</v>
      </c>
    </row>
    <row r="219" spans="1:7" ht="15.75">
      <c r="A219" s="116">
        <v>42564</v>
      </c>
      <c r="B219">
        <v>80436</v>
      </c>
      <c r="C219" s="113">
        <v>6809.9660000000003</v>
      </c>
      <c r="D219" s="88">
        <v>7000.8230000000003</v>
      </c>
      <c r="G219" s="88">
        <v>7082.2340000000004</v>
      </c>
    </row>
    <row r="220" spans="1:7" ht="15.75">
      <c r="A220" s="116">
        <v>42565</v>
      </c>
      <c r="B220">
        <v>54076</v>
      </c>
      <c r="C220" s="113">
        <v>3973.68</v>
      </c>
      <c r="D220" s="88">
        <v>6187.8540000000003</v>
      </c>
      <c r="G220" s="88">
        <v>4346.2979999999998</v>
      </c>
    </row>
    <row r="221" spans="1:7" ht="15.75">
      <c r="A221" s="116">
        <v>42566</v>
      </c>
      <c r="B221">
        <v>78964</v>
      </c>
      <c r="C221" s="113">
        <v>6709.9040000000005</v>
      </c>
      <c r="D221" s="88">
        <v>7330.4939999999997</v>
      </c>
      <c r="G221" s="88">
        <v>6503.9459999999999</v>
      </c>
    </row>
    <row r="222" spans="1:7" ht="15.75">
      <c r="A222" s="116">
        <v>42567</v>
      </c>
      <c r="B222">
        <v>70152</v>
      </c>
      <c r="C222" s="113">
        <v>5546.2839999999997</v>
      </c>
      <c r="D222" s="88">
        <v>5376.3329999999996</v>
      </c>
      <c r="G222" s="88">
        <v>5490.6490000000003</v>
      </c>
    </row>
    <row r="223" spans="1:7" ht="15.75">
      <c r="A223" s="116">
        <v>42568</v>
      </c>
      <c r="B223">
        <v>88368</v>
      </c>
      <c r="C223" s="113">
        <v>7439.75</v>
      </c>
      <c r="D223" s="88">
        <v>6125.2520000000004</v>
      </c>
      <c r="G223" s="88">
        <v>7383.1890000000003</v>
      </c>
    </row>
    <row r="224" spans="1:7" ht="15.75">
      <c r="A224" s="116">
        <v>42569</v>
      </c>
      <c r="B224">
        <v>73578</v>
      </c>
      <c r="C224" s="113">
        <v>6114.9859999999999</v>
      </c>
      <c r="D224" s="88">
        <v>4578.9989999999998</v>
      </c>
      <c r="G224" s="88">
        <v>5805.2759999999998</v>
      </c>
    </row>
    <row r="225" spans="1:7" ht="15.75">
      <c r="A225" s="116">
        <v>42570</v>
      </c>
      <c r="B225">
        <v>64894</v>
      </c>
      <c r="C225" s="113">
        <v>5210.0150000000003</v>
      </c>
      <c r="D225" s="88">
        <v>6502.4570000000003</v>
      </c>
      <c r="G225" s="88">
        <v>5049.2259999999997</v>
      </c>
    </row>
    <row r="226" spans="1:7" ht="15.75">
      <c r="A226" s="116">
        <v>42571</v>
      </c>
      <c r="B226">
        <v>91800</v>
      </c>
      <c r="C226" s="113">
        <v>7754.2460000000001</v>
      </c>
      <c r="D226" s="88">
        <v>7593.04</v>
      </c>
      <c r="G226" s="88">
        <v>7611.9179999999997</v>
      </c>
    </row>
    <row r="227" spans="1:7" ht="15.75">
      <c r="A227" s="116">
        <v>42572</v>
      </c>
      <c r="B227">
        <v>84074</v>
      </c>
      <c r="C227" s="113">
        <v>6900.9579999999996</v>
      </c>
      <c r="D227" s="88">
        <v>5440.8860000000004</v>
      </c>
      <c r="G227" s="88">
        <v>7241.06</v>
      </c>
    </row>
    <row r="228" spans="1:7" ht="15.75">
      <c r="A228" s="116">
        <v>42573</v>
      </c>
      <c r="B228">
        <v>69432</v>
      </c>
      <c r="C228" s="113">
        <v>5709.152</v>
      </c>
      <c r="D228" s="88">
        <v>7005.3190000000004</v>
      </c>
      <c r="G228" s="88">
        <v>5741.4719999999998</v>
      </c>
    </row>
    <row r="229" spans="1:7" ht="15.75">
      <c r="A229" s="116">
        <v>42574</v>
      </c>
      <c r="B229">
        <v>78388</v>
      </c>
      <c r="C229" s="113">
        <v>6790.9939999999997</v>
      </c>
      <c r="D229" s="88">
        <v>5752.8919999999998</v>
      </c>
      <c r="G229" s="88">
        <v>6586.8050000000003</v>
      </c>
    </row>
    <row r="230" spans="1:7" ht="15.75">
      <c r="A230" s="116">
        <v>42575</v>
      </c>
      <c r="B230" s="118">
        <f>(C230/C229)*B229</f>
        <v>45413.402450951959</v>
      </c>
      <c r="C230" s="117">
        <f>G230</f>
        <v>3934.3029999999999</v>
      </c>
      <c r="D230" s="88">
        <v>5386.9309999999996</v>
      </c>
      <c r="G230" s="88">
        <v>3934.3029999999999</v>
      </c>
    </row>
    <row r="231" spans="1:7" ht="15.75">
      <c r="A231" s="116">
        <v>42576</v>
      </c>
      <c r="B231">
        <v>35458</v>
      </c>
      <c r="C231" s="113">
        <v>3514.24</v>
      </c>
      <c r="D231" s="88">
        <v>6309.15</v>
      </c>
    </row>
    <row r="232" spans="1:7" ht="15.75">
      <c r="A232" s="116">
        <v>42577</v>
      </c>
      <c r="B232">
        <v>86272</v>
      </c>
      <c r="C232" s="113">
        <v>7374.8419999999996</v>
      </c>
      <c r="D232" s="88">
        <v>6116.9979999999996</v>
      </c>
    </row>
    <row r="233" spans="1:7" ht="15.75">
      <c r="A233" s="116">
        <v>42578</v>
      </c>
      <c r="B233">
        <v>89644</v>
      </c>
      <c r="C233" s="113">
        <v>7499.4260000000004</v>
      </c>
      <c r="D233" s="88">
        <v>7111.5010000000002</v>
      </c>
    </row>
    <row r="234" spans="1:7" ht="15.75">
      <c r="A234" s="116">
        <v>42579</v>
      </c>
      <c r="B234">
        <v>56450</v>
      </c>
      <c r="C234" s="113">
        <v>4100.607</v>
      </c>
      <c r="D234" s="88">
        <v>7388.6760000000004</v>
      </c>
    </row>
    <row r="235" spans="1:7" ht="15.75">
      <c r="A235" s="116">
        <v>42580</v>
      </c>
      <c r="B235">
        <v>79212</v>
      </c>
      <c r="C235" s="113">
        <v>6523.4949999999999</v>
      </c>
      <c r="D235" s="88">
        <v>6969.3869999999997</v>
      </c>
    </row>
    <row r="236" spans="1:7" ht="15.75">
      <c r="A236" s="116">
        <v>42581</v>
      </c>
      <c r="B236">
        <v>65284</v>
      </c>
      <c r="C236" s="113">
        <v>5454.6639999999998</v>
      </c>
      <c r="D236" s="88">
        <v>7447.6989999999996</v>
      </c>
    </row>
    <row r="237" spans="1:7" ht="15.75">
      <c r="A237" s="116">
        <v>42582</v>
      </c>
      <c r="B237" s="118">
        <f>(C237/C236)*B236</f>
        <v>50364.963015870468</v>
      </c>
      <c r="C237" s="117">
        <f>D237</f>
        <v>4208.1360000000004</v>
      </c>
      <c r="D237" s="88">
        <v>4208.1360000000004</v>
      </c>
    </row>
    <row r="238" spans="1:7" ht="15.75">
      <c r="A238"/>
      <c r="B238" s="106">
        <f>SUM(B207:B237)</f>
        <v>2255493.9313458656</v>
      </c>
      <c r="C238" s="95">
        <f>SUM(C207:C237)/1000</f>
        <v>187.19617699999998</v>
      </c>
      <c r="D238"/>
    </row>
    <row r="240" spans="1:7">
      <c r="A240" s="150" t="s">
        <v>144</v>
      </c>
      <c r="B240" s="94">
        <v>2317972.77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workbookViewId="0">
      <selection activeCell="I23" sqref="I23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1" width="30.42578125" style="1" bestFit="1" customWidth="1"/>
    <col min="12" max="12" width="16.28515625" style="1" customWidth="1"/>
    <col min="13" max="14" width="23.7109375" style="1" bestFit="1" customWidth="1"/>
    <col min="15" max="15" width="9" style="1" bestFit="1" customWidth="1"/>
    <col min="16" max="16384" width="33.85546875" style="1"/>
  </cols>
  <sheetData>
    <row r="1" spans="1:11" ht="27" customHeight="1">
      <c r="A1" s="256" t="s">
        <v>11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Budget'!M6</f>
        <v>944415.83380103891</v>
      </c>
      <c r="C4" s="61">
        <v>829281.39</v>
      </c>
      <c r="D4" s="61">
        <v>831761.32900000014</v>
      </c>
      <c r="E4" s="2"/>
      <c r="F4" s="2"/>
      <c r="G4" s="2">
        <f t="shared" ref="G4:G15" si="0">E4+F4</f>
        <v>0</v>
      </c>
      <c r="H4" s="11">
        <v>64.08770100000001</v>
      </c>
      <c r="I4" s="11">
        <v>82.4</v>
      </c>
      <c r="J4" s="4">
        <f>H4/I4</f>
        <v>0.77776336165048554</v>
      </c>
      <c r="K4" s="231">
        <f>H4/'2017 Budget'!M23</f>
        <v>0.77776336165048554</v>
      </c>
    </row>
    <row r="5" spans="1:11" outlineLevel="1">
      <c r="A5" s="170">
        <v>42767</v>
      </c>
      <c r="B5" s="61">
        <f>'2017 Budget'!M7</f>
        <v>1137814.9182696508</v>
      </c>
      <c r="C5" s="61">
        <v>958690.75</v>
      </c>
      <c r="D5" s="61">
        <v>959626.0419999999</v>
      </c>
      <c r="E5" s="2"/>
      <c r="F5" s="2"/>
      <c r="G5" s="2">
        <f t="shared" si="0"/>
        <v>0</v>
      </c>
      <c r="H5" s="11">
        <v>86.951942780970271</v>
      </c>
      <c r="I5" s="11">
        <v>107</v>
      </c>
      <c r="J5" s="4">
        <f t="shared" ref="J5:J15" si="1">H5/I5</f>
        <v>0.81263497926140438</v>
      </c>
      <c r="K5" s="231">
        <f>H5/'2017 Budget'!M24</f>
        <v>0.81263497926140438</v>
      </c>
    </row>
    <row r="6" spans="1:11" outlineLevel="1">
      <c r="A6" s="170">
        <v>42795</v>
      </c>
      <c r="B6" s="61">
        <f>'2017 Budget'!M8</f>
        <v>1818147.7382531438</v>
      </c>
      <c r="C6" s="61"/>
      <c r="D6" s="61"/>
      <c r="E6" s="2"/>
      <c r="F6" s="2"/>
      <c r="G6" s="2">
        <f t="shared" si="0"/>
        <v>0</v>
      </c>
      <c r="H6" s="11"/>
      <c r="I6" s="11">
        <v>147</v>
      </c>
      <c r="J6" s="4">
        <f t="shared" si="1"/>
        <v>0</v>
      </c>
      <c r="K6" s="231">
        <f>H6/'2017 Budget'!M25</f>
        <v>0</v>
      </c>
    </row>
    <row r="7" spans="1:11" outlineLevel="1">
      <c r="A7" s="170">
        <v>42826</v>
      </c>
      <c r="B7" s="61">
        <f>'2017 Budget'!M9</f>
        <v>2014491.9864446279</v>
      </c>
      <c r="C7" s="61"/>
      <c r="D7" s="61"/>
      <c r="E7" s="2"/>
      <c r="F7" s="2"/>
      <c r="G7" s="2">
        <f t="shared" si="0"/>
        <v>0</v>
      </c>
      <c r="H7" s="11"/>
      <c r="I7" s="11">
        <v>153.80000000000001</v>
      </c>
      <c r="J7" s="4">
        <f t="shared" si="1"/>
        <v>0</v>
      </c>
      <c r="K7" s="231">
        <f>H7/'2017 Budget'!M26</f>
        <v>0</v>
      </c>
    </row>
    <row r="8" spans="1:11" outlineLevel="1">
      <c r="A8" s="170">
        <v>42856</v>
      </c>
      <c r="B8" s="61">
        <f>'2017 Budget'!M10</f>
        <v>2256977.1329611107</v>
      </c>
      <c r="C8" s="180"/>
      <c r="D8" s="61"/>
      <c r="E8" s="2"/>
      <c r="F8" s="2"/>
      <c r="G8" s="2">
        <f t="shared" si="0"/>
        <v>0</v>
      </c>
      <c r="H8" s="11"/>
      <c r="I8" s="11">
        <v>174.2</v>
      </c>
      <c r="J8" s="4">
        <f t="shared" si="1"/>
        <v>0</v>
      </c>
      <c r="K8" s="231">
        <f>H8/'2017 Budget'!M27</f>
        <v>0</v>
      </c>
    </row>
    <row r="9" spans="1:11" outlineLevel="1">
      <c r="A9" s="170">
        <v>42887</v>
      </c>
      <c r="B9" s="61">
        <f>'2017 Budget'!M11</f>
        <v>2256977.1329611107</v>
      </c>
      <c r="C9" s="61"/>
      <c r="D9" s="61"/>
      <c r="E9" s="2"/>
      <c r="F9" s="2"/>
      <c r="G9" s="2">
        <f t="shared" si="0"/>
        <v>0</v>
      </c>
      <c r="H9" s="11"/>
      <c r="I9" s="11">
        <v>174.5</v>
      </c>
      <c r="J9" s="4">
        <f t="shared" si="1"/>
        <v>0</v>
      </c>
      <c r="K9" s="231">
        <f>H9/'2017 Budget'!M28</f>
        <v>0</v>
      </c>
    </row>
    <row r="10" spans="1:11">
      <c r="A10" s="170">
        <v>42917</v>
      </c>
      <c r="B10" s="61">
        <f>'2017 Budget'!M12</f>
        <v>2235005.3558284636</v>
      </c>
      <c r="C10" s="61"/>
      <c r="D10" s="61"/>
      <c r="E10" s="2"/>
      <c r="F10" s="2"/>
      <c r="G10" s="2">
        <f t="shared" si="0"/>
        <v>0</v>
      </c>
      <c r="H10" s="11"/>
      <c r="I10" s="11">
        <v>185.7</v>
      </c>
      <c r="J10" s="4">
        <f t="shared" si="1"/>
        <v>0</v>
      </c>
      <c r="K10" s="231">
        <f>H10/'2017 Budget'!M29</f>
        <v>0</v>
      </c>
    </row>
    <row r="11" spans="1:11">
      <c r="A11" s="170">
        <v>42948</v>
      </c>
      <c r="B11" s="61">
        <f>'2017 Budget'!M13</f>
        <v>2080167.87138344</v>
      </c>
      <c r="C11" s="61"/>
      <c r="D11" s="61"/>
      <c r="E11" s="2"/>
      <c r="F11" s="2"/>
      <c r="G11" s="2">
        <f t="shared" si="0"/>
        <v>0</v>
      </c>
      <c r="H11" s="11"/>
      <c r="I11" s="11">
        <v>171.7</v>
      </c>
      <c r="J11" s="4">
        <f t="shared" si="1"/>
        <v>0</v>
      </c>
      <c r="K11" s="231">
        <f>H11/'2017 Budget'!M30</f>
        <v>0</v>
      </c>
    </row>
    <row r="12" spans="1:11">
      <c r="A12" s="170">
        <v>42979</v>
      </c>
      <c r="B12" s="61">
        <f>'2017 Budget'!M14</f>
        <v>1775101.1609590189</v>
      </c>
      <c r="C12" s="61"/>
      <c r="D12" s="61"/>
      <c r="E12" s="2"/>
      <c r="F12" s="2"/>
      <c r="G12" s="2">
        <f t="shared" si="0"/>
        <v>0</v>
      </c>
      <c r="H12" s="11"/>
      <c r="I12" s="11">
        <v>143.19999999999999</v>
      </c>
      <c r="J12" s="4">
        <f t="shared" si="1"/>
        <v>0</v>
      </c>
      <c r="K12" s="231">
        <f>H12/'2017 Budget'!M31</f>
        <v>0</v>
      </c>
    </row>
    <row r="13" spans="1:11">
      <c r="A13" s="170">
        <v>43009</v>
      </c>
      <c r="B13" s="61">
        <f>'2017 Budget'!M15</f>
        <v>1438698.292968343</v>
      </c>
      <c r="C13" s="181"/>
      <c r="D13" s="61"/>
      <c r="E13" s="2"/>
      <c r="F13" s="2"/>
      <c r="G13" s="2">
        <f t="shared" si="0"/>
        <v>0</v>
      </c>
      <c r="H13" s="11"/>
      <c r="I13" s="11">
        <v>109.7</v>
      </c>
      <c r="J13" s="4">
        <f t="shared" si="1"/>
        <v>0</v>
      </c>
      <c r="K13" s="231">
        <f>H13/'2017 Budget'!M32</f>
        <v>0</v>
      </c>
    </row>
    <row r="14" spans="1:11">
      <c r="A14" s="170">
        <v>43040</v>
      </c>
      <c r="B14" s="61">
        <f>'2017 Budget'!M16</f>
        <v>920730.04143201455</v>
      </c>
      <c r="C14" s="61"/>
      <c r="D14" s="61"/>
      <c r="E14" s="2"/>
      <c r="F14" s="2"/>
      <c r="G14" s="2">
        <f t="shared" si="0"/>
        <v>0</v>
      </c>
      <c r="H14" s="11"/>
      <c r="I14" s="11">
        <v>71.599999999999994</v>
      </c>
      <c r="J14" s="4">
        <f t="shared" si="1"/>
        <v>0</v>
      </c>
      <c r="K14" s="231">
        <f>H14/'2017 Budget'!M33</f>
        <v>0</v>
      </c>
    </row>
    <row r="15" spans="1:11">
      <c r="A15" s="170">
        <v>43070</v>
      </c>
      <c r="B15" s="61">
        <f>'2017 Budget'!M17</f>
        <v>741929.61296573747</v>
      </c>
      <c r="C15" s="183"/>
      <c r="D15" s="182"/>
      <c r="E15" s="169"/>
      <c r="F15" s="169"/>
      <c r="G15" s="169">
        <f t="shared" si="0"/>
        <v>0</v>
      </c>
      <c r="H15" s="11"/>
      <c r="I15" s="11">
        <v>64.3</v>
      </c>
      <c r="J15" s="4">
        <f t="shared" si="1"/>
        <v>0</v>
      </c>
      <c r="K15" s="231">
        <f>H15/'2017 Budget'!M34</f>
        <v>0</v>
      </c>
    </row>
    <row r="16" spans="1:11">
      <c r="K16" s="96"/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1:15">
      <c r="K65" s="96"/>
    </row>
    <row r="66" spans="1:15">
      <c r="K66" s="96"/>
    </row>
    <row r="67" spans="1:15">
      <c r="K67" s="96"/>
    </row>
    <row r="68" spans="1:15">
      <c r="K68" s="96"/>
    </row>
    <row r="69" spans="1:15">
      <c r="K69" s="96"/>
    </row>
    <row r="70" spans="1:15">
      <c r="K70" s="96"/>
    </row>
    <row r="71" spans="1:15">
      <c r="K71" s="96"/>
    </row>
    <row r="72" spans="1:15">
      <c r="K72" s="96"/>
    </row>
    <row r="73" spans="1:15">
      <c r="C73" s="107"/>
      <c r="K73" s="96"/>
    </row>
    <row r="75" spans="1:15">
      <c r="C75" s="159"/>
    </row>
    <row r="76" spans="1:15">
      <c r="L76" s="96"/>
      <c r="N76" s="96"/>
      <c r="O76" s="96"/>
    </row>
    <row r="77" spans="1:15">
      <c r="B77" s="1" t="s">
        <v>218</v>
      </c>
      <c r="L77" s="96"/>
      <c r="N77" s="96"/>
      <c r="O77" s="96"/>
    </row>
    <row r="78" spans="1:15" ht="15.75">
      <c r="A78" s="158">
        <v>42379.958333333336</v>
      </c>
      <c r="B78" s="105">
        <v>25152</v>
      </c>
      <c r="C78" s="157">
        <v>1560.153</v>
      </c>
      <c r="E78" s="157" t="s">
        <v>157</v>
      </c>
      <c r="F78" s="157"/>
      <c r="G78" s="164">
        <v>42379</v>
      </c>
      <c r="H78" s="96">
        <v>27541.25</v>
      </c>
      <c r="J78" s="96"/>
      <c r="K78" s="96"/>
      <c r="L78" s="96"/>
      <c r="N78" s="96"/>
      <c r="O78" s="96"/>
    </row>
    <row r="79" spans="1:15" ht="15.75">
      <c r="A79" s="158">
        <v>42410.958333333336</v>
      </c>
      <c r="B79" s="105">
        <v>11456</v>
      </c>
      <c r="C79" s="157">
        <v>716.46040000000005</v>
      </c>
      <c r="E79" s="157" t="s">
        <v>157</v>
      </c>
      <c r="F79" s="157"/>
      <c r="G79" s="164">
        <v>42410</v>
      </c>
      <c r="H79" s="96">
        <v>14886.71</v>
      </c>
      <c r="J79" s="96"/>
      <c r="L79" s="96"/>
      <c r="N79" s="96"/>
      <c r="O79" s="96"/>
    </row>
    <row r="80" spans="1:15" ht="15.75">
      <c r="A80" s="158">
        <v>42439.958333333336</v>
      </c>
      <c r="B80" s="159">
        <v>50972.99</v>
      </c>
      <c r="C80" s="161">
        <f>B80/$B$83*$C$83</f>
        <v>3920.1935801639261</v>
      </c>
      <c r="E80" s="157" t="s">
        <v>157</v>
      </c>
      <c r="F80" s="157"/>
      <c r="G80" s="164">
        <v>42439</v>
      </c>
      <c r="H80" s="96">
        <v>50972.99</v>
      </c>
      <c r="J80" s="96"/>
      <c r="K80" s="96"/>
      <c r="L80" s="96"/>
      <c r="N80" s="96"/>
      <c r="O80" s="96"/>
    </row>
    <row r="81" spans="1:15" ht="15.75">
      <c r="A81" s="158">
        <v>42470.958333333336</v>
      </c>
      <c r="B81" s="105">
        <v>84032</v>
      </c>
      <c r="C81" s="157">
        <v>6671.8630000000003</v>
      </c>
      <c r="E81" s="157" t="s">
        <v>157</v>
      </c>
      <c r="F81" s="157"/>
      <c r="G81" s="164">
        <v>42470</v>
      </c>
      <c r="H81" s="96">
        <v>84653.49</v>
      </c>
      <c r="J81" s="96"/>
      <c r="K81" s="96"/>
      <c r="L81" s="96"/>
      <c r="N81" s="96"/>
      <c r="O81" s="96"/>
    </row>
    <row r="82" spans="1:15" ht="15.75">
      <c r="A82" s="158">
        <v>42500.958333333336</v>
      </c>
      <c r="B82" s="105">
        <v>59712</v>
      </c>
      <c r="C82" s="157">
        <v>5096.0609999999997</v>
      </c>
      <c r="E82" s="157" t="s">
        <v>157</v>
      </c>
      <c r="F82" s="157"/>
      <c r="G82" s="164">
        <v>42500</v>
      </c>
      <c r="H82" s="96">
        <v>61278.57</v>
      </c>
      <c r="J82" s="96"/>
      <c r="K82" s="96"/>
      <c r="L82" s="96"/>
      <c r="N82" s="96"/>
      <c r="O82" s="96"/>
    </row>
    <row r="83" spans="1:15" ht="15.75">
      <c r="A83" s="158">
        <v>42531.958333333336</v>
      </c>
      <c r="B83" s="105">
        <v>81744</v>
      </c>
      <c r="C83" s="157">
        <v>6286.7079999999996</v>
      </c>
      <c r="E83" s="157" t="s">
        <v>157</v>
      </c>
      <c r="F83" s="157"/>
      <c r="G83" s="164">
        <v>42531</v>
      </c>
      <c r="H83" s="96">
        <v>82503.13</v>
      </c>
      <c r="J83" s="96"/>
      <c r="K83" s="96"/>
      <c r="L83" s="96"/>
      <c r="N83" s="96"/>
      <c r="O83" s="96"/>
    </row>
    <row r="84" spans="1:15" ht="15.75">
      <c r="A84" s="158">
        <v>42561.958333333336</v>
      </c>
      <c r="B84" s="105">
        <v>81952</v>
      </c>
      <c r="C84" s="157">
        <v>6442.1959999999999</v>
      </c>
      <c r="E84" s="157" t="s">
        <v>157</v>
      </c>
      <c r="F84" s="157"/>
      <c r="G84" s="164">
        <v>42561</v>
      </c>
      <c r="H84" s="96">
        <v>82554.289999999994</v>
      </c>
      <c r="J84" s="96"/>
      <c r="K84" s="96"/>
      <c r="L84" s="96"/>
      <c r="N84" s="96"/>
      <c r="O84" s="96"/>
    </row>
    <row r="85" spans="1:15" ht="15.75">
      <c r="A85" s="158">
        <v>42592.958333333336</v>
      </c>
      <c r="B85" s="105">
        <f>H85</f>
        <v>8472.84</v>
      </c>
      <c r="C85" s="157">
        <v>103.02160000000001</v>
      </c>
      <c r="E85" s="157" t="s">
        <v>157</v>
      </c>
      <c r="F85" s="157"/>
      <c r="G85" s="164">
        <v>42592</v>
      </c>
      <c r="H85" s="96">
        <v>8472.84</v>
      </c>
      <c r="J85" s="96"/>
      <c r="L85" s="96"/>
      <c r="N85" s="96"/>
      <c r="O85" s="96"/>
    </row>
    <row r="86" spans="1:15" ht="15.75">
      <c r="A86" s="158">
        <v>42623.958333333336</v>
      </c>
      <c r="B86" s="105">
        <v>50256</v>
      </c>
      <c r="C86" s="157">
        <v>3742.74</v>
      </c>
      <c r="E86" s="157" t="s">
        <v>157</v>
      </c>
      <c r="F86" s="157"/>
      <c r="G86" s="164">
        <v>42623</v>
      </c>
      <c r="H86" s="96">
        <v>52069.18</v>
      </c>
      <c r="J86" s="96"/>
      <c r="K86" s="96"/>
      <c r="L86" s="96"/>
      <c r="N86" s="96"/>
      <c r="O86" s="96"/>
    </row>
    <row r="87" spans="1:15" ht="15.75">
      <c r="A87" s="158">
        <v>42653.958333333336</v>
      </c>
      <c r="B87" s="105">
        <v>84304</v>
      </c>
      <c r="C87" s="157">
        <v>6723.7439999999997</v>
      </c>
      <c r="E87" s="157" t="s">
        <v>157</v>
      </c>
      <c r="F87" s="157"/>
      <c r="G87" s="164">
        <v>42653</v>
      </c>
      <c r="H87" s="96">
        <v>84763.74</v>
      </c>
      <c r="J87" s="96"/>
      <c r="K87" s="96"/>
      <c r="L87" s="96"/>
      <c r="N87" s="96"/>
      <c r="O87" s="96"/>
    </row>
    <row r="88" spans="1:15" ht="15.75">
      <c r="A88" s="158">
        <v>42684.958333333336</v>
      </c>
      <c r="B88" s="105">
        <v>79680</v>
      </c>
      <c r="C88" s="157">
        <v>6297.0389999999998</v>
      </c>
      <c r="E88" s="157" t="s">
        <v>157</v>
      </c>
      <c r="F88" s="157"/>
      <c r="G88" s="164">
        <v>42684</v>
      </c>
      <c r="H88" s="96">
        <v>80680.75</v>
      </c>
      <c r="J88" s="96"/>
      <c r="K88" s="96"/>
      <c r="L88" s="96"/>
      <c r="N88" s="96"/>
      <c r="O88" s="96"/>
    </row>
    <row r="89" spans="1:15" ht="15.75">
      <c r="A89" s="158">
        <v>42714.958333333336</v>
      </c>
      <c r="B89" s="105">
        <v>75680</v>
      </c>
      <c r="C89" s="157">
        <v>5959.4889999999996</v>
      </c>
      <c r="E89" s="157" t="s">
        <v>157</v>
      </c>
      <c r="F89" s="157"/>
      <c r="G89" s="164">
        <v>42714</v>
      </c>
      <c r="H89" s="96">
        <v>76779.53</v>
      </c>
      <c r="J89" s="96"/>
      <c r="K89" s="96"/>
      <c r="L89" s="96"/>
      <c r="N89" s="96"/>
      <c r="O89" s="96"/>
    </row>
    <row r="90" spans="1:15" ht="15.75">
      <c r="A90" s="157" t="s">
        <v>180</v>
      </c>
      <c r="B90" s="105">
        <v>9472</v>
      </c>
      <c r="C90" s="157">
        <v>589.42840000000001</v>
      </c>
      <c r="E90" s="157" t="s">
        <v>157</v>
      </c>
      <c r="F90" s="157"/>
      <c r="G90" s="150" t="s">
        <v>199</v>
      </c>
      <c r="H90" s="96">
        <v>12879.29</v>
      </c>
      <c r="J90" s="96"/>
      <c r="L90" s="96"/>
      <c r="N90" s="96"/>
      <c r="O90" s="96"/>
    </row>
    <row r="91" spans="1:15" ht="15.75">
      <c r="A91" s="157" t="s">
        <v>181</v>
      </c>
      <c r="B91" s="105">
        <v>82640</v>
      </c>
      <c r="C91" s="157">
        <v>6432.6679999999997</v>
      </c>
      <c r="E91" s="157" t="s">
        <v>157</v>
      </c>
      <c r="F91" s="157"/>
      <c r="G91" s="150" t="s">
        <v>200</v>
      </c>
      <c r="H91" s="96">
        <v>82984.27</v>
      </c>
      <c r="J91" s="96"/>
      <c r="K91" s="96"/>
      <c r="L91" s="96"/>
      <c r="N91" s="96"/>
      <c r="O91" s="96"/>
    </row>
    <row r="92" spans="1:15" ht="15.75">
      <c r="A92" s="157" t="s">
        <v>182</v>
      </c>
      <c r="B92" s="105">
        <v>73216</v>
      </c>
      <c r="C92" s="157">
        <v>5699.6809999999996</v>
      </c>
      <c r="E92" s="157" t="s">
        <v>157</v>
      </c>
      <c r="F92" s="157"/>
      <c r="G92" s="150" t="s">
        <v>201</v>
      </c>
      <c r="H92" s="96">
        <v>73813.27</v>
      </c>
      <c r="J92" s="96"/>
      <c r="K92" s="96"/>
      <c r="L92" s="96"/>
      <c r="N92" s="96"/>
      <c r="O92" s="96"/>
    </row>
    <row r="93" spans="1:15" ht="15.75">
      <c r="A93" s="157" t="s">
        <v>183</v>
      </c>
      <c r="B93" s="105">
        <v>16944</v>
      </c>
      <c r="C93" s="157">
        <v>1171.4649999999999</v>
      </c>
      <c r="E93" s="157" t="s">
        <v>157</v>
      </c>
      <c r="F93" s="157"/>
      <c r="G93" s="150" t="s">
        <v>202</v>
      </c>
      <c r="H93" s="96">
        <v>21965.69</v>
      </c>
      <c r="J93" s="96"/>
      <c r="L93" s="96"/>
      <c r="N93" s="96"/>
      <c r="O93" s="96"/>
    </row>
    <row r="94" spans="1:15" ht="15.75">
      <c r="A94" s="157" t="s">
        <v>184</v>
      </c>
      <c r="B94" s="105">
        <v>36032</v>
      </c>
      <c r="C94" s="157">
        <v>2304.598</v>
      </c>
      <c r="E94" s="157" t="s">
        <v>157</v>
      </c>
      <c r="F94" s="157"/>
      <c r="G94" s="150" t="s">
        <v>203</v>
      </c>
      <c r="H94" s="96">
        <v>37660.230000000003</v>
      </c>
      <c r="J94" s="96"/>
      <c r="K94" s="96"/>
      <c r="L94" s="96"/>
      <c r="N94" s="96"/>
      <c r="O94" s="96"/>
    </row>
    <row r="95" spans="1:15" ht="15.75">
      <c r="A95" s="157" t="s">
        <v>185</v>
      </c>
      <c r="B95" s="105">
        <v>44016</v>
      </c>
      <c r="C95" s="157">
        <v>3129.7660000000001</v>
      </c>
      <c r="E95" s="157" t="s">
        <v>157</v>
      </c>
      <c r="F95" s="157"/>
      <c r="G95" s="150" t="s">
        <v>204</v>
      </c>
      <c r="H95" s="96">
        <v>45808.6</v>
      </c>
      <c r="J95" s="96"/>
      <c r="K95" s="96"/>
      <c r="L95" s="96"/>
      <c r="N95" s="96"/>
      <c r="O95" s="96"/>
    </row>
    <row r="96" spans="1:15" ht="15.75">
      <c r="A96" s="157" t="s">
        <v>186</v>
      </c>
      <c r="B96" s="105">
        <v>28704</v>
      </c>
      <c r="C96" s="157">
        <v>2096.248</v>
      </c>
      <c r="E96" s="157" t="s">
        <v>157</v>
      </c>
      <c r="F96" s="157"/>
      <c r="G96" s="150" t="s">
        <v>205</v>
      </c>
      <c r="H96" s="96">
        <v>29510.28</v>
      </c>
      <c r="J96" s="96"/>
      <c r="K96" s="96"/>
      <c r="L96" s="96"/>
      <c r="N96" s="96"/>
      <c r="O96" s="96"/>
    </row>
    <row r="97" spans="1:15" ht="15.75">
      <c r="A97" s="157" t="s">
        <v>187</v>
      </c>
      <c r="B97" s="105">
        <f>H97</f>
        <v>7637.57</v>
      </c>
      <c r="C97" s="157">
        <v>103.014</v>
      </c>
      <c r="E97" s="157" t="s">
        <v>157</v>
      </c>
      <c r="F97" s="157"/>
      <c r="G97" s="150" t="s">
        <v>206</v>
      </c>
      <c r="H97" s="96">
        <v>7637.57</v>
      </c>
      <c r="J97" s="96"/>
      <c r="L97" s="96"/>
      <c r="N97" s="96"/>
      <c r="O97" s="96"/>
    </row>
    <row r="98" spans="1:15" ht="15.75">
      <c r="A98" s="157" t="s">
        <v>188</v>
      </c>
      <c r="B98" s="159">
        <v>4656.96</v>
      </c>
      <c r="C98" s="161">
        <f>B98/$B$83*$C$83</f>
        <v>358.15408699941281</v>
      </c>
      <c r="E98" s="157" t="s">
        <v>157</v>
      </c>
      <c r="F98" s="157"/>
      <c r="G98" s="150" t="s">
        <v>207</v>
      </c>
      <c r="H98" s="96">
        <v>4656.96</v>
      </c>
      <c r="L98" s="96"/>
      <c r="N98" s="96"/>
      <c r="O98" s="96"/>
    </row>
    <row r="99" spans="1:15" ht="15.75">
      <c r="A99" s="157" t="s">
        <v>189</v>
      </c>
      <c r="B99" s="159">
        <v>4477.72</v>
      </c>
      <c r="C99" s="161">
        <f>B99/$B$83*$C$83</f>
        <v>344.36922765903307</v>
      </c>
      <c r="E99" s="157" t="s">
        <v>157</v>
      </c>
      <c r="F99" s="157"/>
      <c r="G99" s="150" t="s">
        <v>208</v>
      </c>
      <c r="H99" s="96">
        <v>4477.72</v>
      </c>
      <c r="L99" s="96"/>
      <c r="N99" s="96"/>
      <c r="O99" s="96"/>
    </row>
    <row r="100" spans="1:15" ht="15.75">
      <c r="A100" s="157" t="s">
        <v>190</v>
      </c>
      <c r="B100" s="105">
        <v>71568</v>
      </c>
      <c r="C100" s="157">
        <v>5689.8869999999997</v>
      </c>
      <c r="E100" s="157" t="s">
        <v>157</v>
      </c>
      <c r="F100" s="157"/>
      <c r="G100" s="150" t="s">
        <v>209</v>
      </c>
      <c r="H100" s="96">
        <v>72708.89</v>
      </c>
      <c r="J100" s="96"/>
      <c r="K100" s="96"/>
      <c r="L100" s="96"/>
      <c r="N100" s="96"/>
      <c r="O100" s="96"/>
    </row>
    <row r="101" spans="1:15" ht="15.75">
      <c r="A101" s="157" t="s">
        <v>191</v>
      </c>
      <c r="B101" s="105">
        <v>49584</v>
      </c>
      <c r="C101" s="157">
        <v>3518.944</v>
      </c>
      <c r="E101" s="157" t="s">
        <v>157</v>
      </c>
      <c r="F101" s="157"/>
      <c r="G101" s="150" t="s">
        <v>210</v>
      </c>
      <c r="H101" s="96">
        <v>50786.46</v>
      </c>
      <c r="J101" s="96"/>
      <c r="K101" s="96"/>
      <c r="L101" s="96"/>
      <c r="N101" s="96"/>
      <c r="O101" s="96"/>
    </row>
    <row r="102" spans="1:15" ht="15.75">
      <c r="A102" s="157" t="s">
        <v>192</v>
      </c>
      <c r="B102" s="159">
        <v>43042.76</v>
      </c>
      <c r="C102" s="161">
        <f>B102/$B$83*$C$83</f>
        <v>3310.3012286416129</v>
      </c>
      <c r="E102" s="157" t="s">
        <v>157</v>
      </c>
      <c r="F102" s="157"/>
      <c r="G102" s="150" t="s">
        <v>211</v>
      </c>
      <c r="H102" s="96">
        <v>43042.76</v>
      </c>
      <c r="J102" s="96"/>
      <c r="K102" s="96"/>
      <c r="L102" s="96"/>
      <c r="N102" s="96"/>
      <c r="O102" s="96"/>
    </row>
    <row r="103" spans="1:15" ht="15.75">
      <c r="A103" s="157" t="s">
        <v>193</v>
      </c>
      <c r="B103" s="105">
        <v>27504</v>
      </c>
      <c r="C103" s="157">
        <v>1729.681</v>
      </c>
      <c r="E103" s="157" t="s">
        <v>157</v>
      </c>
      <c r="F103" s="157"/>
      <c r="G103" s="150" t="s">
        <v>212</v>
      </c>
      <c r="H103" s="96">
        <v>29791.66</v>
      </c>
      <c r="J103" s="96"/>
      <c r="K103" s="96"/>
      <c r="L103" s="96"/>
      <c r="N103" s="96"/>
      <c r="O103" s="96"/>
    </row>
    <row r="104" spans="1:15" ht="15.75">
      <c r="A104" s="157" t="s">
        <v>194</v>
      </c>
      <c r="B104" s="105">
        <v>10304</v>
      </c>
      <c r="C104" s="157">
        <v>622.19420000000002</v>
      </c>
      <c r="E104" s="157" t="s">
        <v>157</v>
      </c>
      <c r="F104" s="157"/>
      <c r="G104" s="150" t="s">
        <v>213</v>
      </c>
      <c r="H104" s="96">
        <v>13858.19</v>
      </c>
      <c r="J104" s="96"/>
      <c r="L104" s="96"/>
      <c r="N104" s="96"/>
      <c r="O104" s="96"/>
    </row>
    <row r="105" spans="1:15" ht="15.75">
      <c r="A105" s="157" t="s">
        <v>195</v>
      </c>
      <c r="B105" s="159">
        <v>11012.49</v>
      </c>
      <c r="C105" s="161">
        <f>B105/$B$83*$C$83</f>
        <v>846.94055811949488</v>
      </c>
      <c r="G105" s="150" t="s">
        <v>214</v>
      </c>
      <c r="H105" s="96">
        <v>11012.49</v>
      </c>
      <c r="J105" s="96"/>
      <c r="L105" s="96"/>
      <c r="N105" s="96"/>
      <c r="O105" s="96"/>
    </row>
    <row r="106" spans="1:15" ht="15.75">
      <c r="A106" s="157" t="s">
        <v>196</v>
      </c>
      <c r="B106" s="159">
        <v>3449.08</v>
      </c>
      <c r="C106" s="161">
        <f>B106/$B$83*$C$83</f>
        <v>265.25933192209823</v>
      </c>
      <c r="G106" s="150" t="s">
        <v>215</v>
      </c>
      <c r="H106" s="96">
        <v>3449.08</v>
      </c>
      <c r="L106" s="96"/>
      <c r="N106" s="96"/>
      <c r="O106" s="96"/>
    </row>
    <row r="107" spans="1:15" ht="15.75">
      <c r="A107" s="157" t="s">
        <v>197</v>
      </c>
      <c r="B107" s="159">
        <v>13122.9</v>
      </c>
      <c r="C107" s="161">
        <f>B107/$B$83*$C$83</f>
        <v>1009.2464329271872</v>
      </c>
      <c r="G107" s="150" t="s">
        <v>216</v>
      </c>
      <c r="H107" s="96">
        <v>13122.9</v>
      </c>
      <c r="J107" s="96"/>
      <c r="L107" s="96"/>
      <c r="N107" s="96"/>
      <c r="O107" s="96"/>
    </row>
    <row r="108" spans="1:15" ht="15.75">
      <c r="A108" s="157" t="s">
        <v>198</v>
      </c>
      <c r="B108" s="105">
        <v>19648</v>
      </c>
      <c r="C108" s="157">
        <v>1215.33</v>
      </c>
      <c r="G108" s="150" t="s">
        <v>217</v>
      </c>
      <c r="H108" s="96">
        <v>21875.33</v>
      </c>
      <c r="J108" s="96"/>
      <c r="L108" s="96"/>
      <c r="N108" s="96"/>
      <c r="O108" s="96"/>
    </row>
    <row r="109" spans="1:15" ht="15.75">
      <c r="B109" s="128">
        <f>SUM(B78:B108)</f>
        <v>1250445.31</v>
      </c>
      <c r="C109" s="133">
        <f>SUM(C78:C108)/1000</f>
        <v>93.956844046432764</v>
      </c>
      <c r="H109" s="96">
        <f>SUM(H78:H108)</f>
        <v>1288198.1099999999</v>
      </c>
      <c r="I109" s="153"/>
      <c r="L109" s="96"/>
      <c r="N109" s="96"/>
      <c r="O109" s="96"/>
    </row>
    <row r="110" spans="1:15">
      <c r="L110" s="96"/>
      <c r="N110" s="96"/>
      <c r="O110" s="96"/>
    </row>
    <row r="111" spans="1:15">
      <c r="L111" s="96"/>
      <c r="N111" s="96"/>
      <c r="O111" s="96"/>
    </row>
    <row r="112" spans="1:15">
      <c r="L112" s="96"/>
      <c r="N112" s="96"/>
      <c r="O112" s="96"/>
    </row>
    <row r="113" spans="12:15">
      <c r="L113" s="96"/>
      <c r="N113" s="96"/>
      <c r="O113" s="96"/>
    </row>
    <row r="114" spans="12:15">
      <c r="L114" s="96"/>
      <c r="N114" s="96"/>
      <c r="O114" s="96"/>
    </row>
    <row r="115" spans="12:15">
      <c r="L115" s="96"/>
      <c r="N115" s="96"/>
      <c r="O115" s="96"/>
    </row>
    <row r="116" spans="12:15">
      <c r="L116" s="96"/>
      <c r="N116" s="96"/>
      <c r="O116" s="96"/>
    </row>
    <row r="117" spans="12:15">
      <c r="L117" s="96"/>
      <c r="N117" s="96"/>
      <c r="O117" s="96"/>
    </row>
    <row r="118" spans="12:15">
      <c r="L118" s="96"/>
      <c r="N118" s="96"/>
      <c r="O118" s="96"/>
    </row>
    <row r="119" spans="12:15">
      <c r="L119" s="96"/>
      <c r="N119" s="96"/>
      <c r="O119" s="96"/>
    </row>
    <row r="120" spans="12:15">
      <c r="L120" s="96"/>
      <c r="N120" s="96"/>
      <c r="O120" s="96"/>
    </row>
    <row r="121" spans="12:15">
      <c r="L121" s="96"/>
      <c r="N121" s="96"/>
      <c r="O121" s="96"/>
    </row>
    <row r="122" spans="12:15">
      <c r="L122" s="96"/>
      <c r="N122" s="96"/>
      <c r="O122" s="96"/>
    </row>
    <row r="123" spans="12:15">
      <c r="L123" s="96"/>
      <c r="N123" s="96"/>
      <c r="O123" s="96"/>
    </row>
    <row r="124" spans="12:15">
      <c r="L124" s="96"/>
      <c r="N124" s="96"/>
      <c r="O124" s="96"/>
    </row>
    <row r="125" spans="12:15">
      <c r="L125" s="96"/>
      <c r="N125" s="96"/>
      <c r="O125" s="96"/>
    </row>
    <row r="126" spans="12:15">
      <c r="L126" s="96"/>
      <c r="N126" s="96"/>
      <c r="O126" s="96"/>
    </row>
    <row r="127" spans="12:15">
      <c r="L127" s="96"/>
      <c r="N127" s="96"/>
      <c r="O127" s="96"/>
    </row>
    <row r="128" spans="12:15">
      <c r="L128" s="96"/>
      <c r="N128" s="96"/>
      <c r="O128" s="96"/>
    </row>
    <row r="129" spans="1:15">
      <c r="L129" s="96"/>
      <c r="N129" s="96"/>
      <c r="O129" s="96"/>
    </row>
    <row r="130" spans="1:15">
      <c r="L130" s="96"/>
      <c r="N130" s="96"/>
      <c r="O130" s="96"/>
    </row>
    <row r="131" spans="1:15">
      <c r="L131" s="96"/>
      <c r="N131" s="96"/>
      <c r="O131" s="96"/>
    </row>
    <row r="132" spans="1:15">
      <c r="L132" s="96"/>
      <c r="N132" s="96"/>
      <c r="O132" s="96"/>
    </row>
    <row r="133" spans="1:15">
      <c r="L133" s="96"/>
      <c r="N133" s="96"/>
      <c r="O133" s="96"/>
    </row>
    <row r="134" spans="1:15">
      <c r="L134" s="96"/>
      <c r="N134" s="96"/>
      <c r="O134" s="96"/>
    </row>
    <row r="135" spans="1:15">
      <c r="L135" s="96"/>
      <c r="N135" s="96"/>
      <c r="O135" s="96"/>
    </row>
    <row r="136" spans="1:15">
      <c r="L136" s="96"/>
      <c r="N136" s="96"/>
      <c r="O136" s="96"/>
    </row>
    <row r="137" spans="1:15" ht="15.75">
      <c r="A137" s="88" t="s">
        <v>57</v>
      </c>
      <c r="B137" s="88" t="s">
        <v>178</v>
      </c>
      <c r="C137" s="88"/>
      <c r="D137" s="88"/>
      <c r="K137" s="97"/>
      <c r="L137" s="96"/>
      <c r="N137" s="96"/>
      <c r="O137" s="96"/>
    </row>
    <row r="138" spans="1:15" ht="15.75">
      <c r="A138" s="88" t="s">
        <v>58</v>
      </c>
      <c r="B138" s="88"/>
      <c r="C138" s="88"/>
      <c r="D138" s="88"/>
      <c r="K138" s="97"/>
      <c r="L138" s="96"/>
      <c r="N138" s="96"/>
      <c r="O138" s="96"/>
    </row>
    <row r="139" spans="1:15" ht="15.75">
      <c r="A139" s="88" t="s">
        <v>59</v>
      </c>
      <c r="B139" s="88" t="s">
        <v>60</v>
      </c>
      <c r="C139" s="88"/>
      <c r="D139" s="88"/>
      <c r="K139" s="97"/>
      <c r="L139" s="96"/>
      <c r="N139" s="96"/>
      <c r="O139" s="96"/>
    </row>
    <row r="140" spans="1:15" ht="15.75">
      <c r="A140" s="88" t="s">
        <v>154</v>
      </c>
      <c r="B140" s="88"/>
      <c r="C140" s="88"/>
      <c r="D140" s="88"/>
      <c r="K140" s="97"/>
      <c r="L140" s="96"/>
      <c r="N140" s="96"/>
      <c r="O140" s="96"/>
    </row>
    <row r="141" spans="1:15" ht="15.75">
      <c r="A141" s="88" t="s">
        <v>155</v>
      </c>
      <c r="B141" s="88"/>
      <c r="C141" s="88"/>
      <c r="D141" s="88"/>
      <c r="K141" s="97"/>
      <c r="L141" s="96"/>
      <c r="N141" s="96"/>
      <c r="O141" s="96"/>
    </row>
    <row r="142" spans="1:15" ht="15.75">
      <c r="A142" s="88" t="s">
        <v>55</v>
      </c>
      <c r="B142" s="88" t="s">
        <v>56</v>
      </c>
      <c r="C142" s="88" t="s">
        <v>61</v>
      </c>
      <c r="D142" s="88"/>
      <c r="K142" s="97"/>
      <c r="L142" s="96"/>
      <c r="N142" s="96"/>
      <c r="O142" s="96"/>
    </row>
    <row r="143" spans="1:15" ht="15.75">
      <c r="A143" s="88"/>
      <c r="B143" s="88"/>
      <c r="C143" s="88"/>
      <c r="D143" s="88"/>
      <c r="K143" s="97"/>
      <c r="L143" s="96"/>
      <c r="N143" s="96"/>
      <c r="O143" s="96"/>
    </row>
    <row r="144" spans="1:15" ht="15.75">
      <c r="A144" s="89">
        <v>42377.958333333336</v>
      </c>
      <c r="B144" s="88">
        <v>77376</v>
      </c>
      <c r="C144" s="88" t="s">
        <v>157</v>
      </c>
      <c r="D144" s="88">
        <v>1</v>
      </c>
      <c r="H144" s="89">
        <v>42377.958333333336</v>
      </c>
      <c r="I144" s="88">
        <v>5985.4610000000002</v>
      </c>
      <c r="K144" s="97"/>
      <c r="L144" s="96"/>
      <c r="N144" s="96"/>
    </row>
    <row r="145" spans="1:15" ht="15.75">
      <c r="A145" s="89">
        <v>42408.958333333336</v>
      </c>
      <c r="B145" s="88">
        <v>93616</v>
      </c>
      <c r="C145" s="88" t="s">
        <v>157</v>
      </c>
      <c r="D145" s="88">
        <v>2</v>
      </c>
      <c r="H145" s="89">
        <v>42408.958333333336</v>
      </c>
      <c r="I145" s="88">
        <v>7920.4260000000004</v>
      </c>
      <c r="K145" s="97"/>
      <c r="L145" s="96"/>
      <c r="N145" s="96"/>
      <c r="O145" s="96"/>
    </row>
    <row r="146" spans="1:15" ht="15.75">
      <c r="A146" s="89">
        <v>42437.958333333336</v>
      </c>
      <c r="B146" s="88">
        <v>87728</v>
      </c>
      <c r="C146" s="88" t="s">
        <v>157</v>
      </c>
      <c r="D146" s="88">
        <v>3</v>
      </c>
      <c r="H146" s="89">
        <v>42437.958333333336</v>
      </c>
      <c r="I146" s="88">
        <v>7259.9369999999999</v>
      </c>
      <c r="K146" s="97"/>
      <c r="L146" s="96"/>
      <c r="N146" s="96"/>
      <c r="O146" s="96"/>
    </row>
    <row r="147" spans="1:15" ht="15.75">
      <c r="A147" s="89">
        <v>42468.958333333336</v>
      </c>
      <c r="B147" s="88">
        <v>90864</v>
      </c>
      <c r="C147" s="88" t="s">
        <v>157</v>
      </c>
      <c r="D147" s="88">
        <v>4</v>
      </c>
      <c r="H147" s="89">
        <v>42468.958333333336</v>
      </c>
      <c r="I147" s="88">
        <v>7411.4409999999998</v>
      </c>
      <c r="K147" s="97"/>
      <c r="L147" s="96"/>
      <c r="N147" s="96"/>
      <c r="O147" s="96"/>
    </row>
    <row r="148" spans="1:15" ht="15.75">
      <c r="A148" s="89">
        <v>42498.958333333336</v>
      </c>
      <c r="B148" s="88">
        <v>21728</v>
      </c>
      <c r="C148" s="88" t="s">
        <v>157</v>
      </c>
      <c r="D148" s="88">
        <v>5</v>
      </c>
      <c r="H148" s="89">
        <v>42498.958333333336</v>
      </c>
      <c r="I148" s="88">
        <v>1521.269</v>
      </c>
      <c r="L148" s="96"/>
      <c r="N148" s="96"/>
      <c r="O148" s="96"/>
    </row>
    <row r="149" spans="1:15" ht="15.75">
      <c r="A149" s="89">
        <v>42529.958333333336</v>
      </c>
      <c r="B149" s="88">
        <v>73456</v>
      </c>
      <c r="C149" s="88" t="s">
        <v>157</v>
      </c>
      <c r="D149" s="88">
        <v>6</v>
      </c>
      <c r="H149" s="89">
        <v>42529.958333333336</v>
      </c>
      <c r="I149" s="88">
        <v>6090.299</v>
      </c>
      <c r="L149" s="96"/>
      <c r="N149" s="96"/>
      <c r="O149" s="96"/>
    </row>
    <row r="150" spans="1:15" ht="15.75">
      <c r="A150" s="89">
        <v>42559.958333333336</v>
      </c>
      <c r="B150" s="88">
        <v>82800</v>
      </c>
      <c r="C150" s="88" t="s">
        <v>157</v>
      </c>
      <c r="D150" s="88">
        <v>7</v>
      </c>
      <c r="H150" s="89">
        <v>42559.958333333336</v>
      </c>
      <c r="I150" s="88">
        <v>7032.1980000000003</v>
      </c>
      <c r="L150" s="96"/>
      <c r="N150" s="96"/>
      <c r="O150" s="96"/>
    </row>
    <row r="151" spans="1:15" ht="15.75">
      <c r="A151" s="89">
        <v>42590.958333333336</v>
      </c>
      <c r="B151" s="88">
        <v>85088</v>
      </c>
      <c r="C151" s="88" t="s">
        <v>157</v>
      </c>
      <c r="D151" s="88">
        <v>8</v>
      </c>
      <c r="H151" s="89">
        <v>42590.958333333336</v>
      </c>
      <c r="I151" s="88">
        <v>7007.4570000000003</v>
      </c>
      <c r="L151" s="96"/>
      <c r="N151" s="96"/>
      <c r="O151" s="96"/>
    </row>
    <row r="152" spans="1:15" ht="15.75">
      <c r="A152" s="89">
        <v>42621.958333333336</v>
      </c>
      <c r="B152" s="88">
        <v>90128</v>
      </c>
      <c r="C152" s="88" t="s">
        <v>157</v>
      </c>
      <c r="D152" s="88">
        <v>9</v>
      </c>
      <c r="H152" s="89">
        <v>42621.958333333336</v>
      </c>
      <c r="I152" s="88">
        <v>7349.2929999999997</v>
      </c>
      <c r="L152" s="96"/>
      <c r="N152" s="96"/>
      <c r="O152" s="96"/>
    </row>
    <row r="153" spans="1:15" ht="15.75">
      <c r="A153" s="89">
        <v>42651.958333333336</v>
      </c>
      <c r="B153" s="88">
        <v>85280</v>
      </c>
      <c r="C153" s="88" t="s">
        <v>157</v>
      </c>
      <c r="D153" s="88">
        <v>10</v>
      </c>
      <c r="H153" s="89">
        <v>42651.958333333336</v>
      </c>
      <c r="I153" s="88">
        <v>6934.0140000000001</v>
      </c>
      <c r="L153" s="96"/>
      <c r="N153" s="96"/>
      <c r="O153" s="96"/>
    </row>
    <row r="154" spans="1:15" ht="15.75">
      <c r="A154" s="89">
        <v>42682.958333333336</v>
      </c>
      <c r="B154" s="88">
        <v>81632</v>
      </c>
      <c r="C154" s="88" t="s">
        <v>157</v>
      </c>
      <c r="D154" s="88">
        <v>11</v>
      </c>
      <c r="H154" s="89">
        <v>42682.958333333336</v>
      </c>
      <c r="I154" s="88">
        <v>6784.4660000000003</v>
      </c>
      <c r="L154" s="96"/>
      <c r="N154" s="96"/>
      <c r="O154" s="96"/>
    </row>
    <row r="155" spans="1:15" ht="15.75">
      <c r="A155" s="89">
        <v>42712.958333333336</v>
      </c>
      <c r="B155" s="88">
        <v>21152</v>
      </c>
      <c r="C155" s="88" t="s">
        <v>157</v>
      </c>
      <c r="D155" s="88">
        <v>12</v>
      </c>
      <c r="H155" s="89">
        <v>42712.958333333336</v>
      </c>
      <c r="I155" s="88">
        <v>1384.4780000000001</v>
      </c>
      <c r="L155" s="96"/>
      <c r="N155" s="96"/>
      <c r="O155" s="96"/>
    </row>
    <row r="156" spans="1:15" ht="15.75">
      <c r="A156" s="88" t="s">
        <v>158</v>
      </c>
      <c r="B156" s="88">
        <v>10880</v>
      </c>
      <c r="C156" s="88" t="s">
        <v>157</v>
      </c>
      <c r="D156" s="88">
        <v>13</v>
      </c>
      <c r="H156" s="88" t="s">
        <v>158</v>
      </c>
      <c r="I156" s="88">
        <v>677.46910000000003</v>
      </c>
      <c r="L156" s="96"/>
      <c r="N156" s="96"/>
      <c r="O156" s="96"/>
    </row>
    <row r="157" spans="1:15" ht="15.75">
      <c r="A157" s="88" t="s">
        <v>159</v>
      </c>
      <c r="B157" s="88">
        <v>56608</v>
      </c>
      <c r="C157" s="88" t="s">
        <v>157</v>
      </c>
      <c r="D157" s="88">
        <v>14</v>
      </c>
      <c r="H157" s="88" t="s">
        <v>159</v>
      </c>
      <c r="I157" s="88">
        <v>4414.5450000000001</v>
      </c>
      <c r="L157" s="96"/>
      <c r="N157" s="96"/>
      <c r="O157" s="96"/>
    </row>
    <row r="158" spans="1:15" ht="15.75">
      <c r="D158" s="88">
        <v>15</v>
      </c>
      <c r="I158" s="1">
        <f>AVERAGE(I153:I157,I159:I162)</f>
        <v>4559.6002333333327</v>
      </c>
      <c r="L158" s="96"/>
      <c r="N158" s="96"/>
      <c r="O158" s="96"/>
    </row>
    <row r="159" spans="1:15" ht="15.75">
      <c r="A159" s="88" t="s">
        <v>161</v>
      </c>
      <c r="B159" s="88">
        <v>11008</v>
      </c>
      <c r="C159" s="88" t="s">
        <v>157</v>
      </c>
      <c r="D159" s="88">
        <v>16</v>
      </c>
      <c r="H159" s="88" t="s">
        <v>161</v>
      </c>
      <c r="I159" s="88">
        <v>676.99400000000003</v>
      </c>
      <c r="L159" s="96"/>
      <c r="N159" s="96"/>
      <c r="O159" s="96"/>
    </row>
    <row r="160" spans="1:15" ht="15.75">
      <c r="A160" s="88" t="s">
        <v>162</v>
      </c>
      <c r="B160" s="88">
        <v>86768</v>
      </c>
      <c r="C160" s="88" t="s">
        <v>157</v>
      </c>
      <c r="D160" s="88">
        <v>17</v>
      </c>
      <c r="H160" s="88" t="s">
        <v>162</v>
      </c>
      <c r="I160" s="88">
        <v>7382.98</v>
      </c>
      <c r="L160" s="96"/>
      <c r="N160" s="96"/>
      <c r="O160" s="96"/>
    </row>
    <row r="161" spans="1:23" ht="15.75">
      <c r="A161" s="88" t="s">
        <v>163</v>
      </c>
      <c r="B161" s="88">
        <v>64464</v>
      </c>
      <c r="C161" s="88" t="s">
        <v>157</v>
      </c>
      <c r="D161" s="88">
        <v>18</v>
      </c>
      <c r="H161" s="88" t="s">
        <v>163</v>
      </c>
      <c r="I161" s="88">
        <v>5148.2389999999996</v>
      </c>
      <c r="L161" s="96"/>
      <c r="N161" s="96"/>
      <c r="O161" s="96"/>
    </row>
    <row r="162" spans="1:23" ht="15.75">
      <c r="A162" s="88" t="s">
        <v>164</v>
      </c>
      <c r="B162" s="88">
        <v>91312</v>
      </c>
      <c r="C162" s="88" t="s">
        <v>157</v>
      </c>
      <c r="D162" s="88">
        <v>19</v>
      </c>
      <c r="H162" s="88" t="s">
        <v>164</v>
      </c>
      <c r="I162" s="88">
        <v>7633.2169999999996</v>
      </c>
      <c r="L162" s="96"/>
      <c r="N162" s="96"/>
      <c r="O162" s="96"/>
    </row>
    <row r="163" spans="1:23" ht="15.75">
      <c r="A163" s="88" t="s">
        <v>165</v>
      </c>
      <c r="B163" s="88">
        <v>75328</v>
      </c>
      <c r="C163" s="88" t="s">
        <v>157</v>
      </c>
      <c r="D163" s="88">
        <v>20</v>
      </c>
      <c r="H163" s="88" t="s">
        <v>165</v>
      </c>
      <c r="I163" s="88">
        <v>5877.5439999999999</v>
      </c>
      <c r="L163" s="96"/>
      <c r="N163" s="96"/>
      <c r="O163" s="96"/>
    </row>
    <row r="164" spans="1:23" ht="15.75">
      <c r="A164" s="88" t="s">
        <v>166</v>
      </c>
      <c r="B164" s="88">
        <v>7184</v>
      </c>
      <c r="C164" s="88" t="s">
        <v>157</v>
      </c>
      <c r="D164" s="88">
        <v>21</v>
      </c>
      <c r="H164" s="88" t="s">
        <v>166</v>
      </c>
      <c r="I164" s="88">
        <v>456.46570000000003</v>
      </c>
      <c r="L164" s="96"/>
    </row>
    <row r="165" spans="1:23" ht="15.75">
      <c r="A165" s="88" t="s">
        <v>167</v>
      </c>
      <c r="B165" s="88">
        <v>79712</v>
      </c>
      <c r="C165" s="88" t="s">
        <v>157</v>
      </c>
      <c r="D165" s="88">
        <v>22</v>
      </c>
      <c r="H165" s="88" t="s">
        <v>167</v>
      </c>
      <c r="I165" s="88">
        <v>6350.3879999999999</v>
      </c>
      <c r="L165" s="96"/>
      <c r="N165" s="96"/>
      <c r="O165" s="96"/>
    </row>
    <row r="166" spans="1:23" ht="15.75">
      <c r="A166" s="88" t="s">
        <v>168</v>
      </c>
      <c r="B166" s="88">
        <v>90000</v>
      </c>
      <c r="C166" s="88" t="s">
        <v>157</v>
      </c>
      <c r="D166" s="88">
        <v>23</v>
      </c>
      <c r="H166" s="88" t="s">
        <v>168</v>
      </c>
      <c r="I166" s="88">
        <v>7434.66</v>
      </c>
      <c r="N166" s="96"/>
      <c r="O166" s="96"/>
    </row>
    <row r="167" spans="1:23" ht="15.75">
      <c r="A167" s="88" t="s">
        <v>169</v>
      </c>
      <c r="B167" s="88">
        <v>87360</v>
      </c>
      <c r="C167" s="88" t="s">
        <v>157</v>
      </c>
      <c r="D167" s="88">
        <v>24</v>
      </c>
      <c r="H167" s="88" t="s">
        <v>169</v>
      </c>
      <c r="I167" s="88">
        <v>7177.5150000000003</v>
      </c>
      <c r="S167" s="1" t="s">
        <v>139</v>
      </c>
      <c r="T167" s="1" t="s">
        <v>49</v>
      </c>
      <c r="U167" s="1" t="s">
        <v>138</v>
      </c>
      <c r="V167" s="1" t="s">
        <v>139</v>
      </c>
      <c r="W167" s="1" t="s">
        <v>49</v>
      </c>
    </row>
    <row r="168" spans="1:23" ht="15.75">
      <c r="A168" s="88" t="s">
        <v>170</v>
      </c>
      <c r="B168" s="88">
        <v>39872</v>
      </c>
      <c r="C168" s="88" t="s">
        <v>157</v>
      </c>
      <c r="D168" s="88">
        <v>25</v>
      </c>
      <c r="H168" s="88" t="s">
        <v>170</v>
      </c>
      <c r="I168" s="88">
        <v>2841.4589999999998</v>
      </c>
    </row>
    <row r="169" spans="1:23" ht="15.75">
      <c r="A169" s="88" t="s">
        <v>176</v>
      </c>
      <c r="B169" s="88">
        <v>83344</v>
      </c>
      <c r="C169" s="88" t="s">
        <v>157</v>
      </c>
      <c r="D169" s="88">
        <v>26</v>
      </c>
      <c r="H169" s="88" t="s">
        <v>176</v>
      </c>
      <c r="I169" s="88">
        <v>7066.598</v>
      </c>
    </row>
    <row r="170" spans="1:23" ht="15.75">
      <c r="A170" s="88" t="s">
        <v>171</v>
      </c>
      <c r="B170" s="88">
        <v>89792</v>
      </c>
      <c r="C170" s="88" t="s">
        <v>157</v>
      </c>
      <c r="D170" s="88">
        <v>27</v>
      </c>
      <c r="H170" s="88" t="s">
        <v>171</v>
      </c>
      <c r="I170" s="88">
        <v>7444.66</v>
      </c>
    </row>
    <row r="171" spans="1:23" ht="15.75">
      <c r="A171" s="88" t="s">
        <v>177</v>
      </c>
      <c r="B171" s="88">
        <v>57264</v>
      </c>
      <c r="C171" s="88" t="s">
        <v>157</v>
      </c>
      <c r="D171" s="88">
        <v>28</v>
      </c>
      <c r="H171" s="88" t="s">
        <v>177</v>
      </c>
      <c r="I171" s="88">
        <v>4275.8220000000001</v>
      </c>
    </row>
    <row r="172" spans="1:23" ht="15.75">
      <c r="A172" s="88" t="s">
        <v>172</v>
      </c>
      <c r="B172" s="88">
        <v>79488</v>
      </c>
      <c r="C172" s="88" t="s">
        <v>157</v>
      </c>
      <c r="D172" s="88">
        <v>29</v>
      </c>
      <c r="H172" s="88" t="s">
        <v>172</v>
      </c>
      <c r="I172" s="88">
        <v>6704.1890000000003</v>
      </c>
    </row>
    <row r="173" spans="1:23" ht="15.75">
      <c r="A173" s="88" t="s">
        <v>173</v>
      </c>
      <c r="B173" s="88">
        <v>67296</v>
      </c>
      <c r="C173" s="88" t="s">
        <v>157</v>
      </c>
      <c r="D173" s="88">
        <v>30</v>
      </c>
      <c r="H173" s="88" t="s">
        <v>173</v>
      </c>
      <c r="I173" s="88">
        <v>4919.9650000000001</v>
      </c>
    </row>
    <row r="174" spans="1:23" ht="15.75">
      <c r="A174" s="88" t="s">
        <v>174</v>
      </c>
      <c r="B174" s="88">
        <v>39744</v>
      </c>
      <c r="C174" s="88" t="s">
        <v>157</v>
      </c>
      <c r="D174" s="88">
        <v>31</v>
      </c>
      <c r="H174" s="88" t="s">
        <v>174</v>
      </c>
      <c r="I174" s="88">
        <v>2860.0140000000001</v>
      </c>
    </row>
    <row r="175" spans="1:23">
      <c r="B175" s="1">
        <f>SUM(B144:B174)</f>
        <v>2008272</v>
      </c>
      <c r="I175" s="156">
        <f>SUM(I144:I174)/1000</f>
        <v>166.58306303333333</v>
      </c>
    </row>
    <row r="249" spans="1:9" ht="15.75">
      <c r="A249" s="88"/>
      <c r="B249" s="1" t="s">
        <v>115</v>
      </c>
      <c r="C249" s="88" t="s">
        <v>136</v>
      </c>
      <c r="G249" s="88" t="s">
        <v>137</v>
      </c>
      <c r="H249" s="1" t="s">
        <v>53</v>
      </c>
    </row>
    <row r="250" spans="1:9" ht="15.75">
      <c r="A250" s="111">
        <v>42376.958333333336</v>
      </c>
      <c r="B250" s="101">
        <v>65413.42</v>
      </c>
      <c r="C250" s="88">
        <v>60832</v>
      </c>
      <c r="G250" s="113">
        <v>5032.8639999999996</v>
      </c>
      <c r="H250" s="100">
        <v>5438.1109999999999</v>
      </c>
    </row>
    <row r="251" spans="1:9" ht="15.75">
      <c r="A251" s="111">
        <v>42407.958333333336</v>
      </c>
      <c r="B251" s="101">
        <v>65497.99</v>
      </c>
      <c r="C251" s="88">
        <v>63568</v>
      </c>
      <c r="G251" s="113">
        <v>4618.259</v>
      </c>
      <c r="H251" s="100">
        <v>4771.8270000000002</v>
      </c>
    </row>
    <row r="252" spans="1:9" ht="15.75">
      <c r="A252" s="111">
        <v>42436.958333333336</v>
      </c>
      <c r="B252" s="101">
        <v>83550.38</v>
      </c>
      <c r="G252" s="100"/>
      <c r="H252" s="100">
        <v>2272.1559999999999</v>
      </c>
    </row>
    <row r="253" spans="1:9" ht="15.75">
      <c r="A253" s="111">
        <v>42467.958333333336</v>
      </c>
      <c r="B253" s="101">
        <v>97394.27</v>
      </c>
      <c r="C253" s="88">
        <v>95888</v>
      </c>
      <c r="G253" s="113">
        <v>7958.6509999999998</v>
      </c>
      <c r="H253" s="100">
        <v>3639.0369999999998</v>
      </c>
      <c r="I253" s="100">
        <f>G253-H253</f>
        <v>4319.6139999999996</v>
      </c>
    </row>
    <row r="254" spans="1:9" ht="15.75">
      <c r="A254" s="111">
        <v>42497.958333333336</v>
      </c>
      <c r="B254" s="101">
        <v>95545.21</v>
      </c>
      <c r="C254" s="88">
        <v>94672</v>
      </c>
      <c r="G254" s="113">
        <v>7984.5640000000003</v>
      </c>
      <c r="H254" s="100">
        <v>5541.38</v>
      </c>
    </row>
    <row r="255" spans="1:9" ht="15.75">
      <c r="A255" s="111">
        <v>42528.958333333336</v>
      </c>
      <c r="B255" s="101">
        <v>82033.23</v>
      </c>
      <c r="C255" s="88">
        <v>78784</v>
      </c>
      <c r="G255" s="113">
        <v>6638.6459999999997</v>
      </c>
      <c r="H255" s="100">
        <v>6884.4769999999999</v>
      </c>
    </row>
    <row r="256" spans="1:9" ht="15.75">
      <c r="A256" s="111">
        <v>42558.958333333336</v>
      </c>
      <c r="B256" s="101">
        <v>77709.679999999993</v>
      </c>
      <c r="G256" s="100"/>
      <c r="H256" s="100">
        <v>6268.2780000000002</v>
      </c>
    </row>
    <row r="257" spans="1:9" ht="15.75">
      <c r="A257" s="111">
        <v>42589.958333333336</v>
      </c>
      <c r="B257" s="101">
        <v>63913.79</v>
      </c>
      <c r="G257" s="100"/>
      <c r="H257" s="100">
        <v>4130.4639999999999</v>
      </c>
    </row>
    <row r="258" spans="1:9" ht="15.75">
      <c r="A258" s="111">
        <v>42620.958333333336</v>
      </c>
      <c r="B258" s="101">
        <v>7596.47</v>
      </c>
      <c r="C258" s="88">
        <v>5248</v>
      </c>
      <c r="G258" s="113">
        <v>11586.33</v>
      </c>
      <c r="H258" s="100">
        <v>1703.3050000000001</v>
      </c>
      <c r="I258" s="100"/>
    </row>
    <row r="259" spans="1:9" ht="15.75">
      <c r="A259" s="111">
        <v>42650.958333333336</v>
      </c>
      <c r="B259" s="101">
        <v>30953.07</v>
      </c>
      <c r="C259" s="88">
        <v>26736</v>
      </c>
      <c r="G259" s="113">
        <v>1652.4770000000001</v>
      </c>
      <c r="H259" s="100">
        <v>2003.886</v>
      </c>
    </row>
    <row r="260" spans="1:9" ht="15.75">
      <c r="A260" s="111">
        <v>42681.958333333336</v>
      </c>
      <c r="B260" s="101">
        <v>95112.39</v>
      </c>
      <c r="C260" s="88">
        <v>93664</v>
      </c>
      <c r="G260" s="113">
        <v>7957.2449999999999</v>
      </c>
      <c r="H260" s="100">
        <v>8074.0919999999996</v>
      </c>
    </row>
    <row r="261" spans="1:9" ht="15.75">
      <c r="A261" s="111">
        <v>42711.958333333336</v>
      </c>
      <c r="B261" s="101">
        <v>95320.06</v>
      </c>
      <c r="C261" s="88">
        <v>93424</v>
      </c>
      <c r="G261" s="113">
        <v>7765.4960000000001</v>
      </c>
      <c r="H261" s="100">
        <v>7931.6260000000002</v>
      </c>
    </row>
    <row r="262" spans="1:9" ht="15.75">
      <c r="A262" s="112" t="s">
        <v>135</v>
      </c>
      <c r="B262" s="101">
        <v>88047.2</v>
      </c>
      <c r="C262" s="88">
        <v>86528</v>
      </c>
      <c r="G262" s="113">
        <v>6623.4740000000002</v>
      </c>
      <c r="H262" s="100">
        <v>6817.165</v>
      </c>
    </row>
    <row r="263" spans="1:9" ht="15.75">
      <c r="A263" s="112" t="s">
        <v>134</v>
      </c>
      <c r="B263" s="101">
        <v>58834.77</v>
      </c>
      <c r="C263" s="88">
        <v>54848</v>
      </c>
      <c r="G263" s="113">
        <v>4271.3909999999996</v>
      </c>
      <c r="H263" s="100">
        <v>4463.884</v>
      </c>
    </row>
    <row r="264" spans="1:9" ht="15.75">
      <c r="A264" s="112" t="s">
        <v>133</v>
      </c>
      <c r="B264" s="101">
        <v>76917.95</v>
      </c>
      <c r="C264" s="88">
        <v>75200</v>
      </c>
      <c r="G264" s="113">
        <v>6320.82</v>
      </c>
      <c r="H264" s="100">
        <v>6001.7179999999998</v>
      </c>
    </row>
    <row r="265" spans="1:9" ht="15.75">
      <c r="A265" s="112" t="s">
        <v>132</v>
      </c>
      <c r="B265" s="101">
        <v>63970.46</v>
      </c>
      <c r="C265" s="88">
        <v>61872</v>
      </c>
      <c r="G265" s="113">
        <v>4419.3710000000001</v>
      </c>
      <c r="H265" s="100">
        <v>4324.2129999999997</v>
      </c>
    </row>
    <row r="266" spans="1:9" ht="15.75">
      <c r="A266" s="112" t="s">
        <v>131</v>
      </c>
      <c r="B266" s="101">
        <v>92412.95</v>
      </c>
      <c r="C266" s="88">
        <v>90880</v>
      </c>
      <c r="G266" s="113">
        <v>7820.67</v>
      </c>
      <c r="H266" s="100">
        <v>7394.6629999999996</v>
      </c>
    </row>
    <row r="267" spans="1:9" ht="15.75">
      <c r="A267" s="112" t="s">
        <v>130</v>
      </c>
      <c r="B267" s="101">
        <v>67302.69</v>
      </c>
      <c r="C267" s="88">
        <v>65248</v>
      </c>
      <c r="G267" s="113">
        <v>5299.5540000000001</v>
      </c>
      <c r="H267" s="100">
        <v>4936.78</v>
      </c>
    </row>
    <row r="268" spans="1:9" ht="15.75">
      <c r="A268" s="112" t="s">
        <v>129</v>
      </c>
      <c r="B268" s="101">
        <v>78549.02</v>
      </c>
      <c r="C268" s="88">
        <v>76928</v>
      </c>
      <c r="G268" s="113">
        <v>5874.0959999999995</v>
      </c>
      <c r="H268" s="100">
        <v>5478.6040000000003</v>
      </c>
    </row>
    <row r="269" spans="1:9" ht="15.75">
      <c r="A269" s="112" t="s">
        <v>128</v>
      </c>
      <c r="B269" s="101">
        <v>94524.52</v>
      </c>
      <c r="C269" s="88">
        <v>92944</v>
      </c>
      <c r="G269" s="113">
        <v>7595.241</v>
      </c>
      <c r="H269" s="100">
        <v>7077.3879999999999</v>
      </c>
    </row>
    <row r="270" spans="1:9" ht="15.75">
      <c r="A270" s="112" t="s">
        <v>127</v>
      </c>
      <c r="B270" s="101">
        <v>90857.14</v>
      </c>
      <c r="C270" s="88">
        <v>88720</v>
      </c>
      <c r="G270" s="113">
        <v>7324.3739999999998</v>
      </c>
      <c r="H270" s="100">
        <v>7501.8680000000004</v>
      </c>
    </row>
    <row r="271" spans="1:9" ht="15.75">
      <c r="A271" s="112" t="s">
        <v>126</v>
      </c>
      <c r="B271" s="101">
        <v>75238.33</v>
      </c>
      <c r="C271" s="88">
        <v>73488</v>
      </c>
      <c r="G271" s="113">
        <v>6461.93</v>
      </c>
      <c r="H271" s="100">
        <v>6395.73</v>
      </c>
    </row>
    <row r="272" spans="1:9" ht="15.75">
      <c r="A272" s="112" t="s">
        <v>125</v>
      </c>
      <c r="B272" s="101">
        <v>69732.070000000007</v>
      </c>
      <c r="C272" s="88">
        <v>67584</v>
      </c>
      <c r="G272" s="113">
        <v>5558.9430000000002</v>
      </c>
      <c r="H272" s="100">
        <v>5372.8429999999998</v>
      </c>
    </row>
    <row r="273" spans="1:8" ht="15.75">
      <c r="A273" s="112" t="s">
        <v>124</v>
      </c>
      <c r="B273" s="101">
        <v>89095.28</v>
      </c>
      <c r="C273" s="88">
        <v>87072</v>
      </c>
      <c r="G273" s="113">
        <v>7337.1279999999997</v>
      </c>
      <c r="H273" s="100">
        <v>6986.4790000000003</v>
      </c>
    </row>
    <row r="274" spans="1:8" ht="15.75">
      <c r="A274" s="112" t="s">
        <v>123</v>
      </c>
      <c r="B274" s="101">
        <v>44241.17</v>
      </c>
      <c r="C274" s="88">
        <v>40368</v>
      </c>
      <c r="G274" s="113">
        <v>2587.3580000000002</v>
      </c>
      <c r="H274" s="100">
        <v>2772.875</v>
      </c>
    </row>
    <row r="275" spans="1:8" ht="15.75">
      <c r="A275" s="112" t="s">
        <v>122</v>
      </c>
      <c r="B275" s="101">
        <v>79392.5</v>
      </c>
      <c r="C275" s="88">
        <v>78096</v>
      </c>
      <c r="G275" s="113">
        <v>6380.2749999999996</v>
      </c>
      <c r="H275" s="118">
        <f>G275</f>
        <v>6380.2749999999996</v>
      </c>
    </row>
    <row r="276" spans="1:8" ht="15.75">
      <c r="A276" s="112" t="s">
        <v>121</v>
      </c>
      <c r="B276" s="101">
        <v>87290.65</v>
      </c>
      <c r="C276" s="88">
        <v>86016</v>
      </c>
      <c r="G276" s="113">
        <v>7187.6149999999998</v>
      </c>
      <c r="H276" s="100">
        <v>7137.6710000000003</v>
      </c>
    </row>
    <row r="277" spans="1:8" ht="15.75">
      <c r="A277" s="112" t="s">
        <v>120</v>
      </c>
      <c r="B277" s="101">
        <v>53355.93</v>
      </c>
      <c r="C277" s="88">
        <v>51184</v>
      </c>
      <c r="G277" s="113">
        <v>3412.8009999999999</v>
      </c>
      <c r="H277" s="100">
        <v>3318.5279999999998</v>
      </c>
    </row>
    <row r="278" spans="1:8" ht="15.75">
      <c r="A278" s="112" t="s">
        <v>119</v>
      </c>
      <c r="B278" s="101">
        <v>74798.080000000002</v>
      </c>
      <c r="C278" s="88">
        <v>73264</v>
      </c>
      <c r="G278" s="113">
        <v>7156.6329999999998</v>
      </c>
      <c r="H278" s="100">
        <v>6692.0339999999997</v>
      </c>
    </row>
    <row r="279" spans="1:8" ht="15.75">
      <c r="A279" s="112" t="s">
        <v>118</v>
      </c>
      <c r="B279" s="101">
        <v>80426.12</v>
      </c>
      <c r="C279" s="88">
        <v>79200</v>
      </c>
      <c r="G279" s="113">
        <v>6197.9059999999999</v>
      </c>
      <c r="H279" s="100">
        <v>4492.9409999999998</v>
      </c>
    </row>
    <row r="280" spans="1:8" ht="15.75">
      <c r="A280" s="112" t="s">
        <v>117</v>
      </c>
      <c r="B280" s="136">
        <v>88357.74</v>
      </c>
      <c r="C280" s="88">
        <v>87104</v>
      </c>
      <c r="G280" s="113">
        <v>7576.45</v>
      </c>
      <c r="H280" s="100">
        <v>5323.0410000000002</v>
      </c>
    </row>
    <row r="281" spans="1:8" ht="15.75">
      <c r="A281" s="89"/>
      <c r="B281" s="114">
        <f>SUM(B250:B280)</f>
        <v>2313384.5299999998</v>
      </c>
      <c r="C281" s="114">
        <f>SUM(C250:C280)</f>
        <v>2029360</v>
      </c>
      <c r="G281" s="115">
        <f>SUM(G250:G280)/1000</f>
        <v>176.600562</v>
      </c>
      <c r="H281" s="95">
        <f>SUM(H250:H280)/1000</f>
        <v>167.52733899999996</v>
      </c>
    </row>
  </sheetData>
  <sortState ref="A19:B45">
    <sortCondition ref="A19"/>
  </sortState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" zoomScale="115" zoomScaleNormal="115" workbookViewId="0">
      <selection activeCell="F24" sqref="F24:K24"/>
    </sheetView>
  </sheetViews>
  <sheetFormatPr defaultRowHeight="15"/>
  <cols>
    <col min="1" max="1" width="11.7109375" bestFit="1" customWidth="1"/>
    <col min="2" max="12" width="11.7109375" customWidth="1"/>
    <col min="13" max="13" width="12.7109375" customWidth="1"/>
  </cols>
  <sheetData>
    <row r="1" spans="1:13">
      <c r="A1" s="179" t="s">
        <v>226</v>
      </c>
    </row>
    <row r="2" spans="1:13" ht="12" customHeight="1"/>
    <row r="3" spans="1:13" s="157" customFormat="1">
      <c r="A3" s="179" t="s">
        <v>229</v>
      </c>
    </row>
    <row r="4" spans="1:13">
      <c r="A4" t="s">
        <v>227</v>
      </c>
      <c r="H4" s="229"/>
    </row>
    <row r="5" spans="1:13">
      <c r="B5" s="187" t="s">
        <v>13</v>
      </c>
      <c r="C5" s="187" t="s">
        <v>3</v>
      </c>
      <c r="D5" s="187" t="s">
        <v>2</v>
      </c>
      <c r="E5" s="187" t="s">
        <v>1</v>
      </c>
      <c r="F5" s="187" t="s">
        <v>228</v>
      </c>
      <c r="G5" s="187" t="s">
        <v>7</v>
      </c>
      <c r="H5" s="187" t="s">
        <v>6</v>
      </c>
      <c r="I5" s="187" t="s">
        <v>5</v>
      </c>
      <c r="J5" s="187" t="s">
        <v>10</v>
      </c>
      <c r="K5" s="187" t="s">
        <v>9</v>
      </c>
      <c r="L5" s="187" t="s">
        <v>8</v>
      </c>
      <c r="M5" s="187" t="s">
        <v>11</v>
      </c>
    </row>
    <row r="6" spans="1:13">
      <c r="A6" s="186">
        <v>42736</v>
      </c>
      <c r="B6" s="105">
        <v>482146.06509872474</v>
      </c>
      <c r="C6" s="105">
        <v>481861.14961690264</v>
      </c>
      <c r="D6" s="105">
        <v>555018.20674497494</v>
      </c>
      <c r="E6" s="105">
        <v>558317.97796055337</v>
      </c>
      <c r="F6" s="105">
        <v>736776.99389000039</v>
      </c>
      <c r="G6" s="105">
        <v>630514.69272560242</v>
      </c>
      <c r="H6" s="105">
        <v>694006.94404425751</v>
      </c>
      <c r="I6" s="105">
        <v>776733.82262285554</v>
      </c>
      <c r="J6" s="105">
        <v>1086300.322690625</v>
      </c>
      <c r="K6" s="105">
        <v>1083159.1436540047</v>
      </c>
      <c r="L6" s="105">
        <v>780400.45351733686</v>
      </c>
      <c r="M6" s="105">
        <v>944415.83380103891</v>
      </c>
    </row>
    <row r="7" spans="1:13">
      <c r="A7" s="186">
        <v>42767</v>
      </c>
      <c r="B7" s="105">
        <v>619545.8741911496</v>
      </c>
      <c r="C7" s="105">
        <v>698406.03871599655</v>
      </c>
      <c r="D7" s="105">
        <v>759857.96670357732</v>
      </c>
      <c r="E7" s="105">
        <v>765280.67668731045</v>
      </c>
      <c r="F7" s="105">
        <v>1034357.663273714</v>
      </c>
      <c r="G7" s="105">
        <v>951521.41318620555</v>
      </c>
      <c r="H7" s="105">
        <v>1016259.119460612</v>
      </c>
      <c r="I7" s="105">
        <v>1053099.7894736843</v>
      </c>
      <c r="J7" s="105">
        <v>1410916.1811281249</v>
      </c>
      <c r="K7" s="105">
        <v>1406562.2747806462</v>
      </c>
      <c r="L7" s="105">
        <v>963676.31760095386</v>
      </c>
      <c r="M7" s="105">
        <v>1137814.9182696508</v>
      </c>
    </row>
    <row r="8" spans="1:13">
      <c r="A8" s="186">
        <v>42795</v>
      </c>
      <c r="B8" s="105">
        <v>1137388.3195072527</v>
      </c>
      <c r="C8" s="105">
        <v>1322679.5928755463</v>
      </c>
      <c r="D8" s="105">
        <v>1399738.359717116</v>
      </c>
      <c r="E8" s="105">
        <v>1293757.5213430757</v>
      </c>
      <c r="F8" s="105">
        <v>1395499.2523316189</v>
      </c>
      <c r="G8" s="105">
        <v>1361643.432162737</v>
      </c>
      <c r="H8" s="105">
        <v>1476342.0446032383</v>
      </c>
      <c r="I8" s="105">
        <v>1557346.4658330909</v>
      </c>
      <c r="J8" s="105">
        <v>1858595.365003125</v>
      </c>
      <c r="K8" s="105">
        <v>1852568.9809911186</v>
      </c>
      <c r="L8" s="105">
        <v>1468177.620884889</v>
      </c>
      <c r="M8" s="105">
        <v>1818147.7382531438</v>
      </c>
    </row>
    <row r="9" spans="1:13">
      <c r="A9" s="186">
        <v>42826</v>
      </c>
      <c r="B9" s="105">
        <v>1365818.5022953111</v>
      </c>
      <c r="C9" s="105">
        <v>1651398.6362376844</v>
      </c>
      <c r="D9" s="105">
        <v>1682612.3139456622</v>
      </c>
      <c r="E9" s="105">
        <v>1467028.6179515233</v>
      </c>
      <c r="F9" s="105">
        <v>1587145.0555916803</v>
      </c>
      <c r="G9" s="105">
        <v>1542748.7162434952</v>
      </c>
      <c r="H9" s="105">
        <v>1638438.7713939953</v>
      </c>
      <c r="I9" s="105">
        <v>1604862.0180284965</v>
      </c>
      <c r="J9" s="105">
        <v>2029139.8160031254</v>
      </c>
      <c r="K9" s="105">
        <v>2022476.2976427271</v>
      </c>
      <c r="L9" s="105">
        <v>1732252.5218225734</v>
      </c>
      <c r="M9" s="105">
        <v>2014491.9864446279</v>
      </c>
    </row>
    <row r="10" spans="1:13">
      <c r="A10" s="186">
        <v>42856</v>
      </c>
      <c r="B10" s="105">
        <v>1793030.7716145897</v>
      </c>
      <c r="C10" s="105">
        <v>2089365.5515777436</v>
      </c>
      <c r="D10" s="105">
        <v>2005478.7927375543</v>
      </c>
      <c r="E10" s="105">
        <v>1753888.544558842</v>
      </c>
      <c r="F10" s="105">
        <v>1859686.5748007125</v>
      </c>
      <c r="G10" s="105">
        <v>1830217.4211335876</v>
      </c>
      <c r="H10" s="105">
        <v>1912158.9926813808</v>
      </c>
      <c r="I10" s="105">
        <v>1846318.599592905</v>
      </c>
      <c r="J10" s="105">
        <v>2143482.1183781247</v>
      </c>
      <c r="K10" s="105">
        <v>2136391.4303977829</v>
      </c>
      <c r="L10" s="105">
        <v>2109643.1451775483</v>
      </c>
      <c r="M10" s="105">
        <v>2256977.1329611107</v>
      </c>
    </row>
    <row r="11" spans="1:13">
      <c r="A11" s="186">
        <v>42887</v>
      </c>
      <c r="B11" s="105">
        <v>1709796.0450207312</v>
      </c>
      <c r="C11" s="105">
        <v>2192760.8589854194</v>
      </c>
      <c r="D11" s="105">
        <v>1999626.2281673087</v>
      </c>
      <c r="E11" s="105">
        <v>1855925.9681171502</v>
      </c>
      <c r="F11" s="105">
        <v>1896282.2558252469</v>
      </c>
      <c r="G11" s="105">
        <v>1859922.5206388971</v>
      </c>
      <c r="H11" s="105">
        <v>1863627.0385524116</v>
      </c>
      <c r="I11" s="105">
        <v>1842439.7790055247</v>
      </c>
      <c r="J11" s="105">
        <v>2265576.4412531247</v>
      </c>
      <c r="K11" s="105">
        <v>2257064.2405196643</v>
      </c>
      <c r="L11" s="105">
        <v>2158910.85057637</v>
      </c>
      <c r="M11" s="105">
        <v>2256977.1329611107</v>
      </c>
    </row>
    <row r="12" spans="1:13">
      <c r="A12" s="186">
        <v>42917</v>
      </c>
      <c r="B12" s="105">
        <v>1742048.1128739694</v>
      </c>
      <c r="C12" s="105">
        <v>1907626.4691793623</v>
      </c>
      <c r="D12" s="105">
        <v>1936380.7556999139</v>
      </c>
      <c r="E12" s="105">
        <v>1773649.6318184342</v>
      </c>
      <c r="F12" s="105">
        <v>1923710.7789434004</v>
      </c>
      <c r="G12" s="105">
        <v>1902588.8653759386</v>
      </c>
      <c r="H12" s="105">
        <v>1989810.1192877311</v>
      </c>
      <c r="I12" s="105">
        <v>1947167.9348647862</v>
      </c>
      <c r="J12" s="105">
        <v>2356480.1278812499</v>
      </c>
      <c r="K12" s="105">
        <v>2348623.5284715402</v>
      </c>
      <c r="L12" s="105">
        <v>2113672.2423172439</v>
      </c>
      <c r="M12" s="105">
        <v>2235005.3558284636</v>
      </c>
    </row>
    <row r="13" spans="1:13">
      <c r="A13" s="186">
        <v>42948</v>
      </c>
      <c r="B13" s="105">
        <v>1503485.0899906014</v>
      </c>
      <c r="C13" s="105">
        <v>1555358.7342361484</v>
      </c>
      <c r="D13" s="105">
        <v>1635997.9496223642</v>
      </c>
      <c r="E13" s="105">
        <v>1611536.7125229686</v>
      </c>
      <c r="F13" s="105">
        <v>1697284.6330464687</v>
      </c>
      <c r="G13" s="105">
        <v>1655338.2300862407</v>
      </c>
      <c r="H13" s="105">
        <v>1857803.2040569354</v>
      </c>
      <c r="I13" s="105">
        <v>1857955.0613550448</v>
      </c>
      <c r="J13" s="105">
        <v>2150859.4862562502</v>
      </c>
      <c r="K13" s="105">
        <v>2142806.3969838619</v>
      </c>
      <c r="L13" s="105">
        <v>1965179.4836306612</v>
      </c>
      <c r="M13" s="105">
        <v>2080167.87138344</v>
      </c>
    </row>
    <row r="14" spans="1:13">
      <c r="A14" s="186">
        <v>42979</v>
      </c>
      <c r="B14" s="105">
        <v>1220121.4375470078</v>
      </c>
      <c r="C14" s="105">
        <v>1198046.5925873034</v>
      </c>
      <c r="D14" s="105">
        <v>1330391.094743466</v>
      </c>
      <c r="E14" s="105">
        <v>1347743.5006516494</v>
      </c>
      <c r="F14" s="105">
        <v>1458385.8604687739</v>
      </c>
      <c r="G14" s="105">
        <v>1401405.1451941186</v>
      </c>
      <c r="H14" s="105">
        <v>1610290.2379991934</v>
      </c>
      <c r="I14" s="105">
        <v>1535043.2474556556</v>
      </c>
      <c r="J14" s="105">
        <v>1774370.9875062502</v>
      </c>
      <c r="K14" s="105">
        <v>1768680.8635786904</v>
      </c>
      <c r="L14" s="105">
        <v>1632480.5179657859</v>
      </c>
      <c r="M14" s="105">
        <v>1775101.1609590189</v>
      </c>
    </row>
    <row r="15" spans="1:13">
      <c r="A15" s="186">
        <v>43009</v>
      </c>
      <c r="B15" s="105">
        <v>869565.71029726381</v>
      </c>
      <c r="C15" s="105">
        <v>824760.49637062789</v>
      </c>
      <c r="D15" s="105">
        <v>907243.14183422236</v>
      </c>
      <c r="E15" s="105">
        <v>1038865.6307514136</v>
      </c>
      <c r="F15" s="105">
        <v>1135056.9995905289</v>
      </c>
      <c r="G15" s="105">
        <v>1115014.4479473638</v>
      </c>
      <c r="H15" s="105">
        <v>1236594.1912061314</v>
      </c>
      <c r="I15" s="105">
        <v>1165585.5865077055</v>
      </c>
      <c r="J15" s="105">
        <v>1506002.2627562501</v>
      </c>
      <c r="K15" s="105">
        <v>1501310.9451040435</v>
      </c>
      <c r="L15" s="105">
        <v>1288503.6212614237</v>
      </c>
      <c r="M15" s="105">
        <v>1438698.292968343</v>
      </c>
    </row>
    <row r="16" spans="1:13">
      <c r="A16" s="186">
        <v>43040</v>
      </c>
      <c r="B16" s="105">
        <v>485700.57834666688</v>
      </c>
      <c r="C16" s="105">
        <v>457359.54131052148</v>
      </c>
      <c r="D16" s="105">
        <v>503250.03452992369</v>
      </c>
      <c r="E16" s="105">
        <v>598570.77893710276</v>
      </c>
      <c r="F16" s="105">
        <v>710028.25962298363</v>
      </c>
      <c r="G16" s="105">
        <v>670154.23155740532</v>
      </c>
      <c r="H16" s="105">
        <v>875516.45248660166</v>
      </c>
      <c r="I16" s="105">
        <v>761218.54027333518</v>
      </c>
      <c r="J16" s="105">
        <v>947061.64538125007</v>
      </c>
      <c r="K16" s="105">
        <v>944450.57533130725</v>
      </c>
      <c r="L16" s="105">
        <v>763140.0003386403</v>
      </c>
      <c r="M16" s="105">
        <v>920730.04143201455</v>
      </c>
    </row>
    <row r="17" spans="1:13">
      <c r="A17" s="186">
        <v>43070</v>
      </c>
      <c r="B17" s="105">
        <v>370202.92204653128</v>
      </c>
      <c r="C17" s="105">
        <v>344701.12488476804</v>
      </c>
      <c r="D17" s="105">
        <v>403122.43250407377</v>
      </c>
      <c r="E17" s="105">
        <v>488257.25397273281</v>
      </c>
      <c r="F17" s="105">
        <v>559397.30663222831</v>
      </c>
      <c r="G17" s="105">
        <v>498319.81320935272</v>
      </c>
      <c r="H17" s="105">
        <v>672652.88422751112</v>
      </c>
      <c r="I17" s="105">
        <v>722404.72840942128</v>
      </c>
      <c r="J17" s="105">
        <v>811911.92788125004</v>
      </c>
      <c r="K17" s="105">
        <v>809803.85379731224</v>
      </c>
      <c r="L17" s="105">
        <v>618406.55199855333</v>
      </c>
      <c r="M17" s="105">
        <v>741929.61296573747</v>
      </c>
    </row>
    <row r="20" spans="1:13">
      <c r="A20" s="179" t="s">
        <v>24</v>
      </c>
    </row>
    <row r="21" spans="1:13">
      <c r="A21" s="157" t="s">
        <v>227</v>
      </c>
      <c r="D21" s="105"/>
    </row>
    <row r="22" spans="1:13">
      <c r="B22" s="187" t="s">
        <v>13</v>
      </c>
      <c r="C22" s="187" t="s">
        <v>3</v>
      </c>
      <c r="D22" s="187" t="s">
        <v>2</v>
      </c>
      <c r="E22" s="187" t="s">
        <v>1</v>
      </c>
      <c r="F22" s="187" t="s">
        <v>228</v>
      </c>
      <c r="G22" s="187" t="s">
        <v>7</v>
      </c>
      <c r="H22" s="187" t="s">
        <v>6</v>
      </c>
      <c r="I22" s="187" t="s">
        <v>5</v>
      </c>
      <c r="J22" s="187" t="s">
        <v>10</v>
      </c>
      <c r="K22" s="187" t="s">
        <v>9</v>
      </c>
      <c r="L22" s="187" t="s">
        <v>8</v>
      </c>
      <c r="M22" s="187" t="s">
        <v>11</v>
      </c>
    </row>
    <row r="23" spans="1:13">
      <c r="A23" s="186">
        <v>42736</v>
      </c>
      <c r="B23" s="232">
        <v>66</v>
      </c>
      <c r="C23" s="232">
        <v>61.9</v>
      </c>
      <c r="D23" s="232">
        <v>62.5</v>
      </c>
      <c r="E23" s="232">
        <v>65.2</v>
      </c>
      <c r="F23" s="232">
        <v>83.4</v>
      </c>
      <c r="G23" s="232">
        <v>73.8</v>
      </c>
      <c r="H23" s="232">
        <v>72.599999999999994</v>
      </c>
      <c r="I23" s="234">
        <v>80.400000000000006</v>
      </c>
      <c r="J23" s="232">
        <v>84.4</v>
      </c>
      <c r="K23" s="232">
        <v>84.4</v>
      </c>
      <c r="L23" s="232">
        <v>61.7</v>
      </c>
      <c r="M23" s="232">
        <v>82.4</v>
      </c>
    </row>
    <row r="24" spans="1:13">
      <c r="A24" s="186">
        <v>42767</v>
      </c>
      <c r="B24" s="232">
        <v>90</v>
      </c>
      <c r="C24" s="232">
        <v>88.4</v>
      </c>
      <c r="D24" s="232">
        <v>95.8</v>
      </c>
      <c r="E24" s="232">
        <v>81.5</v>
      </c>
      <c r="F24" s="232">
        <v>108</v>
      </c>
      <c r="G24" s="232">
        <v>102.7</v>
      </c>
      <c r="H24" s="232">
        <v>94.6</v>
      </c>
      <c r="I24" s="234">
        <v>109.9</v>
      </c>
      <c r="J24" s="232">
        <v>107.6</v>
      </c>
      <c r="K24" s="232">
        <v>107.6</v>
      </c>
      <c r="L24" s="232">
        <v>81.3</v>
      </c>
      <c r="M24" s="232">
        <v>107</v>
      </c>
    </row>
    <row r="25" spans="1:13">
      <c r="A25" s="186">
        <v>42795</v>
      </c>
      <c r="B25" s="232">
        <v>140</v>
      </c>
      <c r="C25" s="232">
        <v>142.9</v>
      </c>
      <c r="D25" s="232">
        <v>145.4</v>
      </c>
      <c r="E25" s="232">
        <v>130.4</v>
      </c>
      <c r="F25" s="232">
        <v>142.69999999999999</v>
      </c>
      <c r="G25" s="232">
        <v>142.9</v>
      </c>
      <c r="H25" s="232">
        <v>145.6</v>
      </c>
      <c r="I25" s="234">
        <v>151.30000000000001</v>
      </c>
      <c r="J25" s="232">
        <v>146.6</v>
      </c>
      <c r="K25" s="232">
        <v>146.6</v>
      </c>
      <c r="L25" s="232">
        <v>123.9</v>
      </c>
      <c r="M25" s="232">
        <v>147</v>
      </c>
    </row>
    <row r="26" spans="1:13">
      <c r="A26" s="186">
        <v>42826</v>
      </c>
      <c r="B26" s="232">
        <v>173</v>
      </c>
      <c r="C26" s="232">
        <v>178.5</v>
      </c>
      <c r="D26" s="232">
        <v>176.3</v>
      </c>
      <c r="E26" s="232">
        <v>148.4</v>
      </c>
      <c r="F26" s="232">
        <v>154.30000000000001</v>
      </c>
      <c r="G26" s="232">
        <v>156.30000000000001</v>
      </c>
      <c r="H26" s="232">
        <v>162.5</v>
      </c>
      <c r="I26" s="234">
        <v>155.69999999999999</v>
      </c>
      <c r="J26" s="232">
        <v>156.69999999999999</v>
      </c>
      <c r="K26" s="232">
        <v>156.69999999999999</v>
      </c>
      <c r="L26" s="232">
        <v>148.19999999999999</v>
      </c>
      <c r="M26" s="232">
        <v>153.80000000000001</v>
      </c>
    </row>
    <row r="27" spans="1:13">
      <c r="A27" s="186">
        <v>42856</v>
      </c>
      <c r="B27" s="232">
        <v>237</v>
      </c>
      <c r="C27" s="232">
        <v>231.8</v>
      </c>
      <c r="D27" s="232">
        <v>217.2</v>
      </c>
      <c r="E27" s="232">
        <v>179.5</v>
      </c>
      <c r="F27" s="232">
        <v>182.1</v>
      </c>
      <c r="G27" s="232">
        <v>184.8</v>
      </c>
      <c r="H27" s="232">
        <v>180</v>
      </c>
      <c r="I27" s="234">
        <v>172.3</v>
      </c>
      <c r="J27" s="232">
        <v>166</v>
      </c>
      <c r="K27" s="232">
        <v>166</v>
      </c>
      <c r="L27" s="232">
        <v>177</v>
      </c>
      <c r="M27" s="232">
        <v>174.2</v>
      </c>
    </row>
    <row r="28" spans="1:13">
      <c r="A28" s="186">
        <v>42887</v>
      </c>
      <c r="B28" s="232">
        <v>230</v>
      </c>
      <c r="C28" s="232">
        <v>250.7</v>
      </c>
      <c r="D28" s="232">
        <v>222.4</v>
      </c>
      <c r="E28" s="232">
        <v>194</v>
      </c>
      <c r="F28" s="234">
        <v>188.1</v>
      </c>
      <c r="G28" s="232">
        <v>190.9</v>
      </c>
      <c r="H28" s="232">
        <v>176.9</v>
      </c>
      <c r="I28" s="234">
        <v>173</v>
      </c>
      <c r="J28" s="232">
        <v>181.1</v>
      </c>
      <c r="K28" s="232">
        <v>181.1</v>
      </c>
      <c r="L28" s="232">
        <v>182.6</v>
      </c>
      <c r="M28" s="232">
        <v>174.5</v>
      </c>
    </row>
    <row r="29" spans="1:13">
      <c r="A29" s="186">
        <v>42917</v>
      </c>
      <c r="B29" s="232">
        <v>238</v>
      </c>
      <c r="C29" s="232">
        <v>254.6</v>
      </c>
      <c r="D29" s="232">
        <v>245.5</v>
      </c>
      <c r="E29" s="232">
        <v>189.4</v>
      </c>
      <c r="F29" s="234">
        <v>194</v>
      </c>
      <c r="G29" s="232">
        <v>197.8</v>
      </c>
      <c r="H29" s="232">
        <v>190.1</v>
      </c>
      <c r="I29" s="234">
        <v>183.5</v>
      </c>
      <c r="J29" s="232">
        <v>185.3</v>
      </c>
      <c r="K29" s="232">
        <v>185.2</v>
      </c>
      <c r="L29" s="232">
        <v>187.7</v>
      </c>
      <c r="M29" s="232">
        <v>185.7</v>
      </c>
    </row>
    <row r="30" spans="1:13">
      <c r="A30" s="186">
        <v>42948</v>
      </c>
      <c r="B30" s="232">
        <v>204</v>
      </c>
      <c r="C30" s="232">
        <v>209.1</v>
      </c>
      <c r="D30" s="232">
        <v>205.4</v>
      </c>
      <c r="E30" s="232">
        <v>171.3</v>
      </c>
      <c r="F30" s="234">
        <v>172</v>
      </c>
      <c r="G30" s="232">
        <v>172.6</v>
      </c>
      <c r="H30" s="232">
        <v>177</v>
      </c>
      <c r="I30" s="234">
        <v>174.1</v>
      </c>
      <c r="J30" s="232">
        <v>168.8</v>
      </c>
      <c r="K30" s="232">
        <v>168.8</v>
      </c>
      <c r="L30" s="232">
        <v>172.9</v>
      </c>
      <c r="M30" s="232">
        <v>171.7</v>
      </c>
    </row>
    <row r="31" spans="1:13">
      <c r="A31" s="186">
        <v>42979</v>
      </c>
      <c r="B31" s="232">
        <v>161</v>
      </c>
      <c r="C31" s="232">
        <v>156.5</v>
      </c>
      <c r="D31" s="232">
        <v>158.5</v>
      </c>
      <c r="E31" s="232">
        <v>138.69999999999999</v>
      </c>
      <c r="F31" s="234">
        <v>146</v>
      </c>
      <c r="G31" s="232">
        <v>144.30000000000001</v>
      </c>
      <c r="H31" s="232">
        <v>150.1</v>
      </c>
      <c r="I31" s="234">
        <v>140.69999999999999</v>
      </c>
      <c r="J31" s="232">
        <v>133.30000000000001</v>
      </c>
      <c r="K31" s="232">
        <v>133.19999999999999</v>
      </c>
      <c r="L31" s="232">
        <v>139.69999999999999</v>
      </c>
      <c r="M31" s="232">
        <v>143.19999999999999</v>
      </c>
    </row>
    <row r="32" spans="1:13">
      <c r="A32" s="186">
        <v>43009</v>
      </c>
      <c r="B32" s="232">
        <v>111</v>
      </c>
      <c r="C32" s="232">
        <v>104.2</v>
      </c>
      <c r="D32" s="232">
        <v>104.2</v>
      </c>
      <c r="E32" s="232">
        <v>102.4</v>
      </c>
      <c r="F32" s="232">
        <v>108.1</v>
      </c>
      <c r="G32" s="232">
        <v>110.2</v>
      </c>
      <c r="H32" s="232">
        <v>110.6</v>
      </c>
      <c r="I32" s="234">
        <v>103.6</v>
      </c>
      <c r="J32" s="232">
        <v>108</v>
      </c>
      <c r="K32" s="232">
        <v>108</v>
      </c>
      <c r="L32" s="232">
        <v>104.7</v>
      </c>
      <c r="M32" s="232">
        <v>109.7</v>
      </c>
    </row>
    <row r="33" spans="1:13">
      <c r="A33" s="186">
        <v>43040</v>
      </c>
      <c r="B33" s="232">
        <v>64.5</v>
      </c>
      <c r="C33" s="232">
        <v>57.7</v>
      </c>
      <c r="D33" s="232">
        <v>57.5</v>
      </c>
      <c r="E33" s="232">
        <v>61.2</v>
      </c>
      <c r="F33" s="232">
        <v>67.7</v>
      </c>
      <c r="G33" s="232">
        <v>65.400000000000006</v>
      </c>
      <c r="H33" s="232">
        <v>79.099999999999994</v>
      </c>
      <c r="I33" s="234">
        <v>68.099999999999994</v>
      </c>
      <c r="J33" s="232">
        <v>67.2</v>
      </c>
      <c r="K33" s="232">
        <v>67.2</v>
      </c>
      <c r="L33" s="232">
        <v>62.8</v>
      </c>
      <c r="M33" s="232">
        <v>71.599999999999994</v>
      </c>
    </row>
    <row r="34" spans="1:13">
      <c r="A34" s="186">
        <v>43070</v>
      </c>
      <c r="B34" s="232">
        <v>52.2</v>
      </c>
      <c r="C34" s="232">
        <v>48.5</v>
      </c>
      <c r="D34" s="232">
        <v>49.4</v>
      </c>
      <c r="E34" s="232">
        <v>56.1</v>
      </c>
      <c r="F34" s="232">
        <v>65.599999999999994</v>
      </c>
      <c r="G34" s="232">
        <v>59.8</v>
      </c>
      <c r="H34" s="232">
        <v>71.599999999999994</v>
      </c>
      <c r="I34" s="234">
        <v>66.5</v>
      </c>
      <c r="J34" s="232">
        <v>63.6</v>
      </c>
      <c r="K34" s="232">
        <v>63.6</v>
      </c>
      <c r="L34" s="232">
        <v>51.9</v>
      </c>
      <c r="M34" s="232">
        <v>64.3</v>
      </c>
    </row>
    <row r="36" spans="1:13">
      <c r="F36" s="157"/>
      <c r="G36" s="157"/>
      <c r="H36" s="157"/>
      <c r="I36" s="157"/>
      <c r="J36" s="157"/>
      <c r="K36" s="157"/>
    </row>
    <row r="37" spans="1:13">
      <c r="E37" s="157"/>
      <c r="F37" s="157"/>
      <c r="G37" s="157"/>
      <c r="H37" s="157"/>
      <c r="I37" s="157"/>
      <c r="J37" s="157"/>
      <c r="K37" s="157"/>
    </row>
    <row r="38" spans="1:13">
      <c r="D38" s="157"/>
      <c r="E38" s="157"/>
      <c r="F38" s="157"/>
      <c r="G38" s="157"/>
      <c r="H38" s="157"/>
      <c r="I38" s="157"/>
      <c r="J38" s="157"/>
      <c r="K38" s="157"/>
    </row>
    <row r="39" spans="1:13">
      <c r="D39" s="157"/>
      <c r="E39" s="157"/>
      <c r="F39" s="157"/>
      <c r="G39" s="157"/>
      <c r="H39" s="157"/>
      <c r="I39" s="157"/>
      <c r="J39" s="157"/>
      <c r="K39" s="157"/>
    </row>
    <row r="40" spans="1:13">
      <c r="D40" s="157"/>
      <c r="E40" s="157"/>
      <c r="F40" s="157"/>
      <c r="G40" s="157"/>
      <c r="H40" s="157"/>
      <c r="I40" s="157"/>
      <c r="J40" s="157"/>
      <c r="K40" s="157"/>
    </row>
    <row r="41" spans="1:13">
      <c r="D41" s="157"/>
      <c r="E41" s="157"/>
      <c r="F41" s="157"/>
      <c r="G41" s="157"/>
      <c r="H41" s="157"/>
      <c r="I41" s="157"/>
      <c r="J41" s="157"/>
      <c r="K41" s="157"/>
    </row>
    <row r="42" spans="1:13">
      <c r="D42" s="157"/>
      <c r="E42" s="157"/>
      <c r="F42" s="157"/>
      <c r="G42" s="157"/>
      <c r="H42" s="157"/>
      <c r="I42" s="157"/>
      <c r="J42" s="157"/>
      <c r="K42" s="157"/>
    </row>
    <row r="43" spans="1:13">
      <c r="D43" s="157"/>
      <c r="E43" s="157"/>
      <c r="F43" s="157"/>
      <c r="G43" s="157"/>
      <c r="H43" s="157"/>
      <c r="I43" s="157"/>
      <c r="J43" s="157"/>
      <c r="K43" s="157"/>
    </row>
    <row r="44" spans="1:13">
      <c r="D44" s="157"/>
      <c r="E44" s="157"/>
      <c r="F44" s="157"/>
      <c r="G44" s="157"/>
      <c r="H44" s="157"/>
      <c r="I44" s="157"/>
      <c r="J44" s="157"/>
      <c r="K44" s="157"/>
    </row>
    <row r="45" spans="1:13">
      <c r="D45" s="157"/>
      <c r="E45" s="157"/>
      <c r="F45" s="157"/>
      <c r="G45" s="157"/>
      <c r="H45" s="157"/>
      <c r="I45" s="157"/>
      <c r="J45" s="157"/>
      <c r="K45" s="157"/>
    </row>
    <row r="46" spans="1:13">
      <c r="D46" s="157"/>
      <c r="E46" s="157"/>
      <c r="F46" s="157"/>
      <c r="G46" s="157"/>
      <c r="H46" s="157"/>
      <c r="I46" s="157"/>
      <c r="J46" s="157"/>
      <c r="K46" s="157"/>
    </row>
    <row r="47" spans="1:13">
      <c r="D47" s="157"/>
      <c r="E47" s="157"/>
      <c r="F47" s="157"/>
      <c r="G47" s="157"/>
      <c r="H47" s="157"/>
      <c r="I47" s="157"/>
      <c r="J47" s="157"/>
      <c r="K47" s="157"/>
    </row>
    <row r="48" spans="1:13">
      <c r="D48" s="157"/>
      <c r="E48" s="157"/>
    </row>
    <row r="49" spans="5:5">
      <c r="E49" s="157"/>
    </row>
    <row r="50" spans="5:5">
      <c r="E50" s="15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P41"/>
  <sheetViews>
    <sheetView showGridLines="0" topLeftCell="A17" zoomScale="70" zoomScaleNormal="70" workbookViewId="0">
      <selection activeCell="J43" sqref="J43"/>
    </sheetView>
  </sheetViews>
  <sheetFormatPr defaultColWidth="9.140625" defaultRowHeight="15" outlineLevelRow="1" outlineLevelCol="1"/>
  <cols>
    <col min="1" max="1" width="9.140625" style="88"/>
    <col min="2" max="2" width="39" style="88" bestFit="1" customWidth="1"/>
    <col min="3" max="3" width="25.85546875" style="88" customWidth="1"/>
    <col min="4" max="4" width="20.28515625" style="88" customWidth="1"/>
    <col min="5" max="6" width="16.85546875" style="88" customWidth="1"/>
    <col min="7" max="7" width="16.85546875" style="88" customWidth="1" outlineLevel="1"/>
    <col min="8" max="9" width="15.42578125" style="88" customWidth="1"/>
    <col min="10" max="10" width="16.7109375" style="88" bestFit="1" customWidth="1"/>
    <col min="11" max="11" width="11.28515625" style="88" bestFit="1" customWidth="1"/>
    <col min="12" max="12" width="21.140625" style="88" bestFit="1" customWidth="1"/>
    <col min="13" max="13" width="29.85546875" style="88" bestFit="1" customWidth="1"/>
    <col min="14" max="14" width="18.85546875" style="88" bestFit="1" customWidth="1"/>
    <col min="15" max="15" width="16.85546875" style="88" bestFit="1" customWidth="1"/>
    <col min="16" max="16" width="24.5703125" style="88" customWidth="1"/>
    <col min="17" max="16384" width="9.140625" style="88"/>
  </cols>
  <sheetData>
    <row r="1" spans="1:7" hidden="1"/>
    <row r="2" spans="1:7" hidden="1">
      <c r="B2" s="8" t="s">
        <v>17</v>
      </c>
      <c r="C2" s="239">
        <v>42430</v>
      </c>
      <c r="D2" s="239"/>
      <c r="E2" s="239"/>
      <c r="F2" s="239"/>
      <c r="G2" s="55"/>
    </row>
    <row r="3" spans="1:7" s="5" customFormat="1" hidden="1">
      <c r="A3" s="88"/>
      <c r="B3" s="9" t="s">
        <v>12</v>
      </c>
      <c r="C3" s="9" t="s">
        <v>18</v>
      </c>
      <c r="D3" s="9" t="s">
        <v>19</v>
      </c>
      <c r="E3" s="9" t="s">
        <v>20</v>
      </c>
      <c r="F3" s="9" t="s">
        <v>22</v>
      </c>
      <c r="G3" s="59"/>
    </row>
    <row r="4" spans="1:7" hidden="1">
      <c r="B4" s="6" t="s">
        <v>13</v>
      </c>
      <c r="C4" s="10">
        <f>'Erie Ridge'!G6</f>
        <v>0</v>
      </c>
      <c r="D4" s="10">
        <f>'Erie Ridge'!B6</f>
        <v>1137388.3195072527</v>
      </c>
      <c r="E4" s="7">
        <f>C4/D4</f>
        <v>0</v>
      </c>
      <c r="F4" s="7">
        <f>'Erie Ridge'!J6</f>
        <v>0</v>
      </c>
      <c r="G4" s="56"/>
    </row>
    <row r="5" spans="1:7" hidden="1">
      <c r="B5" s="6" t="s">
        <v>3</v>
      </c>
      <c r="C5" s="10">
        <f>Sandhurst!G6</f>
        <v>0</v>
      </c>
      <c r="D5" s="10">
        <f>Sandhurst!B6</f>
        <v>1322679.5928755463</v>
      </c>
      <c r="E5" s="7">
        <f>C5/D5</f>
        <v>0</v>
      </c>
      <c r="F5" s="7">
        <f>Sandhurst!J6</f>
        <v>0</v>
      </c>
      <c r="G5" s="56"/>
    </row>
    <row r="6" spans="1:7" hidden="1">
      <c r="B6" s="6" t="s">
        <v>2</v>
      </c>
      <c r="C6" s="10">
        <f>Rutley!G6</f>
        <v>0</v>
      </c>
      <c r="D6" s="10">
        <f>Rutley!B6</f>
        <v>1399738.359717116</v>
      </c>
      <c r="E6" s="7">
        <f t="shared" ref="E6:E15" si="0">C6/D6</f>
        <v>0</v>
      </c>
      <c r="F6" s="7">
        <f>Rutley!J6</f>
        <v>0</v>
      </c>
      <c r="G6" s="56"/>
    </row>
    <row r="7" spans="1:7" hidden="1">
      <c r="B7" s="6" t="s">
        <v>1</v>
      </c>
      <c r="C7" s="10">
        <f>Norfolk!G6</f>
        <v>0</v>
      </c>
      <c r="D7" s="10">
        <f>Norfolk!B6</f>
        <v>1293757.5213430757</v>
      </c>
      <c r="E7" s="7">
        <f t="shared" si="0"/>
        <v>0</v>
      </c>
      <c r="F7" s="7">
        <f>Norfolk!J6</f>
        <v>0</v>
      </c>
      <c r="G7" s="56"/>
    </row>
    <row r="8" spans="1:7" hidden="1">
      <c r="B8" s="6" t="s">
        <v>14</v>
      </c>
      <c r="C8" s="10">
        <f>'Hwy 2'!G6</f>
        <v>0</v>
      </c>
      <c r="D8" s="10">
        <f>'Hwy 2'!B6</f>
        <v>1395499.2523316189</v>
      </c>
      <c r="E8" s="7">
        <f t="shared" si="0"/>
        <v>0</v>
      </c>
      <c r="F8" s="7">
        <f>'Hwy 2'!J6</f>
        <v>0</v>
      </c>
      <c r="G8" s="56"/>
    </row>
    <row r="9" spans="1:7" hidden="1">
      <c r="B9" s="6" t="s">
        <v>7</v>
      </c>
      <c r="C9" s="10">
        <f>Odessa!G6</f>
        <v>0</v>
      </c>
      <c r="D9" s="10">
        <f>Odessa!B6</f>
        <v>1361643.432162737</v>
      </c>
      <c r="E9" s="7">
        <f t="shared" si="0"/>
        <v>0</v>
      </c>
      <c r="F9" s="7">
        <f>Odessa!J6</f>
        <v>0</v>
      </c>
      <c r="G9" s="56"/>
    </row>
    <row r="10" spans="1:7" hidden="1">
      <c r="B10" s="6" t="s">
        <v>10</v>
      </c>
      <c r="C10" s="10">
        <f>'Newboro 4'!H6</f>
        <v>0</v>
      </c>
      <c r="D10" s="10">
        <f>'Newboro 4'!C6</f>
        <v>1858595.365003125</v>
      </c>
      <c r="E10" s="7">
        <f t="shared" si="0"/>
        <v>0</v>
      </c>
      <c r="F10" s="7">
        <f>'Newboro 4'!K6</f>
        <v>0</v>
      </c>
      <c r="G10" s="56"/>
    </row>
    <row r="11" spans="1:7" hidden="1">
      <c r="B11" s="6" t="s">
        <v>9</v>
      </c>
      <c r="C11" s="10">
        <f>'Newboro 1'!G6</f>
        <v>0</v>
      </c>
      <c r="D11" s="10">
        <f>'Newboro 1'!B6</f>
        <v>1852568.9809911186</v>
      </c>
      <c r="E11" s="7">
        <f t="shared" si="0"/>
        <v>0</v>
      </c>
      <c r="F11" s="7">
        <f>'Newboro 1'!J6</f>
        <v>0</v>
      </c>
      <c r="G11" s="56"/>
    </row>
    <row r="12" spans="1:7" hidden="1">
      <c r="B12" s="6" t="s">
        <v>8</v>
      </c>
      <c r="C12" s="10">
        <f>Welland!G6</f>
        <v>0</v>
      </c>
      <c r="D12" s="10">
        <f>Welland!B6</f>
        <v>1468177.620884889</v>
      </c>
      <c r="E12" s="7">
        <f t="shared" si="0"/>
        <v>0</v>
      </c>
      <c r="F12" s="7">
        <f>Welland!J6</f>
        <v>0</v>
      </c>
      <c r="G12" s="56"/>
    </row>
    <row r="13" spans="1:7" hidden="1">
      <c r="B13" s="6" t="s">
        <v>11</v>
      </c>
      <c r="C13" s="10">
        <f>Bruining!G6</f>
        <v>0</v>
      </c>
      <c r="D13" s="10">
        <f>Bruining!B6</f>
        <v>1818147.7382531438</v>
      </c>
      <c r="E13" s="7">
        <f t="shared" si="0"/>
        <v>0</v>
      </c>
      <c r="F13" s="7">
        <f>Bruining!J6</f>
        <v>0</v>
      </c>
      <c r="G13" s="56"/>
    </row>
    <row r="14" spans="1:7" hidden="1">
      <c r="B14" s="6" t="s">
        <v>5</v>
      </c>
      <c r="C14" s="10">
        <f>Alfred!G6</f>
        <v>0</v>
      </c>
      <c r="D14" s="10">
        <f>Alfred!B6</f>
        <v>1557346.4658330909</v>
      </c>
      <c r="E14" s="7">
        <f t="shared" si="0"/>
        <v>0</v>
      </c>
      <c r="F14" s="7">
        <f>Alfred!J6</f>
        <v>0</v>
      </c>
      <c r="G14" s="56"/>
    </row>
    <row r="15" spans="1:7" hidden="1">
      <c r="B15" s="6" t="s">
        <v>6</v>
      </c>
      <c r="C15" s="10">
        <f>Unity!G6</f>
        <v>0</v>
      </c>
      <c r="D15" s="10">
        <f>Unity!B6</f>
        <v>1476342.0446032383</v>
      </c>
      <c r="E15" s="7">
        <f t="shared" si="0"/>
        <v>0</v>
      </c>
      <c r="F15" s="7">
        <f>Unity!J6</f>
        <v>0</v>
      </c>
      <c r="G15" s="56"/>
    </row>
    <row r="16" spans="1:7" hidden="1"/>
    <row r="18" spans="1:16" ht="15.75" thickBot="1"/>
    <row r="19" spans="1:16" ht="111" customHeight="1" thickBot="1">
      <c r="B19" s="240" t="s">
        <v>230</v>
      </c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2"/>
    </row>
    <row r="20" spans="1:16" ht="16.5" thickBot="1">
      <c r="B20" s="243" t="s">
        <v>12</v>
      </c>
      <c r="C20" s="246" t="s">
        <v>0</v>
      </c>
      <c r="D20" s="249" t="s">
        <v>24</v>
      </c>
      <c r="E20" s="250"/>
      <c r="F20" s="251" t="s">
        <v>25</v>
      </c>
      <c r="G20" s="252"/>
      <c r="H20" s="252"/>
      <c r="I20" s="252"/>
      <c r="J20" s="252"/>
      <c r="K20" s="13"/>
      <c r="L20" s="14"/>
      <c r="M20" s="15"/>
      <c r="N20" s="253" t="s">
        <v>26</v>
      </c>
      <c r="O20" s="254"/>
      <c r="P20" s="255"/>
    </row>
    <row r="21" spans="1:16" ht="15.75" thickBot="1">
      <c r="B21" s="244"/>
      <c r="C21" s="247"/>
      <c r="D21" s="16" t="s">
        <v>27</v>
      </c>
      <c r="E21" s="17" t="s">
        <v>28</v>
      </c>
      <c r="F21" s="17" t="s">
        <v>29</v>
      </c>
      <c r="G21" s="17" t="s">
        <v>29</v>
      </c>
      <c r="H21" s="18" t="s">
        <v>30</v>
      </c>
      <c r="I21" s="16" t="s">
        <v>28</v>
      </c>
      <c r="J21" s="19" t="s">
        <v>31</v>
      </c>
      <c r="K21" s="19" t="s">
        <v>32</v>
      </c>
      <c r="L21" s="19" t="s">
        <v>31</v>
      </c>
      <c r="M21" s="16" t="s">
        <v>33</v>
      </c>
      <c r="N21" s="20" t="s">
        <v>252</v>
      </c>
      <c r="O21" s="21" t="s">
        <v>251</v>
      </c>
      <c r="P21" s="22" t="s">
        <v>54</v>
      </c>
    </row>
    <row r="22" spans="1:16" ht="15.75" thickBot="1">
      <c r="B22" s="245"/>
      <c r="C22" s="248"/>
      <c r="D22" s="23" t="s">
        <v>34</v>
      </c>
      <c r="E22" s="24" t="s">
        <v>34</v>
      </c>
      <c r="F22" s="24" t="s">
        <v>35</v>
      </c>
      <c r="G22" s="24" t="s">
        <v>35</v>
      </c>
      <c r="H22" s="25" t="s">
        <v>35</v>
      </c>
      <c r="I22" s="23" t="s">
        <v>35</v>
      </c>
      <c r="J22" s="26" t="s">
        <v>35</v>
      </c>
      <c r="K22" s="26" t="s">
        <v>36</v>
      </c>
      <c r="L22" s="26" t="s">
        <v>36</v>
      </c>
      <c r="M22" s="29" t="s">
        <v>36</v>
      </c>
      <c r="N22" s="27" t="s">
        <v>37</v>
      </c>
      <c r="O22" s="28" t="s">
        <v>37</v>
      </c>
      <c r="P22" s="29" t="s">
        <v>37</v>
      </c>
    </row>
    <row r="23" spans="1:16" ht="16.5" outlineLevel="1" thickBot="1">
      <c r="B23" s="49"/>
      <c r="C23" s="50" t="s">
        <v>49</v>
      </c>
      <c r="D23" s="51" t="s">
        <v>50</v>
      </c>
      <c r="E23" s="53" t="s">
        <v>51</v>
      </c>
      <c r="F23" s="58" t="s">
        <v>47</v>
      </c>
      <c r="G23" s="226" t="s">
        <v>231</v>
      </c>
      <c r="H23" s="54"/>
      <c r="I23" s="52" t="s">
        <v>52</v>
      </c>
      <c r="J23" s="48"/>
      <c r="K23" s="28"/>
      <c r="L23" s="28"/>
      <c r="M23" s="28"/>
      <c r="N23" s="28"/>
      <c r="O23" s="28"/>
      <c r="P23" s="27"/>
    </row>
    <row r="24" spans="1:16" ht="23.25">
      <c r="A24" s="88">
        <v>1</v>
      </c>
      <c r="B24" s="30" t="s">
        <v>38</v>
      </c>
      <c r="C24" s="31">
        <f>'Erie Ridge'!A4</f>
        <v>42736</v>
      </c>
      <c r="D24" s="194">
        <f>'Erie Ridge'!H4</f>
        <v>39.284851000000003</v>
      </c>
      <c r="E24" s="195">
        <f>'Erie Ridge'!I4</f>
        <v>66</v>
      </c>
      <c r="F24" s="93">
        <f>'Erie Ridge'!C4</f>
        <v>310560</v>
      </c>
      <c r="G24" s="84">
        <f>'Erie Ridge'!D4</f>
        <v>310560</v>
      </c>
      <c r="H24" s="196">
        <f t="shared" ref="H24:H35" si="1">D24/E24*I24</f>
        <v>286985.39890363184</v>
      </c>
      <c r="I24" s="196">
        <f>'Erie Ridge'!B4</f>
        <v>482146.06509872474</v>
      </c>
      <c r="J24" s="197">
        <f t="shared" ref="J24:J35" si="2">F24-I24</f>
        <v>-171586.06509872474</v>
      </c>
      <c r="K24" s="198">
        <v>0.42</v>
      </c>
      <c r="L24" s="198">
        <f>J24*K24</f>
        <v>-72066.147341464384</v>
      </c>
      <c r="M24" s="199">
        <f t="shared" ref="M24:M35" si="3">$K24*F24</f>
        <v>130435.2</v>
      </c>
      <c r="N24" s="200">
        <f t="shared" ref="N24:N36" si="4">F24/H24</f>
        <v>1.0821456463862971</v>
      </c>
      <c r="O24" s="201">
        <f t="shared" ref="O24:O36" si="5">F24/I24</f>
        <v>0.64412015876642981</v>
      </c>
      <c r="P24" s="202">
        <f>D24/E24</f>
        <v>0.59522501515151516</v>
      </c>
    </row>
    <row r="25" spans="1:16" ht="23.25">
      <c r="A25" s="88">
        <v>2</v>
      </c>
      <c r="B25" s="32" t="s">
        <v>39</v>
      </c>
      <c r="C25" s="31">
        <f>Rutley!A4</f>
        <v>42736</v>
      </c>
      <c r="D25" s="203">
        <f>Rutley!H4</f>
        <v>51.072108000000007</v>
      </c>
      <c r="E25" s="204">
        <f>Rutley!I4</f>
        <v>62.5</v>
      </c>
      <c r="F25" s="90">
        <f>Rutley!C4</f>
        <v>510635.16</v>
      </c>
      <c r="G25" s="84">
        <f>Rutley!D4</f>
        <v>512053.55000000005</v>
      </c>
      <c r="H25" s="196">
        <f t="shared" si="1"/>
        <v>453535.19674953108</v>
      </c>
      <c r="I25" s="196">
        <f>Rutley!B4</f>
        <v>555018.20674497494</v>
      </c>
      <c r="J25" s="197">
        <f t="shared" si="2"/>
        <v>-44383.04674497497</v>
      </c>
      <c r="K25" s="198">
        <v>0.443</v>
      </c>
      <c r="L25" s="198">
        <f>J25*K25</f>
        <v>-19661.68970802391</v>
      </c>
      <c r="M25" s="205">
        <f t="shared" si="3"/>
        <v>226211.37587999998</v>
      </c>
      <c r="N25" s="206">
        <f t="shared" si="4"/>
        <v>1.1258997397769832</v>
      </c>
      <c r="O25" s="207">
        <f>F25/I25</f>
        <v>0.92003316971299198</v>
      </c>
      <c r="P25" s="208">
        <f>D25/E25</f>
        <v>0.81715372800000008</v>
      </c>
    </row>
    <row r="26" spans="1:16" ht="23.25">
      <c r="A26" s="88">
        <v>3</v>
      </c>
      <c r="B26" s="33" t="s">
        <v>40</v>
      </c>
      <c r="C26" s="31">
        <f>Sandhurst!A4</f>
        <v>42736</v>
      </c>
      <c r="D26" s="209">
        <f>Sandhurst!H4</f>
        <v>49.815116999999994</v>
      </c>
      <c r="E26" s="210">
        <f>Sandhurst!I4</f>
        <v>61.9</v>
      </c>
      <c r="F26" s="90">
        <f>Sandhurst!C4</f>
        <v>356626.2</v>
      </c>
      <c r="G26" s="189">
        <f>Sandhurst!D4</f>
        <v>397593.09999999992</v>
      </c>
      <c r="H26" s="211">
        <f t="shared" si="1"/>
        <v>387786.26083878044</v>
      </c>
      <c r="I26" s="211">
        <f>Sandhurst!B4</f>
        <v>481861.14961690264</v>
      </c>
      <c r="J26" s="197">
        <f t="shared" si="2"/>
        <v>-125234.94961690262</v>
      </c>
      <c r="K26" s="212">
        <v>0.42</v>
      </c>
      <c r="L26" s="212">
        <f>J26*K26</f>
        <v>-52598.678839099099</v>
      </c>
      <c r="M26" s="205">
        <f t="shared" si="3"/>
        <v>149783.00399999999</v>
      </c>
      <c r="N26" s="206">
        <f t="shared" si="4"/>
        <v>0.91964630007421788</v>
      </c>
      <c r="O26" s="207">
        <f t="shared" si="5"/>
        <v>0.74010158379344548</v>
      </c>
      <c r="P26" s="208">
        <f>D26/E26</f>
        <v>0.80476764135702739</v>
      </c>
    </row>
    <row r="27" spans="1:16" ht="23.25">
      <c r="A27" s="88">
        <v>4</v>
      </c>
      <c r="B27" s="30" t="s">
        <v>41</v>
      </c>
      <c r="C27" s="31">
        <f>Norfolk!A4</f>
        <v>42736</v>
      </c>
      <c r="D27" s="203">
        <f>Norfolk!H4</f>
        <v>46.865847999999993</v>
      </c>
      <c r="E27" s="213">
        <f>Norfolk!I4</f>
        <v>65.2</v>
      </c>
      <c r="F27" s="91">
        <f>Norfolk!C4</f>
        <v>513393.67</v>
      </c>
      <c r="G27" s="84">
        <f>Norfolk!D4</f>
        <v>515044.70999999996</v>
      </c>
      <c r="H27" s="196">
        <f t="shared" si="1"/>
        <v>401319.71611605276</v>
      </c>
      <c r="I27" s="196">
        <f>Norfolk!B4</f>
        <v>558317.97796055337</v>
      </c>
      <c r="J27" s="197">
        <f t="shared" si="2"/>
        <v>-44924.307960553386</v>
      </c>
      <c r="K27" s="198">
        <v>0.443</v>
      </c>
      <c r="L27" s="198">
        <f>J27*K27</f>
        <v>-19901.468426525149</v>
      </c>
      <c r="M27" s="205">
        <f t="shared" si="3"/>
        <v>227433.39580999999</v>
      </c>
      <c r="N27" s="206">
        <f t="shared" si="4"/>
        <v>1.2792635133120096</v>
      </c>
      <c r="O27" s="207">
        <f t="shared" si="5"/>
        <v>0.91953633998200324</v>
      </c>
      <c r="P27" s="208">
        <f>D27/E27</f>
        <v>0.71880134969325138</v>
      </c>
    </row>
    <row r="28" spans="1:16" ht="23.25">
      <c r="A28" s="88">
        <v>5</v>
      </c>
      <c r="B28" s="30" t="s">
        <v>42</v>
      </c>
      <c r="C28" s="31">
        <f>'Hwy 2'!A4</f>
        <v>42736</v>
      </c>
      <c r="D28" s="203">
        <f>'Hwy 2'!H4</f>
        <v>61.195174999999999</v>
      </c>
      <c r="E28" s="213">
        <f>'Hwy 2'!I4</f>
        <v>83.4</v>
      </c>
      <c r="F28" s="91">
        <f>'Hwy 2'!C4</f>
        <v>555645.11</v>
      </c>
      <c r="G28" s="84">
        <f>'Hwy 2'!D4</f>
        <v>554893.53500000015</v>
      </c>
      <c r="H28" s="196">
        <f t="shared" si="1"/>
        <v>540613.87382580945</v>
      </c>
      <c r="I28" s="196">
        <f>'Hwy 2'!B4</f>
        <v>736776.99389000039</v>
      </c>
      <c r="J28" s="197">
        <f t="shared" si="2"/>
        <v>-181131.8838900004</v>
      </c>
      <c r="K28" s="198">
        <v>0.443</v>
      </c>
      <c r="L28" s="198">
        <f t="shared" ref="L28:L35" si="6">J28*K28</f>
        <v>-80241.424563270179</v>
      </c>
      <c r="M28" s="205">
        <f t="shared" si="3"/>
        <v>246150.78373</v>
      </c>
      <c r="N28" s="206">
        <f t="shared" si="4"/>
        <v>1.0278040148467107</v>
      </c>
      <c r="O28" s="207">
        <f t="shared" si="5"/>
        <v>0.75415643350416139</v>
      </c>
      <c r="P28" s="208">
        <f t="shared" ref="P28:P35" si="7">D28/E28</f>
        <v>0.73375509592326138</v>
      </c>
    </row>
    <row r="29" spans="1:16" ht="23.25">
      <c r="A29" s="88">
        <v>6</v>
      </c>
      <c r="B29" s="30" t="s">
        <v>43</v>
      </c>
      <c r="C29" s="31">
        <f>Odessa!A4</f>
        <v>42736</v>
      </c>
      <c r="D29" s="203">
        <f>Odessa!H4</f>
        <v>61.596629166666673</v>
      </c>
      <c r="E29" s="213">
        <f>Odessa!I4</f>
        <v>73.8</v>
      </c>
      <c r="F29" s="90">
        <f>Odessa!C4</f>
        <v>519301.24</v>
      </c>
      <c r="G29" s="84">
        <f>Odessa!D4</f>
        <v>518336.49800000002</v>
      </c>
      <c r="H29" s="196">
        <f t="shared" si="1"/>
        <v>526254.4676416493</v>
      </c>
      <c r="I29" s="196">
        <f>Odessa!B4</f>
        <v>630514.69272560242</v>
      </c>
      <c r="J29" s="197">
        <f t="shared" si="2"/>
        <v>-111213.45272560243</v>
      </c>
      <c r="K29" s="198">
        <v>0.443</v>
      </c>
      <c r="L29" s="198">
        <f t="shared" si="6"/>
        <v>-49267.559557441877</v>
      </c>
      <c r="M29" s="205">
        <f t="shared" si="3"/>
        <v>230050.44931999999</v>
      </c>
      <c r="N29" s="206">
        <f t="shared" si="4"/>
        <v>0.9867873280528916</v>
      </c>
      <c r="O29" s="207">
        <f t="shared" si="5"/>
        <v>0.82361481182167773</v>
      </c>
      <c r="P29" s="208">
        <f t="shared" si="7"/>
        <v>0.83464267163504979</v>
      </c>
    </row>
    <row r="30" spans="1:16" ht="23.25">
      <c r="A30" s="88">
        <v>7</v>
      </c>
      <c r="B30" s="32" t="s">
        <v>44</v>
      </c>
      <c r="C30" s="31">
        <f>Alfred!A4</f>
        <v>42736</v>
      </c>
      <c r="D30" s="203">
        <f>Alfred!H4</f>
        <v>67.700810674730263</v>
      </c>
      <c r="E30" s="213">
        <f>Alfred!I4</f>
        <v>80.400000000000006</v>
      </c>
      <c r="F30" s="90">
        <f>Alfred!C4</f>
        <v>607993.77</v>
      </c>
      <c r="G30" s="84">
        <f>Alfred!D4</f>
        <v>601894.804</v>
      </c>
      <c r="H30" s="196">
        <f t="shared" si="1"/>
        <v>654048.62524937128</v>
      </c>
      <c r="I30" s="196">
        <f>Alfred!B4</f>
        <v>776733.82262285554</v>
      </c>
      <c r="J30" s="197">
        <f t="shared" si="2"/>
        <v>-168740.05262285552</v>
      </c>
      <c r="K30" s="198">
        <v>0.443</v>
      </c>
      <c r="L30" s="198">
        <f t="shared" si="6"/>
        <v>-74751.843311924997</v>
      </c>
      <c r="M30" s="205">
        <f t="shared" si="3"/>
        <v>269341.24011000001</v>
      </c>
      <c r="N30" s="206">
        <f t="shared" si="4"/>
        <v>0.92958496742988828</v>
      </c>
      <c r="O30" s="207">
        <f t="shared" si="5"/>
        <v>0.78275691400554914</v>
      </c>
      <c r="P30" s="208">
        <f t="shared" si="7"/>
        <v>0.84204988401405789</v>
      </c>
    </row>
    <row r="31" spans="1:16" ht="23.25">
      <c r="A31" s="88">
        <v>8</v>
      </c>
      <c r="B31" s="30" t="s">
        <v>45</v>
      </c>
      <c r="C31" s="31">
        <f>Unity!A4</f>
        <v>42736</v>
      </c>
      <c r="D31" s="214">
        <f>Unity!H4</f>
        <v>63.030114000000005</v>
      </c>
      <c r="E31" s="195">
        <f>Unity!I4</f>
        <v>72.599999999999994</v>
      </c>
      <c r="F31" s="90">
        <f>Unity!C4</f>
        <v>648639.84</v>
      </c>
      <c r="G31" s="84">
        <f>Unity!D4</f>
        <v>647569.4099999998</v>
      </c>
      <c r="H31" s="215">
        <f t="shared" si="1"/>
        <v>602525.30027412088</v>
      </c>
      <c r="I31" s="215">
        <f>Unity!B4</f>
        <v>694006.94404425751</v>
      </c>
      <c r="J31" s="197">
        <f t="shared" si="2"/>
        <v>-45367.104044257547</v>
      </c>
      <c r="K31" s="216">
        <v>0.443</v>
      </c>
      <c r="L31" s="216">
        <f t="shared" si="6"/>
        <v>-20097.627091606093</v>
      </c>
      <c r="M31" s="205">
        <f t="shared" si="3"/>
        <v>287347.44912</v>
      </c>
      <c r="N31" s="217">
        <f t="shared" si="4"/>
        <v>1.0765354412584818</v>
      </c>
      <c r="O31" s="207">
        <f t="shared" si="5"/>
        <v>0.93463018715650714</v>
      </c>
      <c r="P31" s="218">
        <f t="shared" si="7"/>
        <v>0.86818338842975218</v>
      </c>
    </row>
    <row r="32" spans="1:16" ht="23.25">
      <c r="A32" s="88">
        <v>9</v>
      </c>
      <c r="B32" s="34" t="s">
        <v>10</v>
      </c>
      <c r="C32" s="31">
        <f>'Newboro 4'!A4</f>
        <v>42736</v>
      </c>
      <c r="D32" s="214">
        <f>'Newboro 4'!I4</f>
        <v>63.212939999999989</v>
      </c>
      <c r="E32" s="219">
        <f>'Newboro 4'!J4</f>
        <v>84.4</v>
      </c>
      <c r="F32" s="90">
        <f>'Newboro 4'!D4</f>
        <v>827339.19999999984</v>
      </c>
      <c r="G32" s="84">
        <f>'Newboro 4'!E4</f>
        <v>830448.07000000007</v>
      </c>
      <c r="H32" s="215">
        <f t="shared" si="1"/>
        <v>813604.70521591359</v>
      </c>
      <c r="I32" s="215">
        <f>'Newboro 4'!C4</f>
        <v>1086300.322690625</v>
      </c>
      <c r="J32" s="197">
        <f t="shared" si="2"/>
        <v>-258961.12269062514</v>
      </c>
      <c r="K32" s="220">
        <v>0.443</v>
      </c>
      <c r="L32" s="220">
        <f>J32*K32</f>
        <v>-114719.77735194693</v>
      </c>
      <c r="M32" s="205">
        <f t="shared" si="3"/>
        <v>366511.26559999993</v>
      </c>
      <c r="N32" s="217">
        <f t="shared" si="4"/>
        <v>1.01688104148862</v>
      </c>
      <c r="O32" s="207">
        <f t="shared" si="5"/>
        <v>0.76161185145447441</v>
      </c>
      <c r="P32" s="218">
        <f>D32/E32</f>
        <v>0.74896848341232214</v>
      </c>
    </row>
    <row r="33" spans="1:16" ht="23.25">
      <c r="A33" s="88">
        <v>10</v>
      </c>
      <c r="B33" s="30" t="s">
        <v>9</v>
      </c>
      <c r="C33" s="31">
        <f>'Newboro 1'!A4</f>
        <v>42736</v>
      </c>
      <c r="D33" s="214">
        <f>'Newboro 1'!H4</f>
        <v>61.785866999999982</v>
      </c>
      <c r="E33" s="195">
        <f>'Newboro 1'!I4</f>
        <v>84.4</v>
      </c>
      <c r="F33" s="92">
        <f>'Newboro 1'!C4</f>
        <v>821172.68</v>
      </c>
      <c r="G33" s="190">
        <f>'Newboro 1'!D4</f>
        <v>824242.65999999992</v>
      </c>
      <c r="H33" s="215">
        <f t="shared" si="1"/>
        <v>792937.52120426774</v>
      </c>
      <c r="I33" s="215">
        <f>'Newboro 1'!B4</f>
        <v>1083159.1436540047</v>
      </c>
      <c r="J33" s="197">
        <f t="shared" si="2"/>
        <v>-261986.46365400462</v>
      </c>
      <c r="K33" s="198">
        <v>0.443</v>
      </c>
      <c r="L33" s="198">
        <f t="shared" si="6"/>
        <v>-116060.00339872405</v>
      </c>
      <c r="M33" s="205">
        <f t="shared" si="3"/>
        <v>363779.49724000006</v>
      </c>
      <c r="N33" s="217">
        <f t="shared" si="4"/>
        <v>1.0356083020927682</v>
      </c>
      <c r="O33" s="207">
        <f t="shared" si="5"/>
        <v>0.75812745044075314</v>
      </c>
      <c r="P33" s="218">
        <f t="shared" si="7"/>
        <v>0.73206003554502341</v>
      </c>
    </row>
    <row r="34" spans="1:16" ht="23.25">
      <c r="A34" s="88">
        <v>11</v>
      </c>
      <c r="B34" s="30" t="s">
        <v>8</v>
      </c>
      <c r="C34" s="31">
        <f>Welland!A4</f>
        <v>42736</v>
      </c>
      <c r="D34" s="194">
        <f>Welland!H4</f>
        <v>47.379318000000005</v>
      </c>
      <c r="E34" s="195">
        <f>Welland!I4</f>
        <v>61.7</v>
      </c>
      <c r="F34" s="90">
        <f>Welland!C4</f>
        <v>632990.26</v>
      </c>
      <c r="G34" s="84">
        <f>Welland!D4</f>
        <v>634769.19000000018</v>
      </c>
      <c r="H34" s="215">
        <f t="shared" si="1"/>
        <v>599268.09164573951</v>
      </c>
      <c r="I34" s="215">
        <f>Welland!B4</f>
        <v>780400.45351733686</v>
      </c>
      <c r="J34" s="197">
        <f t="shared" si="2"/>
        <v>-147410.19351733685</v>
      </c>
      <c r="K34" s="198">
        <v>0.443</v>
      </c>
      <c r="L34" s="198">
        <f t="shared" si="6"/>
        <v>-65302.715728180228</v>
      </c>
      <c r="M34" s="205">
        <f t="shared" si="3"/>
        <v>280414.68518000003</v>
      </c>
      <c r="N34" s="217">
        <f t="shared" si="4"/>
        <v>1.0562722574827086</v>
      </c>
      <c r="O34" s="207">
        <f t="shared" si="5"/>
        <v>0.81110954913859223</v>
      </c>
      <c r="P34" s="218">
        <f t="shared" si="7"/>
        <v>0.76789818476499194</v>
      </c>
    </row>
    <row r="35" spans="1:16" ht="24" thickBot="1">
      <c r="A35" s="88">
        <v>12</v>
      </c>
      <c r="B35" s="35" t="s">
        <v>11</v>
      </c>
      <c r="C35" s="31">
        <f>Bruining!A4</f>
        <v>42736</v>
      </c>
      <c r="D35" s="221">
        <f>Bruining!H4</f>
        <v>64.08770100000001</v>
      </c>
      <c r="E35" s="195">
        <f>Bruining!I4</f>
        <v>82.4</v>
      </c>
      <c r="F35" s="90">
        <f>Bruining!C4</f>
        <v>829281.39</v>
      </c>
      <c r="G35" s="84">
        <f>Bruining!D4</f>
        <v>831761.32900000014</v>
      </c>
      <c r="H35" s="215">
        <f t="shared" si="1"/>
        <v>734532.03369304223</v>
      </c>
      <c r="I35" s="215">
        <f>Bruining!B4</f>
        <v>944415.83380103891</v>
      </c>
      <c r="J35" s="197">
        <f t="shared" si="2"/>
        <v>-115134.4438010389</v>
      </c>
      <c r="K35" s="222">
        <v>0.443</v>
      </c>
      <c r="L35" s="222">
        <f t="shared" si="6"/>
        <v>-51004.558603860234</v>
      </c>
      <c r="M35" s="205">
        <f t="shared" si="3"/>
        <v>367371.65577000001</v>
      </c>
      <c r="N35" s="223">
        <f t="shared" si="4"/>
        <v>1.1289928171417956</v>
      </c>
      <c r="O35" s="224">
        <f t="shared" si="5"/>
        <v>0.87808924873945471</v>
      </c>
      <c r="P35" s="225">
        <f t="shared" si="7"/>
        <v>0.77776336165048554</v>
      </c>
    </row>
    <row r="36" spans="1:16" ht="24" thickBot="1">
      <c r="B36" s="227" t="s">
        <v>253</v>
      </c>
      <c r="C36" s="36"/>
      <c r="D36" s="37">
        <f t="shared" ref="D36:I36" si="8">SUM(D24:D35)</f>
        <v>677.02647884139697</v>
      </c>
      <c r="E36" s="38">
        <f t="shared" si="8"/>
        <v>878.7</v>
      </c>
      <c r="F36" s="37">
        <f t="shared" si="8"/>
        <v>7133578.5199999986</v>
      </c>
      <c r="G36" s="57">
        <f t="shared" si="8"/>
        <v>7179166.8560000006</v>
      </c>
      <c r="H36" s="39">
        <f t="shared" si="8"/>
        <v>6793411.1913579097</v>
      </c>
      <c r="I36" s="38">
        <f t="shared" si="8"/>
        <v>8809651.6063668765</v>
      </c>
      <c r="J36" s="40"/>
      <c r="K36" s="41"/>
      <c r="L36" s="42">
        <f>SUM(L24:L35)</f>
        <v>-735673.49392206711</v>
      </c>
      <c r="M36" s="43">
        <f>SUM(M24:M35)</f>
        <v>3144830.0017599999</v>
      </c>
      <c r="N36" s="44">
        <f t="shared" si="4"/>
        <v>1.0500731251296587</v>
      </c>
      <c r="O36" s="45">
        <f t="shared" si="5"/>
        <v>0.80974581501548226</v>
      </c>
      <c r="P36" s="46">
        <f>H36/I36</f>
        <v>0.77113278650522377</v>
      </c>
    </row>
    <row r="37" spans="1:16" ht="15" customHeight="1">
      <c r="B37" s="235" t="s">
        <v>46</v>
      </c>
      <c r="C37" s="236"/>
      <c r="D37" s="236"/>
      <c r="E37" s="236"/>
      <c r="F37" s="236"/>
      <c r="G37" s="236"/>
      <c r="H37" s="236"/>
      <c r="I37" s="236"/>
      <c r="J37" s="236"/>
      <c r="K37" s="236"/>
      <c r="L37" s="79"/>
      <c r="M37" s="79"/>
      <c r="N37" s="79"/>
      <c r="O37" s="79"/>
      <c r="P37" s="80"/>
    </row>
    <row r="38" spans="1:16" ht="15" customHeight="1">
      <c r="B38" s="237"/>
      <c r="C38" s="238"/>
      <c r="D38" s="238"/>
      <c r="E38" s="238"/>
      <c r="F38" s="238"/>
      <c r="G38" s="238"/>
      <c r="H38" s="238"/>
      <c r="I38" s="238"/>
      <c r="J38" s="238"/>
      <c r="K38" s="238"/>
      <c r="L38" s="81"/>
      <c r="M38" s="81"/>
      <c r="N38" s="81"/>
      <c r="O38" s="81"/>
      <c r="P38" s="82"/>
    </row>
    <row r="39" spans="1:16">
      <c r="B39" s="237"/>
      <c r="C39" s="238"/>
      <c r="D39" s="238"/>
      <c r="E39" s="238"/>
      <c r="F39" s="238"/>
      <c r="G39" s="238"/>
      <c r="H39" s="238"/>
      <c r="I39" s="238"/>
      <c r="J39" s="238"/>
      <c r="K39" s="238"/>
      <c r="L39" s="151"/>
      <c r="M39" s="151"/>
      <c r="N39" s="151"/>
      <c r="O39" s="151"/>
      <c r="P39" s="152"/>
    </row>
    <row r="40" spans="1:16">
      <c r="B40" s="76"/>
      <c r="C40" s="75"/>
      <c r="D40" s="75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2"/>
    </row>
    <row r="41" spans="1:16" ht="15.75" thickBot="1">
      <c r="B41" s="77"/>
      <c r="C41" s="78"/>
      <c r="D41" s="78"/>
      <c r="E41" s="73"/>
      <c r="F41" s="73"/>
      <c r="G41" s="73"/>
      <c r="H41" s="73"/>
      <c r="I41" s="73"/>
      <c r="J41" s="73"/>
      <c r="K41" s="73"/>
      <c r="L41" s="73"/>
      <c r="M41" s="83"/>
      <c r="N41" s="83"/>
      <c r="O41" s="83"/>
      <c r="P41" s="74"/>
    </row>
  </sheetData>
  <mergeCells count="10">
    <mergeCell ref="B37:K37"/>
    <mergeCell ref="B38:K38"/>
    <mergeCell ref="B39:K39"/>
    <mergeCell ref="C2:F2"/>
    <mergeCell ref="B19:P19"/>
    <mergeCell ref="B20:B22"/>
    <mergeCell ref="C20:C22"/>
    <mergeCell ref="D20:E20"/>
    <mergeCell ref="F20:J20"/>
    <mergeCell ref="N20:P20"/>
  </mergeCells>
  <pageMargins left="0.25" right="0.25" top="0.75" bottom="0.75" header="0.3" footer="0.3"/>
  <pageSetup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25" sqref="J25"/>
    </sheetView>
  </sheetViews>
  <sheetFormatPr defaultColWidth="33.85546875" defaultRowHeight="15" outlineLevelRow="1" outlineLevelCol="1"/>
  <cols>
    <col min="1" max="1" width="17.85546875" style="1" bestFit="1" customWidth="1"/>
    <col min="2" max="2" width="28.5703125" style="1" bestFit="1" customWidth="1"/>
    <col min="3" max="3" width="28.5703125" style="1" customWidth="1"/>
    <col min="4" max="4" width="28.5703125" style="1" hidden="1" customWidth="1" outlineLevel="1"/>
    <col min="5" max="6" width="30.42578125" style="1" hidden="1" customWidth="1" outlineLevel="1"/>
    <col min="7" max="7" width="16.28515625" style="1" hidden="1" customWidth="1" outlineLevel="1"/>
    <col min="8" max="8" width="23.7109375" style="1" bestFit="1" customWidth="1" collapsed="1"/>
    <col min="9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13</v>
      </c>
      <c r="B1" s="257"/>
      <c r="C1" s="178"/>
      <c r="D1" s="188"/>
    </row>
    <row r="2" spans="1:11" ht="15.75">
      <c r="A2" s="176" t="s">
        <v>0</v>
      </c>
      <c r="B2" s="176" t="s">
        <v>221</v>
      </c>
      <c r="C2" s="176" t="s">
        <v>48</v>
      </c>
      <c r="D2" s="176"/>
      <c r="E2" s="176" t="s">
        <v>15</v>
      </c>
      <c r="F2" s="176" t="s">
        <v>16</v>
      </c>
      <c r="G2" s="176" t="s">
        <v>222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/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7" t="s">
        <v>224</v>
      </c>
    </row>
    <row r="4" spans="1:11" outlineLevel="1">
      <c r="A4" s="170">
        <v>42736</v>
      </c>
      <c r="B4" s="171">
        <f>'2017 Budget'!B6</f>
        <v>482146.06509872474</v>
      </c>
      <c r="C4" s="172">
        <v>310560</v>
      </c>
      <c r="D4" s="172">
        <v>310560</v>
      </c>
      <c r="E4" s="172"/>
      <c r="F4" s="172"/>
      <c r="G4" s="173">
        <f t="shared" ref="G4:G7" si="0">E4+F4</f>
        <v>0</v>
      </c>
      <c r="H4" s="174">
        <v>39.284851000000003</v>
      </c>
      <c r="I4" s="174">
        <v>66</v>
      </c>
      <c r="J4" s="175">
        <f>H4/I4</f>
        <v>0.59522501515151516</v>
      </c>
      <c r="K4" s="231">
        <f>H4/'2017 Budget'!B23</f>
        <v>0.59522501515151516</v>
      </c>
    </row>
    <row r="5" spans="1:11" outlineLevel="1">
      <c r="A5" s="170">
        <v>42767</v>
      </c>
      <c r="B5" s="171">
        <f>'2017 Budget'!B7</f>
        <v>619545.8741911496</v>
      </c>
      <c r="C5" s="65">
        <v>749411</v>
      </c>
      <c r="D5" s="65">
        <v>749411</v>
      </c>
      <c r="E5" s="65"/>
      <c r="F5" s="65"/>
      <c r="G5" s="2">
        <f t="shared" si="0"/>
        <v>0</v>
      </c>
      <c r="H5" s="11">
        <v>89.3</v>
      </c>
      <c r="I5" s="11">
        <v>90.1</v>
      </c>
      <c r="J5" s="4">
        <f t="shared" ref="J5:J15" si="1">H5/I5</f>
        <v>0.99112097669256383</v>
      </c>
      <c r="K5" s="231">
        <f>H5/'2017 Budget'!B24</f>
        <v>0.99222222222222223</v>
      </c>
    </row>
    <row r="6" spans="1:11" outlineLevel="1">
      <c r="A6" s="170">
        <v>42795</v>
      </c>
      <c r="B6" s="171">
        <f>'2017 Budget'!B8</f>
        <v>1137388.3195072527</v>
      </c>
      <c r="C6" s="65"/>
      <c r="D6" s="65"/>
      <c r="E6" s="65"/>
      <c r="F6" s="65"/>
      <c r="G6" s="2">
        <f t="shared" si="0"/>
        <v>0</v>
      </c>
      <c r="H6" s="11"/>
      <c r="I6" s="11">
        <v>140</v>
      </c>
      <c r="J6" s="4">
        <f t="shared" si="1"/>
        <v>0</v>
      </c>
    </row>
    <row r="7" spans="1:11" s="64" customFormat="1" outlineLevel="1">
      <c r="A7" s="170">
        <v>42826</v>
      </c>
      <c r="B7" s="171">
        <f>'2017 Budget'!B9</f>
        <v>1365818.5022953111</v>
      </c>
      <c r="C7" s="66"/>
      <c r="D7" s="66"/>
      <c r="E7" s="66"/>
      <c r="F7" s="66"/>
      <c r="G7" s="2">
        <f t="shared" si="0"/>
        <v>0</v>
      </c>
      <c r="H7" s="62"/>
      <c r="I7" s="62">
        <v>173</v>
      </c>
      <c r="J7" s="63">
        <f t="shared" si="1"/>
        <v>0</v>
      </c>
    </row>
    <row r="8" spans="1:11" outlineLevel="1">
      <c r="A8" s="170">
        <v>42856</v>
      </c>
      <c r="B8" s="171">
        <f>'2017 Budget'!B10</f>
        <v>1793030.7716145897</v>
      </c>
      <c r="C8" s="2"/>
      <c r="D8" s="2"/>
      <c r="E8" s="2"/>
      <c r="F8" s="2"/>
      <c r="G8" s="2">
        <f t="shared" ref="G8:G15" si="2">E8+F8</f>
        <v>0</v>
      </c>
      <c r="H8" s="11"/>
      <c r="I8" s="11">
        <v>237</v>
      </c>
      <c r="J8" s="4">
        <f t="shared" si="1"/>
        <v>0</v>
      </c>
    </row>
    <row r="9" spans="1:11" outlineLevel="1">
      <c r="A9" s="170">
        <v>42887</v>
      </c>
      <c r="B9" s="171">
        <f>'2017 Budget'!B11</f>
        <v>1709796.0450207312</v>
      </c>
      <c r="C9" s="2"/>
      <c r="D9" s="2"/>
      <c r="E9" s="2"/>
      <c r="F9" s="2"/>
      <c r="G9" s="2">
        <f t="shared" si="2"/>
        <v>0</v>
      </c>
      <c r="H9" s="11"/>
      <c r="I9" s="11">
        <v>230</v>
      </c>
      <c r="J9" s="4">
        <f t="shared" si="1"/>
        <v>0</v>
      </c>
    </row>
    <row r="10" spans="1:11">
      <c r="A10" s="170">
        <v>42917</v>
      </c>
      <c r="B10" s="171">
        <f>'2017 Budget'!B12</f>
        <v>1742048.1128739694</v>
      </c>
      <c r="C10" s="2"/>
      <c r="D10" s="2"/>
      <c r="E10" s="2"/>
      <c r="F10" s="2"/>
      <c r="G10" s="2">
        <f t="shared" si="2"/>
        <v>0</v>
      </c>
      <c r="H10" s="11"/>
      <c r="I10" s="11">
        <v>238</v>
      </c>
      <c r="J10" s="4">
        <f t="shared" si="1"/>
        <v>0</v>
      </c>
    </row>
    <row r="11" spans="1:11">
      <c r="A11" s="170">
        <v>42948</v>
      </c>
      <c r="B11" s="171">
        <f>'2017 Budget'!B13</f>
        <v>1503485.0899906014</v>
      </c>
      <c r="C11" s="2"/>
      <c r="D11" s="2"/>
      <c r="E11" s="2"/>
      <c r="F11" s="2"/>
      <c r="G11" s="2">
        <f t="shared" si="2"/>
        <v>0</v>
      </c>
      <c r="H11" s="11"/>
      <c r="I11" s="11">
        <v>204</v>
      </c>
      <c r="J11" s="4">
        <f t="shared" si="1"/>
        <v>0</v>
      </c>
    </row>
    <row r="12" spans="1:11">
      <c r="A12" s="170">
        <v>42979</v>
      </c>
      <c r="B12" s="171">
        <f>'2017 Budget'!B14</f>
        <v>1220121.4375470078</v>
      </c>
      <c r="C12" s="85"/>
      <c r="D12" s="85"/>
      <c r="E12" s="2"/>
      <c r="F12" s="2"/>
      <c r="G12" s="2">
        <f t="shared" si="2"/>
        <v>0</v>
      </c>
      <c r="H12" s="11"/>
      <c r="I12" s="11">
        <v>161</v>
      </c>
      <c r="J12" s="4">
        <f t="shared" si="1"/>
        <v>0</v>
      </c>
    </row>
    <row r="13" spans="1:11">
      <c r="A13" s="170">
        <v>43009</v>
      </c>
      <c r="B13" s="171">
        <f>'2017 Budget'!B15</f>
        <v>869565.71029726381</v>
      </c>
      <c r="C13" s="168"/>
      <c r="D13" s="168"/>
      <c r="E13" s="2"/>
      <c r="F13" s="2"/>
      <c r="G13" s="2">
        <f t="shared" si="2"/>
        <v>0</v>
      </c>
      <c r="H13" s="11"/>
      <c r="I13" s="11">
        <v>111</v>
      </c>
      <c r="J13" s="4">
        <f t="shared" si="1"/>
        <v>0</v>
      </c>
    </row>
    <row r="14" spans="1:11">
      <c r="A14" s="170">
        <v>43040</v>
      </c>
      <c r="B14" s="171">
        <f>'2017 Budget'!B16</f>
        <v>485700.57834666688</v>
      </c>
      <c r="C14" s="168"/>
      <c r="D14" s="168"/>
      <c r="E14" s="2"/>
      <c r="F14" s="2"/>
      <c r="G14" s="2">
        <f t="shared" si="2"/>
        <v>0</v>
      </c>
      <c r="H14" s="11"/>
      <c r="I14" s="11">
        <v>64.5</v>
      </c>
      <c r="J14" s="4">
        <f t="shared" si="1"/>
        <v>0</v>
      </c>
    </row>
    <row r="15" spans="1:11">
      <c r="A15" s="170">
        <v>43070</v>
      </c>
      <c r="B15" s="171">
        <f>'2017 Budget'!B17</f>
        <v>370202.92204653128</v>
      </c>
      <c r="C15" s="168"/>
      <c r="D15" s="168"/>
      <c r="E15" s="2"/>
      <c r="F15" s="2"/>
      <c r="G15" s="2">
        <f t="shared" si="2"/>
        <v>0</v>
      </c>
      <c r="H15" s="11"/>
      <c r="I15" s="11">
        <v>52.2</v>
      </c>
      <c r="J15" s="4">
        <f t="shared" si="1"/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50"/>
  <sheetViews>
    <sheetView workbookViewId="0">
      <selection activeCell="J5" sqref="J5"/>
    </sheetView>
  </sheetViews>
  <sheetFormatPr defaultColWidth="33.85546875" defaultRowHeight="15" outlineLevelRow="1" outlineLevelCol="1"/>
  <cols>
    <col min="1" max="1" width="13.85546875" style="1" bestFit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hidden="1" customWidth="1" outlineLevel="1"/>
    <col min="8" max="8" width="23.7109375" style="1" bestFit="1" customWidth="1" collapsed="1"/>
    <col min="9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3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167">
        <f>'2017 Budget'!C6</f>
        <v>481861.14961690264</v>
      </c>
      <c r="C4" s="2">
        <v>356626.2</v>
      </c>
      <c r="D4" s="2">
        <v>397593.09999999992</v>
      </c>
      <c r="E4" s="3"/>
      <c r="F4" s="3"/>
      <c r="G4" s="3">
        <f t="shared" ref="G4:G15" si="0">E4+F4</f>
        <v>0</v>
      </c>
      <c r="H4" s="12">
        <v>49.815116999999994</v>
      </c>
      <c r="I4" s="12">
        <v>61.9</v>
      </c>
      <c r="J4" s="4">
        <f>H4/I4</f>
        <v>0.80476764135702739</v>
      </c>
      <c r="K4" s="231">
        <f>H4/'2017 Budget'!C23</f>
        <v>0.80476764135702739</v>
      </c>
    </row>
    <row r="5" spans="1:11" outlineLevel="1">
      <c r="A5" s="170">
        <v>42767</v>
      </c>
      <c r="B5" s="167">
        <f>'2017 Budget'!C7</f>
        <v>698406.03871599655</v>
      </c>
      <c r="C5" s="2">
        <v>720002.4</v>
      </c>
      <c r="D5" s="2">
        <v>753965.98999999976</v>
      </c>
      <c r="E5" s="3"/>
      <c r="F5" s="3"/>
      <c r="G5" s="3">
        <f t="shared" si="0"/>
        <v>0</v>
      </c>
      <c r="H5" s="12">
        <v>81.133828303119884</v>
      </c>
      <c r="I5" s="12">
        <v>88.4</v>
      </c>
      <c r="J5" s="4">
        <f t="shared" ref="J5:J15" si="1">H5/I5</f>
        <v>0.91780348759185382</v>
      </c>
      <c r="K5" s="231">
        <f>H5/'2017 Budget'!C24</f>
        <v>0.91780348759185382</v>
      </c>
    </row>
    <row r="6" spans="1:11" outlineLevel="1">
      <c r="A6" s="170">
        <v>42795</v>
      </c>
      <c r="B6" s="167">
        <f>'2017 Budget'!C8</f>
        <v>1322679.5928755463</v>
      </c>
      <c r="C6" s="2"/>
      <c r="D6" s="2"/>
      <c r="E6" s="3"/>
      <c r="F6" s="3"/>
      <c r="G6" s="3">
        <f t="shared" si="0"/>
        <v>0</v>
      </c>
      <c r="H6" s="12"/>
      <c r="I6" s="12">
        <v>142.9</v>
      </c>
      <c r="J6" s="4">
        <f t="shared" si="1"/>
        <v>0</v>
      </c>
    </row>
    <row r="7" spans="1:11" outlineLevel="1">
      <c r="A7" s="170">
        <v>42826</v>
      </c>
      <c r="B7" s="167">
        <f>'2017 Budget'!C9</f>
        <v>1651398.6362376844</v>
      </c>
      <c r="C7" s="61"/>
      <c r="D7" s="2"/>
      <c r="E7" s="3"/>
      <c r="F7" s="3"/>
      <c r="G7" s="3">
        <f t="shared" si="0"/>
        <v>0</v>
      </c>
      <c r="H7" s="12"/>
      <c r="I7" s="12">
        <v>178.5</v>
      </c>
      <c r="J7" s="4">
        <f t="shared" si="1"/>
        <v>0</v>
      </c>
    </row>
    <row r="8" spans="1:11" outlineLevel="1">
      <c r="A8" s="170">
        <v>42856</v>
      </c>
      <c r="B8" s="167">
        <f>'2017 Budget'!C10</f>
        <v>2089365.5515777436</v>
      </c>
      <c r="C8" s="2"/>
      <c r="D8" s="2"/>
      <c r="E8" s="3"/>
      <c r="F8" s="3"/>
      <c r="G8" s="3">
        <f t="shared" si="0"/>
        <v>0</v>
      </c>
      <c r="H8" s="12"/>
      <c r="I8" s="12">
        <v>231.8</v>
      </c>
      <c r="J8" s="4">
        <f t="shared" si="1"/>
        <v>0</v>
      </c>
    </row>
    <row r="9" spans="1:11" outlineLevel="1">
      <c r="A9" s="170">
        <v>42887</v>
      </c>
      <c r="B9" s="167">
        <f>'2017 Budget'!C11</f>
        <v>2192760.8589854194</v>
      </c>
      <c r="C9" s="2"/>
      <c r="D9" s="2"/>
      <c r="E9" s="3"/>
      <c r="F9" s="3"/>
      <c r="G9" s="3">
        <f t="shared" si="0"/>
        <v>0</v>
      </c>
      <c r="H9" s="12"/>
      <c r="I9" s="12">
        <v>250.7</v>
      </c>
      <c r="J9" s="4">
        <f t="shared" si="1"/>
        <v>0</v>
      </c>
    </row>
    <row r="10" spans="1:11">
      <c r="A10" s="170">
        <v>42917</v>
      </c>
      <c r="B10" s="167">
        <f>'2017 Budget'!C12</f>
        <v>1907626.4691793623</v>
      </c>
      <c r="C10" s="2"/>
      <c r="E10" s="3"/>
      <c r="F10" s="3"/>
      <c r="G10" s="3">
        <f t="shared" si="0"/>
        <v>0</v>
      </c>
      <c r="H10" s="12"/>
      <c r="I10" s="12">
        <v>254.6</v>
      </c>
      <c r="J10" s="4">
        <f t="shared" si="1"/>
        <v>0</v>
      </c>
    </row>
    <row r="11" spans="1:11">
      <c r="A11" s="170">
        <v>42948</v>
      </c>
      <c r="B11" s="167">
        <f>'2017 Budget'!C13</f>
        <v>1555358.7342361484</v>
      </c>
      <c r="C11" s="2"/>
      <c r="D11" s="2"/>
      <c r="E11" s="3"/>
      <c r="F11" s="3"/>
      <c r="G11" s="3">
        <f t="shared" si="0"/>
        <v>0</v>
      </c>
      <c r="H11" s="12"/>
      <c r="I11" s="12">
        <v>209.1</v>
      </c>
      <c r="J11" s="4">
        <f t="shared" si="1"/>
        <v>0</v>
      </c>
    </row>
    <row r="12" spans="1:11">
      <c r="A12" s="170">
        <v>42979</v>
      </c>
      <c r="B12" s="167">
        <f>'2017 Budget'!C14</f>
        <v>1198046.5925873034</v>
      </c>
      <c r="C12" s="2"/>
      <c r="D12" s="2"/>
      <c r="E12" s="3"/>
      <c r="F12" s="3"/>
      <c r="G12" s="3">
        <f t="shared" si="0"/>
        <v>0</v>
      </c>
      <c r="H12" s="12"/>
      <c r="I12" s="12">
        <v>156.5</v>
      </c>
      <c r="J12" s="4">
        <f t="shared" si="1"/>
        <v>0</v>
      </c>
    </row>
    <row r="13" spans="1:11">
      <c r="A13" s="170">
        <v>43009</v>
      </c>
      <c r="B13" s="167">
        <f>'2017 Budget'!C15</f>
        <v>824760.49637062789</v>
      </c>
      <c r="C13" s="2"/>
      <c r="D13" s="2"/>
      <c r="E13" s="3"/>
      <c r="F13" s="3"/>
      <c r="G13" s="3">
        <f t="shared" si="0"/>
        <v>0</v>
      </c>
      <c r="H13" s="12"/>
      <c r="I13" s="12">
        <v>104.2</v>
      </c>
      <c r="J13" s="4">
        <f t="shared" si="1"/>
        <v>0</v>
      </c>
    </row>
    <row r="14" spans="1:11">
      <c r="A14" s="170">
        <v>43040</v>
      </c>
      <c r="B14" s="167">
        <f>'2017 Budget'!C16</f>
        <v>457359.54131052148</v>
      </c>
      <c r="C14" s="2"/>
      <c r="D14" s="167"/>
      <c r="E14" s="3"/>
      <c r="F14" s="3"/>
      <c r="G14" s="3">
        <f t="shared" si="0"/>
        <v>0</v>
      </c>
      <c r="H14" s="12"/>
      <c r="I14" s="12">
        <v>57.7</v>
      </c>
      <c r="J14" s="4">
        <f t="shared" si="1"/>
        <v>0</v>
      </c>
    </row>
    <row r="15" spans="1:11">
      <c r="A15" s="170">
        <v>43070</v>
      </c>
      <c r="B15" s="167">
        <f>'2017 Budget'!C17</f>
        <v>344701.12488476804</v>
      </c>
      <c r="C15" s="2"/>
      <c r="D15" s="2"/>
      <c r="E15" s="3"/>
      <c r="F15" s="3"/>
      <c r="G15" s="3">
        <f t="shared" si="0"/>
        <v>0</v>
      </c>
      <c r="H15" s="12"/>
      <c r="I15" s="12">
        <v>48.5</v>
      </c>
      <c r="J15" s="4">
        <f t="shared" si="1"/>
        <v>0</v>
      </c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3:11">
      <c r="K65" s="96"/>
    </row>
    <row r="66" spans="3:11">
      <c r="K66" s="96"/>
    </row>
    <row r="67" spans="3:11">
      <c r="K67" s="96"/>
    </row>
    <row r="68" spans="3:11">
      <c r="K68" s="96"/>
    </row>
    <row r="69" spans="3:11">
      <c r="K69" s="96"/>
    </row>
    <row r="70" spans="3:11">
      <c r="K70" s="96"/>
    </row>
    <row r="71" spans="3:11">
      <c r="K71" s="96"/>
    </row>
    <row r="72" spans="3:11">
      <c r="K72" s="96"/>
    </row>
    <row r="73" spans="3:11">
      <c r="K73" s="96"/>
    </row>
    <row r="74" spans="3:11">
      <c r="C74" s="107"/>
      <c r="K74" s="96"/>
    </row>
    <row r="76" spans="3:11">
      <c r="C76" s="160"/>
      <c r="G76" s="140" t="s">
        <v>115</v>
      </c>
    </row>
    <row r="77" spans="3:11">
      <c r="C77" s="96"/>
      <c r="E77" s="1">
        <v>369.03</v>
      </c>
      <c r="F77" s="96">
        <v>-61703.21</v>
      </c>
      <c r="G77" s="164">
        <v>42379</v>
      </c>
      <c r="H77" s="96">
        <v>11406.02</v>
      </c>
      <c r="J77" s="96"/>
    </row>
    <row r="78" spans="3:11">
      <c r="C78" s="96"/>
      <c r="E78" s="1">
        <v>368.6</v>
      </c>
      <c r="F78" s="96">
        <v>-85050.49</v>
      </c>
      <c r="G78" s="164">
        <v>42410</v>
      </c>
      <c r="H78" s="96">
        <v>26825.37</v>
      </c>
      <c r="J78" s="96"/>
      <c r="K78" s="96"/>
    </row>
    <row r="79" spans="3:11">
      <c r="C79" s="96"/>
      <c r="E79" s="1">
        <v>362.06</v>
      </c>
      <c r="F79" s="96">
        <v>-104033.86</v>
      </c>
      <c r="G79" s="164">
        <v>42439</v>
      </c>
      <c r="H79" s="96">
        <v>22216.26</v>
      </c>
      <c r="J79" s="96"/>
    </row>
    <row r="80" spans="3:11">
      <c r="C80" s="96"/>
      <c r="E80" s="1">
        <v>359.32</v>
      </c>
      <c r="F80" s="96">
        <v>-102221.04</v>
      </c>
      <c r="G80" s="164">
        <v>42470</v>
      </c>
      <c r="H80" s="96">
        <v>31262.03</v>
      </c>
      <c r="J80" s="96"/>
      <c r="K80" s="96"/>
    </row>
    <row r="81" spans="3:11">
      <c r="C81" s="96"/>
      <c r="E81" s="1">
        <v>361.92</v>
      </c>
      <c r="F81" s="96">
        <v>-93513.04</v>
      </c>
      <c r="G81" s="164">
        <v>42500</v>
      </c>
      <c r="H81" s="96">
        <v>60497.68</v>
      </c>
      <c r="J81" s="96"/>
      <c r="K81" s="96"/>
    </row>
    <row r="82" spans="3:11">
      <c r="C82" s="96"/>
      <c r="E82" s="1">
        <v>368.5</v>
      </c>
      <c r="F82" s="96">
        <v>-93800.76</v>
      </c>
      <c r="G82" s="164">
        <v>42531</v>
      </c>
      <c r="H82" s="96">
        <v>57022.74</v>
      </c>
      <c r="J82" s="96"/>
      <c r="K82" s="96"/>
    </row>
    <row r="83" spans="3:11">
      <c r="C83" s="96"/>
      <c r="E83" s="1">
        <v>365.81</v>
      </c>
      <c r="F83" s="96">
        <v>-80548.479999999996</v>
      </c>
      <c r="G83" s="164">
        <v>42561</v>
      </c>
      <c r="H83" s="96">
        <v>58729.57</v>
      </c>
      <c r="J83" s="96"/>
      <c r="K83" s="96"/>
    </row>
    <row r="84" spans="3:11">
      <c r="C84" s="96"/>
      <c r="E84" s="1">
        <v>381.19</v>
      </c>
      <c r="F84" s="96">
        <v>-22167.89</v>
      </c>
      <c r="G84" s="164">
        <v>42592</v>
      </c>
      <c r="H84" s="96">
        <v>16602.13</v>
      </c>
      <c r="J84" s="96"/>
    </row>
    <row r="85" spans="3:11">
      <c r="C85" s="96"/>
      <c r="E85" s="1">
        <v>284.31</v>
      </c>
      <c r="F85" s="96">
        <v>-60874.94</v>
      </c>
      <c r="G85" s="164">
        <v>42623</v>
      </c>
      <c r="H85" s="96">
        <v>52081.8</v>
      </c>
      <c r="J85" s="96"/>
      <c r="K85" s="96"/>
    </row>
    <row r="86" spans="3:11">
      <c r="C86" s="96"/>
      <c r="E86" s="1">
        <v>390.37</v>
      </c>
      <c r="F86" s="96">
        <v>-47251.839999999997</v>
      </c>
      <c r="G86" s="164">
        <v>42653</v>
      </c>
      <c r="H86" s="96">
        <v>59474.69</v>
      </c>
      <c r="J86" s="96"/>
      <c r="K86" s="96"/>
    </row>
    <row r="87" spans="3:11">
      <c r="C87" s="96"/>
      <c r="E87" s="1">
        <v>366.22</v>
      </c>
      <c r="F87" s="96">
        <v>-71619.839999999997</v>
      </c>
      <c r="G87" s="164">
        <v>42684</v>
      </c>
      <c r="H87" s="96">
        <v>50601.27</v>
      </c>
      <c r="J87" s="96"/>
      <c r="K87" s="96"/>
    </row>
    <row r="88" spans="3:11">
      <c r="C88" s="96"/>
      <c r="E88" s="1">
        <v>372.74</v>
      </c>
      <c r="F88" s="96">
        <v>-76237.53</v>
      </c>
      <c r="G88" s="164">
        <v>42714</v>
      </c>
      <c r="H88" s="96">
        <v>55623.79</v>
      </c>
      <c r="J88" s="96"/>
      <c r="K88" s="96"/>
    </row>
    <row r="89" spans="3:11">
      <c r="C89" s="96"/>
      <c r="E89" s="1">
        <v>373.68</v>
      </c>
      <c r="F89" s="96">
        <v>-77766.17</v>
      </c>
      <c r="G89" s="150" t="s">
        <v>199</v>
      </c>
      <c r="H89" s="96">
        <v>29958.45</v>
      </c>
      <c r="J89" s="96"/>
      <c r="K89" s="96"/>
    </row>
    <row r="90" spans="3:11">
      <c r="C90" s="96"/>
      <c r="E90" s="1">
        <v>379.87</v>
      </c>
      <c r="F90" s="96">
        <v>-46808.95</v>
      </c>
      <c r="G90" s="150" t="s">
        <v>200</v>
      </c>
      <c r="H90" s="96">
        <v>52405.04</v>
      </c>
      <c r="J90" s="96"/>
      <c r="K90" s="96"/>
    </row>
    <row r="91" spans="3:11">
      <c r="C91" s="96"/>
      <c r="E91" s="1">
        <v>377.83</v>
      </c>
      <c r="F91" s="96">
        <v>-86087.2</v>
      </c>
      <c r="G91" s="150" t="s">
        <v>201</v>
      </c>
      <c r="H91" s="96">
        <v>53573.279999999999</v>
      </c>
      <c r="J91" s="96"/>
      <c r="K91" s="96"/>
    </row>
    <row r="92" spans="3:11">
      <c r="C92" s="96"/>
      <c r="E92" s="1">
        <v>378.93</v>
      </c>
      <c r="F92" s="96">
        <v>-32186.67</v>
      </c>
      <c r="G92" s="150" t="s">
        <v>202</v>
      </c>
      <c r="H92" s="96">
        <v>11049.38</v>
      </c>
      <c r="J92" s="96"/>
    </row>
    <row r="93" spans="3:11">
      <c r="C93" s="96"/>
      <c r="E93" s="1">
        <v>380.79</v>
      </c>
      <c r="F93" s="96">
        <v>-75222.67</v>
      </c>
      <c r="G93" s="150" t="s">
        <v>203</v>
      </c>
      <c r="H93" s="96">
        <v>4916.08</v>
      </c>
      <c r="J93" s="96"/>
    </row>
    <row r="94" spans="3:11">
      <c r="C94" s="96"/>
      <c r="E94" s="1">
        <v>374.12</v>
      </c>
      <c r="F94" s="96">
        <v>-75866.37</v>
      </c>
      <c r="G94" s="150" t="s">
        <v>204</v>
      </c>
      <c r="H94" s="96">
        <v>23561.54</v>
      </c>
      <c r="J94" s="96"/>
    </row>
    <row r="95" spans="3:11">
      <c r="C95" s="96"/>
      <c r="E95" s="1">
        <v>377.51</v>
      </c>
      <c r="F95" s="96">
        <v>-64412.4</v>
      </c>
      <c r="G95" s="150" t="s">
        <v>205</v>
      </c>
      <c r="H95" s="96">
        <v>49927.85</v>
      </c>
      <c r="J95" s="96"/>
      <c r="K95" s="96"/>
    </row>
    <row r="96" spans="3:11">
      <c r="C96" s="96"/>
      <c r="E96" s="1">
        <v>383.35</v>
      </c>
      <c r="F96" s="96">
        <v>-85350.44</v>
      </c>
      <c r="G96" s="150" t="s">
        <v>206</v>
      </c>
      <c r="H96" s="96">
        <v>2306.1799999999998</v>
      </c>
      <c r="J96" s="96"/>
    </row>
    <row r="97" spans="3:11">
      <c r="C97" s="96"/>
      <c r="E97" s="1">
        <v>379.68</v>
      </c>
      <c r="F97" s="96">
        <v>-69608.289999999994</v>
      </c>
      <c r="G97" s="150" t="s">
        <v>207</v>
      </c>
      <c r="H97" s="96">
        <v>1745.39</v>
      </c>
    </row>
    <row r="98" spans="3:11">
      <c r="C98" s="96"/>
      <c r="E98" s="1">
        <v>381.66</v>
      </c>
      <c r="F98" s="96">
        <v>-87223.42</v>
      </c>
      <c r="G98" s="150" t="s">
        <v>208</v>
      </c>
      <c r="H98" s="96">
        <v>7174.55</v>
      </c>
      <c r="J98" s="96"/>
    </row>
    <row r="99" spans="3:11">
      <c r="C99" s="96"/>
      <c r="E99" s="1">
        <v>386.67</v>
      </c>
      <c r="F99" s="96">
        <v>-76231.070000000007</v>
      </c>
      <c r="G99" s="150" t="s">
        <v>209</v>
      </c>
      <c r="H99" s="96">
        <v>44360.32</v>
      </c>
      <c r="J99" s="96"/>
      <c r="K99" s="96"/>
    </row>
    <row r="100" spans="3:11">
      <c r="C100" s="96"/>
      <c r="E100" s="1">
        <v>381.05</v>
      </c>
      <c r="F100" s="96">
        <v>-58605.45</v>
      </c>
      <c r="G100" s="150" t="s">
        <v>210</v>
      </c>
      <c r="H100" s="96">
        <v>43515.9</v>
      </c>
      <c r="J100" s="96"/>
      <c r="K100" s="96"/>
    </row>
    <row r="101" spans="3:11">
      <c r="C101" s="96"/>
      <c r="E101" s="1">
        <v>423.78</v>
      </c>
      <c r="F101" s="96">
        <v>-32120.73</v>
      </c>
      <c r="G101" s="150" t="s">
        <v>211</v>
      </c>
      <c r="H101" s="96">
        <v>39798.15</v>
      </c>
      <c r="J101" s="96"/>
      <c r="K101" s="96"/>
    </row>
    <row r="102" spans="3:11">
      <c r="C102" s="96"/>
      <c r="E102" s="1">
        <v>390.68</v>
      </c>
      <c r="F102" s="96">
        <v>-85959.59</v>
      </c>
      <c r="G102" s="150" t="s">
        <v>212</v>
      </c>
      <c r="H102" s="96">
        <v>37762.81</v>
      </c>
      <c r="J102" s="96"/>
      <c r="K102" s="96"/>
    </row>
    <row r="103" spans="3:11">
      <c r="C103" s="96"/>
      <c r="E103" s="1">
        <v>396.18</v>
      </c>
      <c r="F103" s="96">
        <v>-73080.44</v>
      </c>
      <c r="G103" s="150" t="s">
        <v>213</v>
      </c>
      <c r="H103" s="96">
        <v>1365.64</v>
      </c>
    </row>
    <row r="104" spans="3:11">
      <c r="C104" s="96"/>
      <c r="E104" s="1">
        <v>413.7</v>
      </c>
      <c r="F104" s="96">
        <v>-45856.65</v>
      </c>
      <c r="G104" s="150" t="s">
        <v>214</v>
      </c>
      <c r="H104" s="96">
        <v>19359.61</v>
      </c>
      <c r="J104" s="96"/>
    </row>
    <row r="105" spans="3:11">
      <c r="C105" s="96"/>
      <c r="E105" s="1">
        <v>394.23</v>
      </c>
      <c r="F105" s="96">
        <v>-77341.55</v>
      </c>
      <c r="G105" s="150" t="s">
        <v>215</v>
      </c>
      <c r="H105" s="96">
        <v>3045.55</v>
      </c>
    </row>
    <row r="106" spans="3:11">
      <c r="C106" s="96"/>
      <c r="E106" s="1">
        <v>405.82</v>
      </c>
      <c r="F106" s="96">
        <v>-44630.93</v>
      </c>
      <c r="G106" s="150" t="s">
        <v>216</v>
      </c>
      <c r="H106" s="96">
        <v>5591.45</v>
      </c>
      <c r="J106" s="96"/>
    </row>
    <row r="107" spans="3:11">
      <c r="C107" s="96"/>
      <c r="G107" s="150" t="s">
        <v>217</v>
      </c>
      <c r="H107" s="96">
        <v>30932.41</v>
      </c>
      <c r="J107" s="96"/>
      <c r="K107" s="96"/>
    </row>
    <row r="108" spans="3:11" ht="15.75">
      <c r="H108" s="129">
        <f>SUM(H77:H107)</f>
        <v>964692.93</v>
      </c>
    </row>
    <row r="118" spans="1:2">
      <c r="A118" s="137" t="s">
        <v>145</v>
      </c>
      <c r="B118" s="140" t="s">
        <v>115</v>
      </c>
    </row>
    <row r="119" spans="1:2">
      <c r="A119" s="97">
        <v>42376</v>
      </c>
      <c r="B119" s="96">
        <v>62117.22</v>
      </c>
    </row>
    <row r="120" spans="1:2">
      <c r="A120" s="97">
        <v>42407</v>
      </c>
      <c r="B120" s="96">
        <v>85464.81</v>
      </c>
    </row>
    <row r="121" spans="1:2">
      <c r="A121" s="97">
        <v>42436</v>
      </c>
      <c r="B121" s="96">
        <v>104448.04</v>
      </c>
    </row>
    <row r="122" spans="1:2">
      <c r="A122" s="97">
        <v>42467</v>
      </c>
      <c r="B122" s="96">
        <v>102634.03</v>
      </c>
    </row>
    <row r="123" spans="1:2">
      <c r="A123" s="97">
        <v>42497</v>
      </c>
      <c r="B123" s="96">
        <v>93935.11</v>
      </c>
    </row>
    <row r="124" spans="1:2">
      <c r="A124" s="97">
        <v>42528</v>
      </c>
      <c r="B124" s="96">
        <v>94230.84</v>
      </c>
    </row>
    <row r="125" spans="1:2">
      <c r="A125" s="97">
        <v>42558</v>
      </c>
      <c r="B125" s="96">
        <v>80983.55</v>
      </c>
    </row>
    <row r="126" spans="1:2">
      <c r="A126" s="97">
        <v>42589</v>
      </c>
      <c r="B126" s="96">
        <v>22597.57</v>
      </c>
    </row>
    <row r="127" spans="1:2">
      <c r="A127" s="97">
        <v>42620</v>
      </c>
      <c r="B127" s="96">
        <v>61210.57</v>
      </c>
    </row>
    <row r="128" spans="1:2">
      <c r="A128" s="97">
        <v>42650</v>
      </c>
      <c r="B128" s="96">
        <v>47672.44</v>
      </c>
    </row>
    <row r="129" spans="1:2">
      <c r="A129" s="97">
        <v>42681</v>
      </c>
      <c r="B129" s="96">
        <v>72019.95</v>
      </c>
    </row>
    <row r="130" spans="1:2">
      <c r="A130" s="97">
        <v>42711</v>
      </c>
      <c r="B130" s="96">
        <v>76649</v>
      </c>
    </row>
    <row r="131" spans="1:2">
      <c r="A131" s="1" t="s">
        <v>96</v>
      </c>
      <c r="B131" s="96">
        <v>78204.62</v>
      </c>
    </row>
    <row r="132" spans="1:2">
      <c r="A132" s="1" t="s">
        <v>97</v>
      </c>
      <c r="B132" s="96">
        <v>47230.67</v>
      </c>
    </row>
    <row r="133" spans="1:2">
      <c r="A133" s="1" t="s">
        <v>98</v>
      </c>
      <c r="B133" s="96">
        <v>86510.15</v>
      </c>
    </row>
    <row r="134" spans="1:2">
      <c r="A134" s="1" t="s">
        <v>99</v>
      </c>
      <c r="B134" s="96">
        <v>32593.77</v>
      </c>
    </row>
    <row r="135" spans="1:2">
      <c r="A135" s="1" t="s">
        <v>100</v>
      </c>
      <c r="B135" s="96">
        <v>75636.649999999994</v>
      </c>
    </row>
    <row r="136" spans="1:2">
      <c r="A136" s="1" t="s">
        <v>101</v>
      </c>
      <c r="B136" s="96">
        <v>76284.92</v>
      </c>
    </row>
    <row r="137" spans="1:2">
      <c r="A137" s="1" t="s">
        <v>102</v>
      </c>
      <c r="B137" s="96">
        <v>64821.58</v>
      </c>
    </row>
    <row r="138" spans="1:2">
      <c r="A138" s="1" t="s">
        <v>103</v>
      </c>
      <c r="B138" s="96">
        <v>85770.74</v>
      </c>
    </row>
    <row r="139" spans="1:2">
      <c r="A139" s="1" t="s">
        <v>104</v>
      </c>
      <c r="B139" s="96">
        <v>70033.36</v>
      </c>
    </row>
    <row r="140" spans="1:2">
      <c r="A140" s="1" t="s">
        <v>105</v>
      </c>
      <c r="B140" s="96">
        <v>87671.95</v>
      </c>
    </row>
    <row r="141" spans="1:2">
      <c r="A141" s="1" t="s">
        <v>106</v>
      </c>
      <c r="B141" s="96">
        <v>76682.86</v>
      </c>
    </row>
    <row r="142" spans="1:2">
      <c r="A142" s="1" t="s">
        <v>107</v>
      </c>
      <c r="B142" s="96">
        <v>59040.47</v>
      </c>
    </row>
    <row r="143" spans="1:2">
      <c r="A143" s="1" t="s">
        <v>108</v>
      </c>
      <c r="B143" s="96">
        <v>32598.25</v>
      </c>
    </row>
    <row r="144" spans="1:2">
      <c r="A144" s="1" t="s">
        <v>109</v>
      </c>
      <c r="B144" s="96">
        <v>86412.74</v>
      </c>
    </row>
    <row r="145" spans="1:2">
      <c r="A145" s="1" t="s">
        <v>110</v>
      </c>
      <c r="B145" s="96">
        <v>73538.66</v>
      </c>
    </row>
    <row r="146" spans="1:2">
      <c r="A146" s="1" t="s">
        <v>111</v>
      </c>
      <c r="B146" s="96">
        <v>46326</v>
      </c>
    </row>
    <row r="147" spans="1:2">
      <c r="A147" s="1" t="s">
        <v>112</v>
      </c>
      <c r="B147" s="96">
        <v>72489.55</v>
      </c>
    </row>
    <row r="148" spans="1:2">
      <c r="A148" s="1" t="s">
        <v>113</v>
      </c>
      <c r="B148" s="96">
        <v>77790.33</v>
      </c>
    </row>
    <row r="149" spans="1:2">
      <c r="A149" s="1" t="s">
        <v>114</v>
      </c>
      <c r="B149" s="96">
        <v>45090.07</v>
      </c>
    </row>
    <row r="150" spans="1:2" ht="15.75">
      <c r="B150" s="129">
        <f t="shared" ref="B150" si="2">SUM(B119:B149)</f>
        <v>2178690.4699999997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47"/>
  <sheetViews>
    <sheetView workbookViewId="0">
      <selection activeCell="C5" sqref="C5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2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Budget'!D6</f>
        <v>555018.20674497494</v>
      </c>
      <c r="C4" s="61">
        <v>510635.16</v>
      </c>
      <c r="D4" s="61">
        <v>512053.55000000005</v>
      </c>
      <c r="E4" s="2"/>
      <c r="F4" s="2"/>
      <c r="G4" s="2">
        <f t="shared" ref="G4:G15" si="0">E4+F4</f>
        <v>0</v>
      </c>
      <c r="H4" s="11">
        <v>51.072108000000007</v>
      </c>
      <c r="I4" s="11">
        <v>62.5</v>
      </c>
      <c r="J4" s="4">
        <f>H4/I4</f>
        <v>0.81715372800000008</v>
      </c>
      <c r="K4" s="231">
        <f>H4/'2017 Budget'!D23</f>
        <v>0.81715372800000008</v>
      </c>
    </row>
    <row r="5" spans="1:11" outlineLevel="1">
      <c r="A5" s="170">
        <v>42767</v>
      </c>
      <c r="B5" s="61">
        <f>'2017 Budget'!D7</f>
        <v>759857.96670357732</v>
      </c>
      <c r="C5" s="61">
        <v>697321.19</v>
      </c>
      <c r="D5" s="61">
        <v>698804.58200000017</v>
      </c>
      <c r="E5" s="2"/>
      <c r="F5" s="2"/>
      <c r="G5" s="2">
        <f t="shared" si="0"/>
        <v>0</v>
      </c>
      <c r="H5" s="11">
        <v>79.836196348678598</v>
      </c>
      <c r="I5" s="11">
        <v>95.8</v>
      </c>
      <c r="J5" s="4">
        <f t="shared" ref="J5:J15" si="1">H5/I5</f>
        <v>0.83336321867096663</v>
      </c>
      <c r="K5" s="231">
        <f>H5/'2017 Budget'!D24</f>
        <v>0.83336321867096663</v>
      </c>
    </row>
    <row r="6" spans="1:11" outlineLevel="1">
      <c r="A6" s="170">
        <v>42795</v>
      </c>
      <c r="B6" s="61">
        <f>'2017 Budget'!D8</f>
        <v>1399738.359717116</v>
      </c>
      <c r="C6" s="61"/>
      <c r="D6" s="61"/>
      <c r="E6" s="2"/>
      <c r="F6" s="2"/>
      <c r="G6" s="2">
        <f t="shared" si="0"/>
        <v>0</v>
      </c>
      <c r="H6" s="11"/>
      <c r="I6" s="11">
        <v>145.4</v>
      </c>
      <c r="J6" s="4">
        <f t="shared" si="1"/>
        <v>0</v>
      </c>
    </row>
    <row r="7" spans="1:11" outlineLevel="1">
      <c r="A7" s="170">
        <v>42826</v>
      </c>
      <c r="B7" s="61">
        <f>'2017 Budget'!D9</f>
        <v>1682612.3139456622</v>
      </c>
      <c r="C7" s="61"/>
      <c r="D7" s="61"/>
      <c r="E7" s="2"/>
      <c r="F7" s="2"/>
      <c r="G7" s="2">
        <f t="shared" si="0"/>
        <v>0</v>
      </c>
      <c r="H7" s="11"/>
      <c r="I7" s="11">
        <v>176.3</v>
      </c>
      <c r="J7" s="4">
        <f t="shared" si="1"/>
        <v>0</v>
      </c>
    </row>
    <row r="8" spans="1:11" outlineLevel="1">
      <c r="A8" s="170">
        <v>42856</v>
      </c>
      <c r="B8" s="61">
        <f>'2017 Budget'!D10</f>
        <v>2005478.7927375543</v>
      </c>
      <c r="C8" s="180"/>
      <c r="D8" s="61"/>
      <c r="E8" s="2"/>
      <c r="F8" s="2"/>
      <c r="G8" s="2">
        <f t="shared" si="0"/>
        <v>0</v>
      </c>
      <c r="H8" s="11"/>
      <c r="I8" s="11">
        <v>217.2</v>
      </c>
      <c r="J8" s="4">
        <f t="shared" si="1"/>
        <v>0</v>
      </c>
    </row>
    <row r="9" spans="1:11" outlineLevel="1">
      <c r="A9" s="170">
        <v>42887</v>
      </c>
      <c r="B9" s="61">
        <f>'2017 Budget'!D11</f>
        <v>1999626.2281673087</v>
      </c>
      <c r="C9" s="61"/>
      <c r="D9" s="61"/>
      <c r="E9" s="2"/>
      <c r="F9" s="2"/>
      <c r="G9" s="2">
        <f t="shared" si="0"/>
        <v>0</v>
      </c>
      <c r="H9" s="11"/>
      <c r="I9" s="11">
        <v>222.4</v>
      </c>
      <c r="J9" s="4">
        <f t="shared" si="1"/>
        <v>0</v>
      </c>
    </row>
    <row r="10" spans="1:11">
      <c r="A10" s="170">
        <v>42917</v>
      </c>
      <c r="B10" s="61">
        <f>'2017 Budget'!D12</f>
        <v>1936380.7556999139</v>
      </c>
      <c r="C10" s="61"/>
      <c r="D10" s="61"/>
      <c r="E10" s="2"/>
      <c r="F10" s="2"/>
      <c r="G10" s="2">
        <f t="shared" si="0"/>
        <v>0</v>
      </c>
      <c r="H10" s="11"/>
      <c r="I10" s="11">
        <v>245.5</v>
      </c>
      <c r="J10" s="4">
        <f t="shared" si="1"/>
        <v>0</v>
      </c>
    </row>
    <row r="11" spans="1:11">
      <c r="A11" s="170">
        <v>42948</v>
      </c>
      <c r="B11" s="61">
        <f>'2017 Budget'!D13</f>
        <v>1635997.9496223642</v>
      </c>
      <c r="C11" s="61"/>
      <c r="D11" s="61"/>
      <c r="E11" s="2"/>
      <c r="F11" s="2"/>
      <c r="G11" s="2">
        <f t="shared" si="0"/>
        <v>0</v>
      </c>
      <c r="H11" s="11"/>
      <c r="I11" s="11">
        <v>205.4</v>
      </c>
      <c r="J11" s="4">
        <f t="shared" si="1"/>
        <v>0</v>
      </c>
    </row>
    <row r="12" spans="1:11">
      <c r="A12" s="170">
        <v>42979</v>
      </c>
      <c r="B12" s="61">
        <f>'2017 Budget'!D14</f>
        <v>1330391.094743466</v>
      </c>
      <c r="C12" s="61"/>
      <c r="D12" s="61"/>
      <c r="E12" s="2"/>
      <c r="F12" s="2"/>
      <c r="G12" s="2">
        <f t="shared" si="0"/>
        <v>0</v>
      </c>
      <c r="H12" s="11"/>
      <c r="I12" s="11">
        <v>158.5</v>
      </c>
      <c r="J12" s="4">
        <f t="shared" si="1"/>
        <v>0</v>
      </c>
    </row>
    <row r="13" spans="1:11">
      <c r="A13" s="170">
        <v>43009</v>
      </c>
      <c r="B13" s="61">
        <f>'2017 Budget'!D15</f>
        <v>907243.14183422236</v>
      </c>
      <c r="C13" s="181"/>
      <c r="D13" s="61"/>
      <c r="E13" s="2"/>
      <c r="F13" s="2"/>
      <c r="G13" s="2">
        <f t="shared" si="0"/>
        <v>0</v>
      </c>
      <c r="H13" s="11"/>
      <c r="I13" s="11">
        <v>104.2</v>
      </c>
      <c r="J13" s="4">
        <f t="shared" si="1"/>
        <v>0</v>
      </c>
    </row>
    <row r="14" spans="1:11">
      <c r="A14" s="170">
        <v>43040</v>
      </c>
      <c r="B14" s="61">
        <f>'2017 Budget'!D16</f>
        <v>503250.03452992369</v>
      </c>
      <c r="C14" s="61"/>
      <c r="D14" s="61"/>
      <c r="E14" s="2"/>
      <c r="F14" s="2"/>
      <c r="G14" s="2">
        <f t="shared" si="0"/>
        <v>0</v>
      </c>
      <c r="H14" s="11"/>
      <c r="I14" s="11">
        <v>57.5</v>
      </c>
      <c r="J14" s="4">
        <f t="shared" si="1"/>
        <v>0</v>
      </c>
    </row>
    <row r="15" spans="1:11">
      <c r="A15" s="170">
        <v>43070</v>
      </c>
      <c r="B15" s="61">
        <f>'2017 Budget'!D17</f>
        <v>403122.43250407377</v>
      </c>
      <c r="C15" s="183"/>
      <c r="D15" s="182"/>
      <c r="E15" s="169"/>
      <c r="F15" s="169"/>
      <c r="G15" s="169">
        <f t="shared" si="0"/>
        <v>0</v>
      </c>
      <c r="H15" s="11"/>
      <c r="I15" s="11">
        <v>49.4</v>
      </c>
      <c r="J15" s="4">
        <f t="shared" si="1"/>
        <v>0</v>
      </c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3:13">
      <c r="K65" s="96"/>
    </row>
    <row r="66" spans="3:13">
      <c r="K66" s="96"/>
    </row>
    <row r="67" spans="3:13">
      <c r="K67" s="96"/>
    </row>
    <row r="68" spans="3:13">
      <c r="K68" s="96"/>
    </row>
    <row r="69" spans="3:13">
      <c r="K69" s="96"/>
    </row>
    <row r="70" spans="3:13">
      <c r="K70" s="96"/>
    </row>
    <row r="71" spans="3:13">
      <c r="K71" s="96"/>
    </row>
    <row r="72" spans="3:13">
      <c r="K72" s="96"/>
    </row>
    <row r="73" spans="3:13">
      <c r="K73" s="96"/>
    </row>
    <row r="74" spans="3:13">
      <c r="C74" s="107"/>
      <c r="K74" s="96"/>
    </row>
    <row r="75" spans="3:13">
      <c r="G75" s="140" t="s">
        <v>115</v>
      </c>
      <c r="K75" s="96"/>
    </row>
    <row r="76" spans="3:13">
      <c r="G76" s="165">
        <v>42379</v>
      </c>
      <c r="H76" s="96">
        <v>18780.240000000002</v>
      </c>
      <c r="K76" s="96"/>
      <c r="L76" s="96"/>
    </row>
    <row r="77" spans="3:13">
      <c r="G77" s="165">
        <v>42410</v>
      </c>
      <c r="H77" s="96">
        <v>8958.57</v>
      </c>
      <c r="K77" s="96"/>
      <c r="L77" s="96"/>
    </row>
    <row r="78" spans="3:13">
      <c r="G78" s="165">
        <v>42439</v>
      </c>
      <c r="H78" s="96">
        <v>35886.720000000001</v>
      </c>
      <c r="K78" s="96"/>
      <c r="L78" s="96"/>
      <c r="M78" s="96"/>
    </row>
    <row r="79" spans="3:13">
      <c r="G79" s="165">
        <v>42470</v>
      </c>
      <c r="H79" s="96">
        <v>62546.64</v>
      </c>
      <c r="K79" s="96"/>
      <c r="L79" s="96"/>
      <c r="M79" s="96"/>
    </row>
    <row r="80" spans="3:13">
      <c r="G80" s="165">
        <v>42500</v>
      </c>
      <c r="H80" s="96">
        <v>45672.85</v>
      </c>
      <c r="L80" s="96"/>
      <c r="M80" s="96"/>
    </row>
    <row r="81" spans="7:13">
      <c r="G81" s="165">
        <v>42531</v>
      </c>
      <c r="H81" s="96">
        <v>61003.47</v>
      </c>
      <c r="K81" s="96"/>
      <c r="L81" s="96"/>
      <c r="M81" s="96"/>
    </row>
    <row r="82" spans="7:13">
      <c r="G82" s="165">
        <v>42561</v>
      </c>
      <c r="H82" s="96">
        <v>60542.7</v>
      </c>
      <c r="K82" s="96"/>
      <c r="L82" s="96"/>
      <c r="M82" s="96"/>
    </row>
    <row r="83" spans="7:13">
      <c r="G83" s="165">
        <v>42592</v>
      </c>
      <c r="H83" s="96">
        <v>5319.9</v>
      </c>
      <c r="K83" s="96"/>
    </row>
    <row r="84" spans="7:13">
      <c r="G84" s="165">
        <v>42623</v>
      </c>
      <c r="H84" s="96">
        <v>38690.54</v>
      </c>
      <c r="L84" s="96"/>
      <c r="M84" s="96"/>
    </row>
    <row r="85" spans="7:13">
      <c r="G85" s="165">
        <v>42653</v>
      </c>
      <c r="H85" s="96">
        <v>65080.66</v>
      </c>
      <c r="L85" s="96"/>
      <c r="M85" s="96"/>
    </row>
    <row r="86" spans="7:13">
      <c r="G86" s="165">
        <v>42684</v>
      </c>
      <c r="H86" s="96">
        <v>29349.31</v>
      </c>
      <c r="K86" s="96"/>
      <c r="L86" s="96"/>
      <c r="M86" s="96"/>
    </row>
    <row r="87" spans="7:13">
      <c r="G87" s="165">
        <v>42714</v>
      </c>
      <c r="H87" s="1">
        <v>0</v>
      </c>
      <c r="K87" s="96"/>
    </row>
    <row r="88" spans="7:13">
      <c r="G88" s="166" t="s">
        <v>199</v>
      </c>
      <c r="H88" s="1">
        <v>0</v>
      </c>
      <c r="K88" s="96"/>
    </row>
    <row r="89" spans="7:13">
      <c r="G89" s="166" t="s">
        <v>200</v>
      </c>
      <c r="H89" s="96">
        <v>54434.87</v>
      </c>
      <c r="K89" s="96"/>
      <c r="L89" s="96"/>
      <c r="M89" s="96"/>
    </row>
    <row r="90" spans="7:13">
      <c r="G90" s="166" t="s">
        <v>201</v>
      </c>
      <c r="H90" s="96">
        <v>51239.62</v>
      </c>
      <c r="K90" s="96"/>
      <c r="L90" s="96"/>
      <c r="M90" s="96"/>
    </row>
    <row r="91" spans="7:13">
      <c r="G91" s="166" t="s">
        <v>202</v>
      </c>
      <c r="H91" s="96">
        <v>12274.98</v>
      </c>
      <c r="K91" s="96"/>
      <c r="L91" s="96"/>
    </row>
    <row r="92" spans="7:13">
      <c r="G92" s="166" t="s">
        <v>203</v>
      </c>
      <c r="H92" s="96">
        <v>23872.62</v>
      </c>
      <c r="K92" s="96"/>
      <c r="L92" s="96"/>
    </row>
    <row r="93" spans="7:13">
      <c r="G93" s="166" t="s">
        <v>204</v>
      </c>
      <c r="H93" s="96">
        <v>29675.57</v>
      </c>
      <c r="L93" s="96"/>
      <c r="M93" s="96"/>
    </row>
    <row r="94" spans="7:13">
      <c r="G94" s="166" t="s">
        <v>205</v>
      </c>
      <c r="H94" s="96">
        <v>48924.18</v>
      </c>
      <c r="L94" s="96"/>
      <c r="M94" s="96"/>
    </row>
    <row r="95" spans="7:13">
      <c r="G95" s="166" t="s">
        <v>206</v>
      </c>
      <c r="H95" s="96">
        <v>5226</v>
      </c>
      <c r="K95" s="96"/>
      <c r="L95" s="96"/>
    </row>
    <row r="96" spans="7:13">
      <c r="G96" s="166" t="s">
        <v>207</v>
      </c>
      <c r="H96" s="96">
        <v>3102.18</v>
      </c>
      <c r="K96" s="96"/>
    </row>
    <row r="97" spans="1:13">
      <c r="G97" s="166" t="s">
        <v>208</v>
      </c>
      <c r="H97" s="96">
        <v>2808.89</v>
      </c>
      <c r="K97" s="96"/>
    </row>
    <row r="98" spans="1:13">
      <c r="G98" s="166" t="s">
        <v>209</v>
      </c>
      <c r="H98" s="96">
        <v>49588.73</v>
      </c>
      <c r="K98" s="96"/>
      <c r="L98" s="96"/>
      <c r="M98" s="96"/>
    </row>
    <row r="99" spans="1:13">
      <c r="G99" s="166" t="s">
        <v>210</v>
      </c>
      <c r="H99" s="96">
        <v>36009.949999999997</v>
      </c>
      <c r="K99" s="96"/>
      <c r="L99" s="96"/>
      <c r="M99" s="96"/>
    </row>
    <row r="100" spans="1:13">
      <c r="G100" s="166" t="s">
        <v>211</v>
      </c>
      <c r="H100" s="96">
        <v>29991.75</v>
      </c>
      <c r="K100" s="96"/>
      <c r="L100" s="96"/>
      <c r="M100" s="96"/>
    </row>
    <row r="101" spans="1:13">
      <c r="G101" s="166" t="s">
        <v>212</v>
      </c>
      <c r="H101" s="96">
        <v>21085.919999999998</v>
      </c>
      <c r="L101" s="96"/>
    </row>
    <row r="102" spans="1:13">
      <c r="G102" s="166" t="s">
        <v>213</v>
      </c>
      <c r="H102" s="96">
        <v>9305.68</v>
      </c>
      <c r="K102" s="96"/>
      <c r="L102" s="96"/>
    </row>
    <row r="103" spans="1:13">
      <c r="G103" s="166" t="s">
        <v>214</v>
      </c>
      <c r="H103" s="96">
        <v>7066.43</v>
      </c>
      <c r="K103" s="96"/>
    </row>
    <row r="104" spans="1:13">
      <c r="G104" s="166" t="s">
        <v>215</v>
      </c>
      <c r="H104" s="96">
        <v>2192.48</v>
      </c>
      <c r="K104" s="96"/>
      <c r="L104" s="96"/>
    </row>
    <row r="105" spans="1:13" ht="15.75">
      <c r="A105"/>
      <c r="B105" s="70"/>
      <c r="G105" s="166" t="s">
        <v>216</v>
      </c>
      <c r="H105" s="96">
        <v>8085.7</v>
      </c>
      <c r="J105" s="96"/>
      <c r="L105" s="96"/>
    </row>
    <row r="106" spans="1:13" ht="15.75">
      <c r="A106"/>
      <c r="B106" s="70"/>
      <c r="C106" s="71"/>
      <c r="G106" s="166" t="s">
        <v>217</v>
      </c>
      <c r="H106" s="96">
        <v>15483.67</v>
      </c>
      <c r="J106" s="96"/>
    </row>
    <row r="107" spans="1:13" ht="15.75">
      <c r="A107"/>
      <c r="B107" s="69"/>
      <c r="C107" s="72"/>
      <c r="H107" s="129">
        <f>SUM(H76:H106)</f>
        <v>842200.82000000018</v>
      </c>
    </row>
    <row r="115" spans="1:2">
      <c r="A115" s="137" t="s">
        <v>145</v>
      </c>
      <c r="B115" s="140" t="s">
        <v>115</v>
      </c>
    </row>
    <row r="116" spans="1:2" ht="15.75">
      <c r="A116" s="109">
        <v>42376</v>
      </c>
      <c r="B116" s="139">
        <v>62636.34</v>
      </c>
    </row>
    <row r="117" spans="1:2" ht="15.75">
      <c r="A117" s="109">
        <v>42407</v>
      </c>
      <c r="B117" s="139">
        <v>57138.26</v>
      </c>
    </row>
    <row r="118" spans="1:2" ht="15.75">
      <c r="A118" s="109">
        <v>42436</v>
      </c>
      <c r="B118" s="139">
        <v>85357.21</v>
      </c>
    </row>
    <row r="119" spans="1:2" ht="15.75">
      <c r="A119" s="109">
        <v>42467</v>
      </c>
      <c r="B119" s="139">
        <v>101700.36</v>
      </c>
    </row>
    <row r="120" spans="1:2" ht="15.75">
      <c r="A120" s="109">
        <v>42497</v>
      </c>
      <c r="B120" s="139">
        <v>95794.34</v>
      </c>
    </row>
    <row r="121" spans="1:2" ht="15.75">
      <c r="A121" s="109">
        <v>42528</v>
      </c>
      <c r="B121" s="139">
        <v>77132.429999999993</v>
      </c>
    </row>
    <row r="122" spans="1:2" ht="15.75">
      <c r="A122" s="109">
        <v>42558</v>
      </c>
      <c r="B122" s="139">
        <v>72891.78</v>
      </c>
    </row>
    <row r="123" spans="1:2" ht="15.75">
      <c r="A123" s="109">
        <v>42589</v>
      </c>
      <c r="B123" s="139">
        <v>41849.25</v>
      </c>
    </row>
    <row r="124" spans="1:2" ht="15.75">
      <c r="A124" s="109">
        <v>42620</v>
      </c>
      <c r="B124" s="139">
        <v>17733.05</v>
      </c>
    </row>
    <row r="125" spans="1:2" ht="15.75">
      <c r="A125" s="109">
        <v>42650</v>
      </c>
      <c r="B125" s="139">
        <v>20198.36</v>
      </c>
    </row>
    <row r="126" spans="1:2" ht="15.75">
      <c r="A126" s="109">
        <v>42681</v>
      </c>
      <c r="B126" s="139">
        <v>89895.96</v>
      </c>
    </row>
    <row r="127" spans="1:2" ht="15.75">
      <c r="A127" s="109">
        <v>42711</v>
      </c>
      <c r="B127" s="139">
        <v>93836.37</v>
      </c>
    </row>
    <row r="128" spans="1:2" ht="15.75">
      <c r="A128" s="86" t="s">
        <v>96</v>
      </c>
      <c r="B128" s="139">
        <v>83961</v>
      </c>
    </row>
    <row r="129" spans="1:2" ht="15.75">
      <c r="A129" s="86" t="s">
        <v>97</v>
      </c>
      <c r="B129" s="139">
        <v>53659.02</v>
      </c>
    </row>
    <row r="130" spans="1:2" ht="15.75">
      <c r="A130" s="86" t="s">
        <v>98</v>
      </c>
      <c r="B130" s="139">
        <v>68711.42</v>
      </c>
    </row>
    <row r="131" spans="1:2" ht="15.75">
      <c r="A131" s="86" t="s">
        <v>99</v>
      </c>
      <c r="B131" s="139">
        <v>29544.68</v>
      </c>
    </row>
    <row r="132" spans="1:2" ht="15.75">
      <c r="A132" s="86" t="s">
        <v>100</v>
      </c>
      <c r="B132" s="139">
        <v>84022.9</v>
      </c>
    </row>
    <row r="133" spans="1:2" ht="15.75">
      <c r="A133" s="86" t="s">
        <v>101</v>
      </c>
      <c r="B133" s="139">
        <v>60006.34</v>
      </c>
    </row>
    <row r="134" spans="1:2" ht="15.75">
      <c r="A134" s="86" t="s">
        <v>102</v>
      </c>
      <c r="B134" s="139">
        <v>77070.73</v>
      </c>
    </row>
    <row r="135" spans="1:2" ht="15.75">
      <c r="A135" s="86" t="s">
        <v>103</v>
      </c>
      <c r="B135" s="139">
        <v>85165.08</v>
      </c>
    </row>
    <row r="136" spans="1:2" ht="15.75">
      <c r="A136" s="86" t="s">
        <v>104</v>
      </c>
      <c r="B136" s="139">
        <v>78230.679999999993</v>
      </c>
    </row>
    <row r="137" spans="1:2" ht="15.75">
      <c r="A137" s="86" t="s">
        <v>105</v>
      </c>
      <c r="B137" s="139">
        <v>60879.05</v>
      </c>
    </row>
    <row r="138" spans="1:2" ht="15.75">
      <c r="A138" s="86" t="s">
        <v>106</v>
      </c>
      <c r="B138" s="139">
        <v>41220.57</v>
      </c>
    </row>
    <row r="139" spans="1:2" ht="15.75">
      <c r="A139" s="86" t="s">
        <v>107</v>
      </c>
      <c r="B139" s="139">
        <v>78171.149999999994</v>
      </c>
    </row>
    <row r="140" spans="1:2" ht="15.75">
      <c r="A140" s="86" t="s">
        <v>108</v>
      </c>
      <c r="B140" s="139">
        <v>29733.58</v>
      </c>
    </row>
    <row r="141" spans="1:2" ht="15.75">
      <c r="A141" s="86" t="s">
        <v>109</v>
      </c>
      <c r="B141" s="139">
        <v>74015.740000000005</v>
      </c>
    </row>
    <row r="142" spans="1:2" ht="15.75">
      <c r="A142" s="86" t="s">
        <v>110</v>
      </c>
      <c r="B142" s="139">
        <v>79291.41</v>
      </c>
    </row>
    <row r="143" spans="1:2" ht="15.75">
      <c r="A143" s="86" t="s">
        <v>111</v>
      </c>
      <c r="B143" s="139">
        <v>39114.18</v>
      </c>
    </row>
    <row r="144" spans="1:2" ht="15.75">
      <c r="A144" s="86" t="s">
        <v>112</v>
      </c>
      <c r="B144" s="139">
        <v>79383.11</v>
      </c>
    </row>
    <row r="145" spans="1:2" ht="15.75">
      <c r="A145" s="86" t="s">
        <v>113</v>
      </c>
      <c r="B145" s="139">
        <v>69949.42</v>
      </c>
    </row>
    <row r="146" spans="1:2" ht="15.75">
      <c r="A146" s="86" t="s">
        <v>114</v>
      </c>
      <c r="B146" s="139">
        <v>82379.199999999997</v>
      </c>
    </row>
    <row r="147" spans="1:2" ht="15.75">
      <c r="A147" s="112"/>
      <c r="B147" s="138">
        <f>SUM(B116:B146)</f>
        <v>2070672.97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20"/>
  <sheetViews>
    <sheetView workbookViewId="0">
      <selection activeCell="C5" sqref="C5"/>
    </sheetView>
  </sheetViews>
  <sheetFormatPr defaultColWidth="33.85546875" defaultRowHeight="15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6384" width="33.85546875" style="1"/>
  </cols>
  <sheetData>
    <row r="1" spans="1:16" ht="27" customHeight="1">
      <c r="A1" s="256" t="s">
        <v>1</v>
      </c>
      <c r="B1" s="257"/>
      <c r="C1" s="47"/>
      <c r="D1" s="47"/>
    </row>
    <row r="2" spans="1:16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6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6">
      <c r="A4" s="170">
        <v>42736</v>
      </c>
      <c r="B4" s="61">
        <f>'2017 Budget'!E6</f>
        <v>558317.97796055337</v>
      </c>
      <c r="C4" s="61">
        <v>513393.67</v>
      </c>
      <c r="D4" s="61">
        <v>515044.70999999996</v>
      </c>
      <c r="E4" s="2"/>
      <c r="F4" s="2"/>
      <c r="G4" s="2">
        <f t="shared" ref="G4:G15" si="0">E4+F4</f>
        <v>0</v>
      </c>
      <c r="H4" s="11">
        <v>46.865847999999993</v>
      </c>
      <c r="I4" s="11">
        <v>65.2</v>
      </c>
      <c r="J4" s="4">
        <f>H4/I4</f>
        <v>0.71880134969325138</v>
      </c>
      <c r="K4" s="231">
        <f>H4/'2017 Budget'!E23</f>
        <v>0.71880134969325138</v>
      </c>
    </row>
    <row r="5" spans="1:16">
      <c r="A5" s="170">
        <v>42767</v>
      </c>
      <c r="B5" s="61">
        <f>'2017 Budget'!E7</f>
        <v>765280.67668731045</v>
      </c>
      <c r="C5" s="61">
        <v>971280.23</v>
      </c>
      <c r="D5" s="61">
        <v>973541.25999999989</v>
      </c>
      <c r="E5" s="2"/>
      <c r="F5" s="2"/>
      <c r="G5" s="2">
        <f t="shared" si="0"/>
        <v>0</v>
      </c>
      <c r="H5" s="11">
        <v>88.182150427087521</v>
      </c>
      <c r="I5" s="11">
        <v>81.5</v>
      </c>
      <c r="J5" s="4">
        <f t="shared" ref="J5:J15" si="1">H5/I5</f>
        <v>1.0819895757924849</v>
      </c>
      <c r="K5" s="231">
        <f>H5/'2017 Budget'!E24</f>
        <v>1.0819895757924849</v>
      </c>
    </row>
    <row r="6" spans="1:16">
      <c r="A6" s="170">
        <v>42795</v>
      </c>
      <c r="B6" s="61">
        <f>'2017 Budget'!E8</f>
        <v>1293757.5213430757</v>
      </c>
      <c r="C6" s="61"/>
      <c r="D6" s="61"/>
      <c r="E6" s="2"/>
      <c r="F6" s="2"/>
      <c r="G6" s="2">
        <f t="shared" si="0"/>
        <v>0</v>
      </c>
      <c r="H6" s="11"/>
      <c r="I6" s="11">
        <v>130.4</v>
      </c>
      <c r="J6" s="4">
        <f t="shared" si="1"/>
        <v>0</v>
      </c>
    </row>
    <row r="7" spans="1:16">
      <c r="A7" s="170">
        <v>42826</v>
      </c>
      <c r="B7" s="61">
        <f>'2017 Budget'!E9</f>
        <v>1467028.6179515233</v>
      </c>
      <c r="C7" s="61"/>
      <c r="D7" s="61"/>
      <c r="E7" s="2"/>
      <c r="F7" s="2"/>
      <c r="G7" s="2">
        <f t="shared" si="0"/>
        <v>0</v>
      </c>
      <c r="H7" s="11"/>
      <c r="I7" s="11">
        <v>148.4</v>
      </c>
      <c r="J7" s="4">
        <f t="shared" si="1"/>
        <v>0</v>
      </c>
    </row>
    <row r="8" spans="1:16">
      <c r="A8" s="170">
        <v>42856</v>
      </c>
      <c r="B8" s="61">
        <f>'2017 Budget'!E10</f>
        <v>1753888.544558842</v>
      </c>
      <c r="C8" s="180"/>
      <c r="D8" s="61"/>
      <c r="E8" s="2"/>
      <c r="F8" s="2"/>
      <c r="G8" s="2">
        <f t="shared" si="0"/>
        <v>0</v>
      </c>
      <c r="H8" s="11"/>
      <c r="I8" s="11">
        <v>179.5</v>
      </c>
      <c r="J8" s="4">
        <f t="shared" si="1"/>
        <v>0</v>
      </c>
    </row>
    <row r="9" spans="1:16">
      <c r="A9" s="170">
        <v>42887</v>
      </c>
      <c r="B9" s="61">
        <f>'2017 Budget'!E11</f>
        <v>1855925.9681171502</v>
      </c>
      <c r="C9" s="61"/>
      <c r="D9" s="61"/>
      <c r="E9" s="2"/>
      <c r="F9" s="2"/>
      <c r="G9" s="2">
        <f t="shared" si="0"/>
        <v>0</v>
      </c>
      <c r="H9" s="11"/>
      <c r="I9" s="11">
        <v>194</v>
      </c>
      <c r="J9" s="4">
        <f t="shared" si="1"/>
        <v>0</v>
      </c>
    </row>
    <row r="10" spans="1:16">
      <c r="A10" s="170">
        <v>42917</v>
      </c>
      <c r="B10" s="61">
        <f>'2017 Budget'!E12</f>
        <v>1773649.6318184342</v>
      </c>
      <c r="C10" s="61"/>
      <c r="D10" s="61"/>
      <c r="E10" s="2"/>
      <c r="F10" s="2"/>
      <c r="G10" s="2">
        <f t="shared" si="0"/>
        <v>0</v>
      </c>
      <c r="H10" s="11"/>
      <c r="I10" s="11">
        <v>189.4</v>
      </c>
      <c r="J10" s="4">
        <f t="shared" si="1"/>
        <v>0</v>
      </c>
    </row>
    <row r="11" spans="1:16">
      <c r="A11" s="170">
        <v>42948</v>
      </c>
      <c r="B11" s="61">
        <f>'2017 Budget'!E13</f>
        <v>1611536.7125229686</v>
      </c>
      <c r="C11" s="61"/>
      <c r="D11" s="61"/>
      <c r="E11" s="2"/>
      <c r="F11" s="2"/>
      <c r="G11" s="2">
        <f t="shared" si="0"/>
        <v>0</v>
      </c>
      <c r="H11" s="11"/>
      <c r="I11" s="11">
        <v>171.3</v>
      </c>
      <c r="J11" s="4">
        <f t="shared" si="1"/>
        <v>0</v>
      </c>
    </row>
    <row r="12" spans="1:16">
      <c r="A12" s="170">
        <v>42979</v>
      </c>
      <c r="B12" s="61">
        <f>'2017 Budget'!E14</f>
        <v>1347743.5006516494</v>
      </c>
      <c r="C12" s="61"/>
      <c r="D12" s="61"/>
      <c r="E12" s="2"/>
      <c r="F12" s="2"/>
      <c r="G12" s="2">
        <f t="shared" si="0"/>
        <v>0</v>
      </c>
      <c r="H12" s="11"/>
      <c r="I12" s="11">
        <v>138.69999999999999</v>
      </c>
      <c r="J12" s="4">
        <f t="shared" si="1"/>
        <v>0</v>
      </c>
    </row>
    <row r="13" spans="1:16">
      <c r="A13" s="170">
        <v>43009</v>
      </c>
      <c r="B13" s="61">
        <f>'2017 Budget'!E15</f>
        <v>1038865.6307514136</v>
      </c>
      <c r="C13" s="181"/>
      <c r="D13" s="61"/>
      <c r="E13" s="2"/>
      <c r="F13" s="2"/>
      <c r="G13" s="2">
        <f t="shared" si="0"/>
        <v>0</v>
      </c>
      <c r="H13" s="11"/>
      <c r="I13" s="11">
        <v>102.4</v>
      </c>
      <c r="J13" s="4">
        <f t="shared" si="1"/>
        <v>0</v>
      </c>
    </row>
    <row r="14" spans="1:16">
      <c r="A14" s="170">
        <v>43040</v>
      </c>
      <c r="B14" s="61">
        <f>'2017 Budget'!E16</f>
        <v>598570.77893710276</v>
      </c>
      <c r="C14" s="61"/>
      <c r="D14" s="61"/>
      <c r="E14" s="2"/>
      <c r="F14" s="2"/>
      <c r="G14" s="2">
        <f t="shared" si="0"/>
        <v>0</v>
      </c>
      <c r="H14" s="11"/>
      <c r="I14" s="11">
        <v>61.2</v>
      </c>
      <c r="J14" s="4">
        <f t="shared" si="1"/>
        <v>0</v>
      </c>
    </row>
    <row r="15" spans="1:16">
      <c r="A15" s="170">
        <v>43070</v>
      </c>
      <c r="B15" s="61">
        <f>'2017 Budget'!E17</f>
        <v>488257.25397273281</v>
      </c>
      <c r="C15" s="183"/>
      <c r="D15" s="182"/>
      <c r="E15" s="169"/>
      <c r="F15" s="169"/>
      <c r="G15" s="169">
        <f t="shared" si="0"/>
        <v>0</v>
      </c>
      <c r="H15" s="11"/>
      <c r="I15" s="11">
        <v>56.1</v>
      </c>
      <c r="J15" s="4">
        <f t="shared" si="1"/>
        <v>0</v>
      </c>
    </row>
    <row r="16" spans="1:16">
      <c r="I16" s="60"/>
      <c r="L16" s="97"/>
      <c r="M16" s="96"/>
      <c r="O16" s="96"/>
      <c r="P16" s="96"/>
    </row>
    <row r="17" spans="11:16">
      <c r="K17" s="96"/>
      <c r="L17" s="97"/>
      <c r="M17" s="96"/>
      <c r="O17" s="96"/>
      <c r="P17" s="96"/>
    </row>
    <row r="18" spans="11:16">
      <c r="K18" s="96"/>
      <c r="L18" s="97"/>
      <c r="M18" s="96"/>
      <c r="O18" s="96"/>
      <c r="P18" s="96"/>
    </row>
    <row r="19" spans="11:16">
      <c r="K19" s="96"/>
      <c r="L19" s="97"/>
      <c r="M19" s="96"/>
      <c r="O19" s="96"/>
      <c r="P19" s="96"/>
    </row>
    <row r="20" spans="11:16">
      <c r="K20" s="96"/>
      <c r="L20" s="97"/>
      <c r="M20" s="96"/>
      <c r="O20" s="96"/>
    </row>
    <row r="21" spans="11:16">
      <c r="K21" s="96"/>
      <c r="L21" s="97"/>
      <c r="M21" s="96"/>
      <c r="O21" s="96"/>
      <c r="P21" s="96"/>
    </row>
    <row r="22" spans="11:16">
      <c r="K22" s="96"/>
      <c r="L22" s="97"/>
      <c r="M22" s="96"/>
    </row>
    <row r="23" spans="11:16">
      <c r="K23" s="96"/>
      <c r="L23" s="97"/>
      <c r="M23" s="96"/>
      <c r="O23" s="96"/>
    </row>
    <row r="24" spans="11:16">
      <c r="K24" s="96"/>
      <c r="L24" s="97"/>
      <c r="M24" s="96"/>
    </row>
    <row r="25" spans="11:16">
      <c r="K25" s="96"/>
      <c r="L25" s="97"/>
      <c r="M25" s="96"/>
      <c r="O25" s="96"/>
    </row>
    <row r="26" spans="11:16">
      <c r="K26" s="96"/>
      <c r="L26" s="97"/>
      <c r="M26" s="96"/>
      <c r="O26" s="96"/>
    </row>
    <row r="27" spans="11:16">
      <c r="K27" s="96"/>
      <c r="L27" s="97"/>
      <c r="M27" s="96"/>
      <c r="O27" s="96"/>
    </row>
    <row r="28" spans="11:16">
      <c r="K28" s="96"/>
      <c r="M28" s="96"/>
      <c r="O28" s="96"/>
    </row>
    <row r="29" spans="11:16">
      <c r="K29" s="96"/>
      <c r="M29" s="96"/>
      <c r="O29" s="96"/>
      <c r="P29" s="96"/>
    </row>
    <row r="30" spans="11:16">
      <c r="K30" s="96"/>
      <c r="M30" s="96"/>
      <c r="O30" s="96"/>
    </row>
    <row r="31" spans="11:16">
      <c r="K31" s="96"/>
      <c r="M31" s="96"/>
      <c r="O31" s="96"/>
      <c r="P31" s="96"/>
    </row>
    <row r="32" spans="11:16">
      <c r="K32" s="96"/>
      <c r="M32" s="96"/>
      <c r="O32" s="96"/>
      <c r="P32" s="96"/>
    </row>
    <row r="33" spans="11:16">
      <c r="K33" s="96"/>
      <c r="M33" s="96"/>
      <c r="O33" s="96"/>
      <c r="P33" s="96"/>
    </row>
    <row r="34" spans="11:16">
      <c r="K34" s="96"/>
      <c r="M34" s="96"/>
      <c r="O34" s="96"/>
      <c r="P34" s="96"/>
    </row>
    <row r="35" spans="11:16">
      <c r="K35" s="96"/>
      <c r="M35" s="96"/>
      <c r="O35" s="96"/>
      <c r="P35" s="96"/>
    </row>
    <row r="36" spans="11:16">
      <c r="K36" s="96"/>
      <c r="M36" s="96"/>
      <c r="O36" s="96"/>
    </row>
    <row r="37" spans="11:16">
      <c r="K37" s="96"/>
      <c r="M37" s="96"/>
      <c r="O37" s="96"/>
    </row>
    <row r="38" spans="11:16">
      <c r="K38" s="96"/>
      <c r="M38" s="96"/>
      <c r="O38" s="96"/>
      <c r="P38" s="96"/>
    </row>
    <row r="39" spans="11:16">
      <c r="K39" s="96"/>
      <c r="M39" s="96"/>
      <c r="O39" s="96"/>
      <c r="P39" s="96"/>
    </row>
    <row r="40" spans="11:16">
      <c r="K40" s="96"/>
      <c r="M40" s="96"/>
      <c r="O40" s="96"/>
      <c r="P40" s="96"/>
    </row>
    <row r="41" spans="11:16">
      <c r="K41" s="96"/>
      <c r="M41" s="96"/>
      <c r="O41" s="96"/>
      <c r="P41" s="96"/>
    </row>
    <row r="42" spans="11:16">
      <c r="K42" s="96"/>
      <c r="M42" s="96"/>
      <c r="O42" s="96"/>
      <c r="P42" s="96"/>
    </row>
    <row r="43" spans="11:16">
      <c r="K43" s="96"/>
      <c r="M43" s="96"/>
      <c r="O43" s="96"/>
    </row>
    <row r="44" spans="11:16">
      <c r="K44" s="96"/>
    </row>
    <row r="45" spans="11:16">
      <c r="K45" s="96"/>
    </row>
    <row r="46" spans="11:16">
      <c r="K46" s="96"/>
    </row>
    <row r="47" spans="11:16">
      <c r="K47" s="96"/>
    </row>
    <row r="48" spans="11:16">
      <c r="K48" s="96"/>
    </row>
    <row r="49" spans="1:11">
      <c r="K49" s="96"/>
    </row>
    <row r="50" spans="1:11">
      <c r="K50" s="96"/>
    </row>
    <row r="51" spans="1:11">
      <c r="K51" s="96"/>
    </row>
    <row r="52" spans="1:11">
      <c r="K52" s="96"/>
    </row>
    <row r="53" spans="1:11">
      <c r="K53" s="96"/>
    </row>
    <row r="54" spans="1:11">
      <c r="K54" s="96"/>
    </row>
    <row r="55" spans="1:11">
      <c r="K55" s="96"/>
    </row>
    <row r="56" spans="1:11">
      <c r="K56" s="96"/>
    </row>
    <row r="57" spans="1:11">
      <c r="K57" s="96"/>
    </row>
    <row r="58" spans="1:11">
      <c r="K58" s="96"/>
    </row>
    <row r="59" spans="1:11">
      <c r="K59" s="96"/>
    </row>
    <row r="60" spans="1:11">
      <c r="K60" s="96"/>
    </row>
    <row r="61" spans="1:11">
      <c r="B61" s="150" t="s">
        <v>115</v>
      </c>
      <c r="C61" s="150" t="s">
        <v>231</v>
      </c>
      <c r="E61" s="96">
        <v>8771.16</v>
      </c>
      <c r="F61" s="96">
        <v>2042.3</v>
      </c>
      <c r="K61" s="96"/>
    </row>
    <row r="62" spans="1:11">
      <c r="A62" s="97">
        <v>42736</v>
      </c>
      <c r="B62" s="71">
        <v>49015.23</v>
      </c>
      <c r="C62" s="71">
        <v>49086.6</v>
      </c>
      <c r="D62" s="96"/>
      <c r="E62" s="96"/>
      <c r="K62" s="96"/>
    </row>
    <row r="63" spans="1:11">
      <c r="A63" s="97">
        <v>42767</v>
      </c>
      <c r="B63" s="71">
        <v>7601.98</v>
      </c>
      <c r="C63" s="71">
        <v>7610.48</v>
      </c>
      <c r="D63" s="96"/>
      <c r="K63" s="96"/>
    </row>
    <row r="64" spans="1:11">
      <c r="A64" s="97">
        <v>42795</v>
      </c>
      <c r="B64" s="71">
        <v>2307.86</v>
      </c>
      <c r="C64" s="71">
        <v>2326.5100000000002</v>
      </c>
      <c r="E64" s="96"/>
      <c r="K64" s="96"/>
    </row>
    <row r="65" spans="1:13">
      <c r="A65" s="97">
        <v>42826</v>
      </c>
      <c r="B65" s="71">
        <v>12350.08</v>
      </c>
      <c r="C65" s="71">
        <v>12397.4</v>
      </c>
      <c r="D65" s="96"/>
      <c r="E65" s="96"/>
      <c r="K65" s="96"/>
    </row>
    <row r="66" spans="1:13">
      <c r="A66" s="97">
        <v>42856</v>
      </c>
      <c r="B66" s="71">
        <v>8877.49</v>
      </c>
      <c r="C66" s="71">
        <v>9252.75</v>
      </c>
      <c r="D66" s="96"/>
      <c r="E66" s="96"/>
      <c r="F66" s="96"/>
      <c r="K66" s="96"/>
    </row>
    <row r="67" spans="1:13">
      <c r="A67" s="97">
        <v>42887</v>
      </c>
      <c r="B67" s="71">
        <v>40690.660000000003</v>
      </c>
      <c r="C67" s="71">
        <v>40759.300000000003</v>
      </c>
      <c r="D67" s="96"/>
      <c r="E67" s="96"/>
      <c r="F67" s="96"/>
      <c r="K67" s="96"/>
    </row>
    <row r="68" spans="1:13">
      <c r="A68" s="97">
        <v>42917</v>
      </c>
      <c r="B68" s="71">
        <v>37748.269999999997</v>
      </c>
      <c r="C68" s="71">
        <v>37794.699999999997</v>
      </c>
      <c r="D68" s="96"/>
      <c r="E68" s="96"/>
      <c r="F68" s="96"/>
      <c r="K68" s="96"/>
    </row>
    <row r="69" spans="1:13">
      <c r="A69" s="97">
        <v>42948</v>
      </c>
      <c r="B69" s="71">
        <v>39006.69</v>
      </c>
      <c r="C69" s="71">
        <v>39548.699999999997</v>
      </c>
      <c r="D69" s="96"/>
      <c r="E69" s="96"/>
      <c r="K69" s="96"/>
    </row>
    <row r="70" spans="1:13">
      <c r="A70" s="97">
        <v>42979</v>
      </c>
      <c r="B70" s="71">
        <v>18252.13</v>
      </c>
      <c r="C70" s="71">
        <v>18570.7</v>
      </c>
      <c r="D70" s="96"/>
      <c r="K70" s="96"/>
    </row>
    <row r="71" spans="1:13">
      <c r="A71" s="97">
        <v>43009</v>
      </c>
      <c r="B71" s="71">
        <v>2668.44</v>
      </c>
      <c r="C71" s="71">
        <v>2771.77</v>
      </c>
      <c r="E71" s="96"/>
      <c r="K71" s="96"/>
    </row>
    <row r="72" spans="1:13">
      <c r="A72" s="97">
        <v>43040</v>
      </c>
      <c r="B72" s="71">
        <v>17561.240000000002</v>
      </c>
      <c r="C72" s="71">
        <v>17612.2</v>
      </c>
      <c r="D72" s="96"/>
      <c r="K72" s="96"/>
    </row>
    <row r="73" spans="1:13">
      <c r="A73" s="97">
        <v>43070</v>
      </c>
      <c r="B73" s="160">
        <f>C73</f>
        <v>5799.96</v>
      </c>
      <c r="C73" s="71">
        <v>5799.96</v>
      </c>
      <c r="K73" s="96"/>
    </row>
    <row r="74" spans="1:13">
      <c r="A74" s="164" t="s">
        <v>232</v>
      </c>
      <c r="B74" s="160">
        <f>C74</f>
        <v>30046.799999999999</v>
      </c>
      <c r="C74" s="71">
        <v>30046.799999999999</v>
      </c>
      <c r="K74" s="96"/>
      <c r="M74" s="1" t="s">
        <v>49</v>
      </c>
    </row>
    <row r="75" spans="1:13">
      <c r="A75" s="164" t="s">
        <v>233</v>
      </c>
      <c r="B75" s="160">
        <f t="shared" ref="B75:B92" si="2">C75</f>
        <v>7466.55</v>
      </c>
      <c r="C75" s="71">
        <v>7466.55</v>
      </c>
      <c r="K75" s="96"/>
      <c r="M75" s="1" t="s">
        <v>49</v>
      </c>
    </row>
    <row r="76" spans="1:13">
      <c r="A76" s="164" t="s">
        <v>234</v>
      </c>
      <c r="B76" s="160">
        <f t="shared" si="2"/>
        <v>51303</v>
      </c>
      <c r="C76" s="71">
        <v>51303</v>
      </c>
      <c r="K76" s="96"/>
      <c r="M76" s="1" t="s">
        <v>49</v>
      </c>
    </row>
    <row r="77" spans="1:13">
      <c r="A77" s="164" t="s">
        <v>235</v>
      </c>
      <c r="B77" s="160">
        <f t="shared" si="2"/>
        <v>22862.5</v>
      </c>
      <c r="C77" s="71">
        <v>22862.5</v>
      </c>
      <c r="K77" s="96"/>
      <c r="M77" s="1" t="s">
        <v>49</v>
      </c>
    </row>
    <row r="78" spans="1:13">
      <c r="A78" s="164" t="s">
        <v>236</v>
      </c>
      <c r="B78" s="160">
        <f t="shared" si="2"/>
        <v>3579.08</v>
      </c>
      <c r="C78" s="71">
        <v>3579.08</v>
      </c>
      <c r="K78" s="96"/>
      <c r="M78" s="1" t="s">
        <v>49</v>
      </c>
    </row>
    <row r="79" spans="1:13">
      <c r="A79" s="164" t="s">
        <v>237</v>
      </c>
      <c r="B79" s="160">
        <f t="shared" si="2"/>
        <v>3988.38</v>
      </c>
      <c r="C79" s="71">
        <v>3988.38</v>
      </c>
      <c r="K79" s="96"/>
      <c r="M79" s="1" t="s">
        <v>49</v>
      </c>
    </row>
    <row r="80" spans="1:13">
      <c r="A80" s="164" t="s">
        <v>238</v>
      </c>
      <c r="B80" s="160">
        <f t="shared" si="2"/>
        <v>3799.97</v>
      </c>
      <c r="C80" s="71">
        <v>3799.97</v>
      </c>
      <c r="K80" s="96"/>
      <c r="M80" s="1" t="s">
        <v>49</v>
      </c>
    </row>
    <row r="81" spans="1:13">
      <c r="A81" s="164" t="s">
        <v>239</v>
      </c>
      <c r="B81" s="160">
        <f t="shared" si="2"/>
        <v>4673.09</v>
      </c>
      <c r="C81" s="71">
        <v>4673.09</v>
      </c>
      <c r="K81" s="96"/>
      <c r="M81" s="1" t="s">
        <v>49</v>
      </c>
    </row>
    <row r="82" spans="1:13">
      <c r="A82" s="164" t="s">
        <v>240</v>
      </c>
      <c r="B82" s="160">
        <f t="shared" si="2"/>
        <v>16998.5</v>
      </c>
      <c r="C82" s="71">
        <v>16998.5</v>
      </c>
      <c r="K82" s="96"/>
      <c r="M82" s="1" t="s">
        <v>49</v>
      </c>
    </row>
    <row r="83" spans="1:13">
      <c r="A83" s="164" t="s">
        <v>241</v>
      </c>
      <c r="B83" s="160">
        <f t="shared" si="2"/>
        <v>10931.1</v>
      </c>
      <c r="C83" s="71">
        <v>10931.1</v>
      </c>
      <c r="K83" s="96"/>
      <c r="M83" s="1" t="s">
        <v>49</v>
      </c>
    </row>
    <row r="84" spans="1:13">
      <c r="A84" s="164" t="s">
        <v>242</v>
      </c>
      <c r="B84" s="160">
        <f t="shared" si="2"/>
        <v>7057.49</v>
      </c>
      <c r="C84" s="71">
        <v>7057.49</v>
      </c>
      <c r="K84" s="96"/>
      <c r="M84" s="1" t="s">
        <v>49</v>
      </c>
    </row>
    <row r="85" spans="1:13">
      <c r="A85" s="164" t="s">
        <v>243</v>
      </c>
      <c r="B85" s="160">
        <f t="shared" si="2"/>
        <v>6302.89</v>
      </c>
      <c r="C85" s="71">
        <v>6302.89</v>
      </c>
      <c r="K85" s="96"/>
      <c r="M85" s="1" t="s">
        <v>49</v>
      </c>
    </row>
    <row r="86" spans="1:13">
      <c r="A86" s="164" t="s">
        <v>244</v>
      </c>
      <c r="B86" s="160">
        <f t="shared" si="2"/>
        <v>8268.6</v>
      </c>
      <c r="C86" s="71">
        <v>8268.6</v>
      </c>
      <c r="K86" s="96"/>
      <c r="M86" s="1" t="s">
        <v>49</v>
      </c>
    </row>
    <row r="87" spans="1:13">
      <c r="A87" s="164" t="s">
        <v>245</v>
      </c>
      <c r="B87" s="160">
        <f t="shared" si="2"/>
        <v>10072</v>
      </c>
      <c r="C87" s="71">
        <v>10072</v>
      </c>
      <c r="K87" s="96"/>
      <c r="M87" s="1" t="s">
        <v>49</v>
      </c>
    </row>
    <row r="88" spans="1:13">
      <c r="A88" s="164" t="s">
        <v>246</v>
      </c>
      <c r="B88" s="160">
        <f t="shared" si="2"/>
        <v>13260.8</v>
      </c>
      <c r="C88" s="71">
        <v>13260.8</v>
      </c>
      <c r="K88" s="96"/>
      <c r="M88" s="1" t="s">
        <v>49</v>
      </c>
    </row>
    <row r="89" spans="1:13">
      <c r="A89" s="164" t="s">
        <v>247</v>
      </c>
      <c r="B89" s="160">
        <f t="shared" si="2"/>
        <v>6256.39</v>
      </c>
      <c r="C89" s="71">
        <v>6256.39</v>
      </c>
      <c r="K89" s="96"/>
      <c r="M89" s="1" t="s">
        <v>49</v>
      </c>
    </row>
    <row r="90" spans="1:13">
      <c r="A90" s="164" t="s">
        <v>248</v>
      </c>
      <c r="B90" s="160">
        <f t="shared" si="2"/>
        <v>17865.7</v>
      </c>
      <c r="C90" s="71">
        <v>17865.7</v>
      </c>
      <c r="K90" s="96"/>
    </row>
    <row r="91" spans="1:13">
      <c r="A91" s="164" t="s">
        <v>249</v>
      </c>
      <c r="B91" s="160">
        <f t="shared" si="2"/>
        <v>34586.1</v>
      </c>
      <c r="C91" s="71">
        <v>34586.1</v>
      </c>
      <c r="K91" s="96"/>
      <c r="M91" s="1" t="s">
        <v>49</v>
      </c>
    </row>
    <row r="92" spans="1:13">
      <c r="A92" s="164" t="s">
        <v>250</v>
      </c>
      <c r="B92" s="160">
        <f t="shared" si="2"/>
        <v>12194.7</v>
      </c>
      <c r="C92" s="71">
        <v>12194.7</v>
      </c>
      <c r="K92" s="96"/>
      <c r="M92" s="1" t="s">
        <v>49</v>
      </c>
    </row>
    <row r="93" spans="1:13" ht="15.75">
      <c r="A93" s="97"/>
      <c r="B93" s="193">
        <f t="shared" ref="B93:C93" si="3">SUM(B62:B92)</f>
        <v>513393.67</v>
      </c>
      <c r="C93" s="193">
        <f t="shared" si="3"/>
        <v>515044.70999999996</v>
      </c>
      <c r="K93" s="96"/>
      <c r="M93" s="1" t="s">
        <v>49</v>
      </c>
    </row>
    <row r="94" spans="1:13">
      <c r="A94" s="97"/>
      <c r="K94" s="96"/>
    </row>
    <row r="95" spans="1:13">
      <c r="K95" s="96"/>
    </row>
    <row r="96" spans="1:13">
      <c r="K96" s="96"/>
    </row>
    <row r="97" spans="11:11">
      <c r="K97" s="96"/>
    </row>
    <row r="98" spans="11:11">
      <c r="K98" s="96"/>
    </row>
    <row r="99" spans="11:11">
      <c r="K99" s="96"/>
    </row>
    <row r="100" spans="11:11">
      <c r="K100" s="96"/>
    </row>
    <row r="101" spans="11:11">
      <c r="K101" s="96"/>
    </row>
    <row r="102" spans="11:11">
      <c r="K102" s="96"/>
    </row>
    <row r="103" spans="11:11">
      <c r="K103" s="96"/>
    </row>
    <row r="104" spans="11:11">
      <c r="K104" s="96"/>
    </row>
    <row r="105" spans="11:11">
      <c r="K105" s="96"/>
    </row>
    <row r="106" spans="11:11">
      <c r="K106" s="96"/>
    </row>
    <row r="107" spans="11:11">
      <c r="K107" s="96"/>
    </row>
    <row r="108" spans="11:11">
      <c r="K108" s="96"/>
    </row>
    <row r="109" spans="11:11">
      <c r="K109" s="96"/>
    </row>
    <row r="110" spans="11:11">
      <c r="K110" s="96"/>
    </row>
    <row r="111" spans="11:11">
      <c r="K111" s="96"/>
    </row>
    <row r="112" spans="11:11">
      <c r="K112" s="96"/>
    </row>
    <row r="113" spans="3:11">
      <c r="K113" s="96"/>
    </row>
    <row r="114" spans="3:11">
      <c r="K114" s="96"/>
    </row>
    <row r="115" spans="3:11">
      <c r="K115" s="96"/>
    </row>
    <row r="116" spans="3:11">
      <c r="K116" s="96"/>
    </row>
    <row r="117" spans="3:11">
      <c r="C117" s="107"/>
      <c r="K117" s="96"/>
    </row>
    <row r="118" spans="3:11">
      <c r="I118" s="60"/>
    </row>
    <row r="120" spans="3:11" ht="15.75">
      <c r="C120" s="157"/>
    </row>
  </sheetData>
  <sortState ref="A110:B140">
    <sortCondition ref="A70"/>
  </sortState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65"/>
  <sheetViews>
    <sheetView workbookViewId="0">
      <selection activeCell="K4" sqref="K4:K5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30.42578125" style="1" bestFit="1" customWidth="1"/>
    <col min="4" max="4" width="20.8554687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4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Budget'!F6</f>
        <v>736776.99389000039</v>
      </c>
      <c r="C4" s="61">
        <v>555645.11</v>
      </c>
      <c r="D4" s="61">
        <v>554893.53500000015</v>
      </c>
      <c r="E4" s="2"/>
      <c r="F4" s="2"/>
      <c r="G4" s="2">
        <f t="shared" ref="G4:G15" si="0">E4+F4</f>
        <v>0</v>
      </c>
      <c r="H4" s="11">
        <v>61.195174999999999</v>
      </c>
      <c r="I4" s="11">
        <v>83.4</v>
      </c>
      <c r="J4" s="4">
        <f>H4/I4</f>
        <v>0.73375509592326138</v>
      </c>
      <c r="K4" s="231">
        <f>H4/'2017 Budget'!F23</f>
        <v>0.73375509592326138</v>
      </c>
    </row>
    <row r="5" spans="1:11" outlineLevel="1">
      <c r="A5" s="170">
        <v>42767</v>
      </c>
      <c r="B5" s="61">
        <f>'2017 Budget'!F7</f>
        <v>1034357.663273714</v>
      </c>
      <c r="C5" s="61">
        <v>825055.66</v>
      </c>
      <c r="D5" s="61">
        <v>823607.57229999977</v>
      </c>
      <c r="E5" s="2"/>
      <c r="F5" s="2"/>
      <c r="G5" s="2">
        <f t="shared" si="0"/>
        <v>0</v>
      </c>
      <c r="H5" s="11">
        <v>83.089579166666709</v>
      </c>
      <c r="I5" s="11">
        <v>108</v>
      </c>
      <c r="J5" s="4">
        <f t="shared" ref="J5:J15" si="1">H5/I5</f>
        <v>0.76934795524691402</v>
      </c>
      <c r="K5" s="231">
        <f>H5/'2017 Budget'!F24</f>
        <v>0.76934795524691402</v>
      </c>
    </row>
    <row r="6" spans="1:11" outlineLevel="1">
      <c r="A6" s="170">
        <v>42795</v>
      </c>
      <c r="B6" s="61">
        <f>'2017 Budget'!F8</f>
        <v>1395499.2523316189</v>
      </c>
      <c r="C6" s="61"/>
      <c r="D6" s="61"/>
      <c r="E6" s="2"/>
      <c r="F6" s="2"/>
      <c r="G6" s="2">
        <f t="shared" si="0"/>
        <v>0</v>
      </c>
      <c r="H6" s="11"/>
      <c r="I6" s="11">
        <v>142.69999999999999</v>
      </c>
      <c r="J6" s="4">
        <f t="shared" si="1"/>
        <v>0</v>
      </c>
    </row>
    <row r="7" spans="1:11" outlineLevel="1">
      <c r="A7" s="170">
        <v>42826</v>
      </c>
      <c r="B7" s="61">
        <f>'2017 Budget'!F9</f>
        <v>1587145.0555916803</v>
      </c>
      <c r="C7" s="61"/>
      <c r="D7" s="61"/>
      <c r="E7" s="2"/>
      <c r="F7" s="2"/>
      <c r="G7" s="2">
        <f t="shared" si="0"/>
        <v>0</v>
      </c>
      <c r="H7" s="11"/>
      <c r="I7" s="11">
        <v>154.30000000000001</v>
      </c>
      <c r="J7" s="4">
        <f t="shared" si="1"/>
        <v>0</v>
      </c>
    </row>
    <row r="8" spans="1:11" outlineLevel="1">
      <c r="A8" s="170">
        <v>42856</v>
      </c>
      <c r="B8" s="61">
        <f>'2017 Budget'!F10</f>
        <v>1859686.5748007125</v>
      </c>
      <c r="C8" s="180"/>
      <c r="D8" s="61"/>
      <c r="E8" s="2"/>
      <c r="F8" s="2"/>
      <c r="G8" s="2">
        <f t="shared" si="0"/>
        <v>0</v>
      </c>
      <c r="H8" s="11"/>
      <c r="I8" s="11">
        <v>182.1</v>
      </c>
      <c r="J8" s="4">
        <f t="shared" si="1"/>
        <v>0</v>
      </c>
    </row>
    <row r="9" spans="1:11" outlineLevel="1">
      <c r="A9" s="170">
        <v>42887</v>
      </c>
      <c r="B9" s="61">
        <f>'2017 Budget'!F11</f>
        <v>1896282.2558252469</v>
      </c>
      <c r="C9" s="61"/>
      <c r="D9" s="61"/>
      <c r="E9" s="2"/>
      <c r="F9" s="2"/>
      <c r="G9" s="2">
        <f t="shared" si="0"/>
        <v>0</v>
      </c>
      <c r="H9" s="11"/>
      <c r="I9" s="11">
        <v>188.1</v>
      </c>
      <c r="J9" s="4">
        <f t="shared" si="1"/>
        <v>0</v>
      </c>
    </row>
    <row r="10" spans="1:11">
      <c r="A10" s="170">
        <v>42917</v>
      </c>
      <c r="B10" s="61">
        <f>'2017 Budget'!F12</f>
        <v>1923710.7789434004</v>
      </c>
      <c r="C10" s="61"/>
      <c r="D10" s="61"/>
      <c r="E10" s="2"/>
      <c r="F10" s="2"/>
      <c r="G10" s="2">
        <f t="shared" si="0"/>
        <v>0</v>
      </c>
      <c r="H10" s="11"/>
      <c r="I10" s="11">
        <v>194</v>
      </c>
      <c r="J10" s="4">
        <f t="shared" si="1"/>
        <v>0</v>
      </c>
    </row>
    <row r="11" spans="1:11">
      <c r="A11" s="170">
        <v>42948</v>
      </c>
      <c r="B11" s="61">
        <f>'2017 Budget'!F13</f>
        <v>1697284.6330464687</v>
      </c>
      <c r="C11" s="61"/>
      <c r="D11" s="61"/>
      <c r="E11" s="2"/>
      <c r="F11" s="2"/>
      <c r="G11" s="2">
        <f t="shared" si="0"/>
        <v>0</v>
      </c>
      <c r="H11" s="11"/>
      <c r="I11" s="11">
        <v>172</v>
      </c>
      <c r="J11" s="4">
        <f t="shared" si="1"/>
        <v>0</v>
      </c>
    </row>
    <row r="12" spans="1:11">
      <c r="A12" s="170">
        <v>42979</v>
      </c>
      <c r="B12" s="61">
        <f>'2017 Budget'!F14</f>
        <v>1458385.8604687739</v>
      </c>
      <c r="C12" s="61"/>
      <c r="D12" s="61"/>
      <c r="E12" s="2"/>
      <c r="F12" s="2"/>
      <c r="G12" s="2">
        <f t="shared" si="0"/>
        <v>0</v>
      </c>
      <c r="H12" s="11"/>
      <c r="I12" s="11">
        <v>146</v>
      </c>
      <c r="J12" s="4">
        <f t="shared" si="1"/>
        <v>0</v>
      </c>
    </row>
    <row r="13" spans="1:11">
      <c r="A13" s="170">
        <v>43009</v>
      </c>
      <c r="B13" s="61">
        <f>'2017 Budget'!F15</f>
        <v>1135056.9995905289</v>
      </c>
      <c r="C13" s="181"/>
      <c r="D13" s="61"/>
      <c r="E13" s="2"/>
      <c r="F13" s="2"/>
      <c r="G13" s="2">
        <f t="shared" si="0"/>
        <v>0</v>
      </c>
      <c r="H13" s="11"/>
      <c r="I13" s="11">
        <v>108.1</v>
      </c>
      <c r="J13" s="4">
        <f t="shared" si="1"/>
        <v>0</v>
      </c>
    </row>
    <row r="14" spans="1:11">
      <c r="A14" s="170">
        <v>43040</v>
      </c>
      <c r="B14" s="61">
        <f>'2017 Budget'!F16</f>
        <v>710028.25962298363</v>
      </c>
      <c r="C14" s="61"/>
      <c r="D14" s="61"/>
      <c r="E14" s="2"/>
      <c r="F14" s="2"/>
      <c r="G14" s="2">
        <f t="shared" si="0"/>
        <v>0</v>
      </c>
      <c r="H14" s="11"/>
      <c r="I14" s="11">
        <v>67.7</v>
      </c>
      <c r="J14" s="4">
        <f t="shared" si="1"/>
        <v>0</v>
      </c>
    </row>
    <row r="15" spans="1:11">
      <c r="A15" s="170">
        <v>43070</v>
      </c>
      <c r="B15" s="61">
        <f>'2017 Budget'!F17</f>
        <v>559397.30663222831</v>
      </c>
      <c r="C15" s="183"/>
      <c r="D15" s="182"/>
      <c r="E15" s="169"/>
      <c r="F15" s="169"/>
      <c r="G15" s="169">
        <f t="shared" si="0"/>
        <v>0</v>
      </c>
      <c r="H15" s="11"/>
      <c r="I15" s="11">
        <v>65.599999999999994</v>
      </c>
      <c r="J15" s="4">
        <f t="shared" si="1"/>
        <v>0</v>
      </c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3:11">
      <c r="K65" s="96"/>
    </row>
    <row r="66" spans="3:11">
      <c r="K66" s="96"/>
    </row>
    <row r="67" spans="3:11">
      <c r="K67" s="96"/>
    </row>
    <row r="68" spans="3:11">
      <c r="K68" s="96"/>
    </row>
    <row r="69" spans="3:11">
      <c r="K69" s="96"/>
    </row>
    <row r="70" spans="3:11">
      <c r="K70" s="96"/>
    </row>
    <row r="71" spans="3:11">
      <c r="K71" s="96"/>
    </row>
    <row r="72" spans="3:11">
      <c r="K72" s="96"/>
    </row>
    <row r="73" spans="3:11">
      <c r="K73" s="96"/>
    </row>
    <row r="74" spans="3:11">
      <c r="C74" s="107"/>
      <c r="K74" s="96"/>
    </row>
    <row r="76" spans="3:11">
      <c r="C76" s="159"/>
    </row>
    <row r="77" spans="3:11">
      <c r="G77" s="140" t="s">
        <v>115</v>
      </c>
    </row>
    <row r="78" spans="3:11">
      <c r="G78" s="164">
        <v>42379</v>
      </c>
      <c r="H78" s="96">
        <v>19922.78</v>
      </c>
      <c r="J78" s="96"/>
    </row>
    <row r="79" spans="3:11">
      <c r="G79" s="164">
        <v>42410</v>
      </c>
      <c r="H79" s="96">
        <v>23355.31</v>
      </c>
      <c r="J79" s="96"/>
      <c r="K79" s="96"/>
    </row>
    <row r="80" spans="3:11">
      <c r="G80" s="164">
        <v>42439</v>
      </c>
      <c r="H80" s="96">
        <v>20018.36</v>
      </c>
      <c r="J80" s="96"/>
    </row>
    <row r="81" spans="7:11">
      <c r="G81" s="164">
        <v>42470</v>
      </c>
      <c r="H81" s="96">
        <v>27123.13</v>
      </c>
      <c r="J81" s="96"/>
      <c r="K81" s="96"/>
    </row>
    <row r="82" spans="7:11">
      <c r="G82" s="164">
        <v>42500</v>
      </c>
      <c r="H82" s="96">
        <v>64290.33</v>
      </c>
      <c r="J82" s="96"/>
      <c r="K82" s="96"/>
    </row>
    <row r="83" spans="7:11">
      <c r="G83" s="164">
        <v>42531</v>
      </c>
      <c r="H83" s="96">
        <v>67877.98</v>
      </c>
      <c r="J83" s="96"/>
      <c r="K83" s="96"/>
    </row>
    <row r="84" spans="7:11">
      <c r="G84" s="164">
        <v>42561</v>
      </c>
      <c r="H84" s="96">
        <v>70137.05</v>
      </c>
      <c r="J84" s="96"/>
      <c r="K84" s="96"/>
    </row>
    <row r="85" spans="7:11">
      <c r="G85" s="164">
        <v>42592</v>
      </c>
      <c r="H85" s="96">
        <v>17878.78</v>
      </c>
      <c r="J85" s="96"/>
    </row>
    <row r="86" spans="7:11">
      <c r="G86" s="164">
        <v>42623</v>
      </c>
      <c r="H86" s="96">
        <v>50837.5</v>
      </c>
      <c r="J86" s="96"/>
      <c r="K86" s="96"/>
    </row>
    <row r="87" spans="7:11">
      <c r="G87" s="164">
        <v>42653</v>
      </c>
      <c r="H87" s="96">
        <v>73245.399999999994</v>
      </c>
      <c r="J87" s="96"/>
      <c r="K87" s="96"/>
    </row>
    <row r="88" spans="7:11">
      <c r="G88" s="164">
        <v>42684</v>
      </c>
      <c r="H88" s="96">
        <v>67249.899999999994</v>
      </c>
      <c r="J88" s="96"/>
      <c r="K88" s="96"/>
    </row>
    <row r="89" spans="7:11">
      <c r="G89" s="164">
        <v>42714</v>
      </c>
      <c r="H89" s="96">
        <v>702.98</v>
      </c>
      <c r="J89" s="96"/>
      <c r="K89" s="96"/>
    </row>
    <row r="90" spans="7:11">
      <c r="G90" s="150" t="s">
        <v>199</v>
      </c>
      <c r="H90" s="96">
        <v>31440.63</v>
      </c>
      <c r="J90" s="96"/>
      <c r="K90" s="96"/>
    </row>
    <row r="91" spans="7:11">
      <c r="G91" s="150" t="s">
        <v>200</v>
      </c>
      <c r="H91" s="96">
        <v>70132.13</v>
      </c>
      <c r="J91" s="96"/>
      <c r="K91" s="96"/>
    </row>
    <row r="92" spans="7:11">
      <c r="G92" s="150" t="s">
        <v>201</v>
      </c>
      <c r="H92" s="96">
        <v>66703.63</v>
      </c>
      <c r="J92" s="96"/>
      <c r="K92" s="96"/>
    </row>
    <row r="93" spans="7:11">
      <c r="G93" s="150" t="s">
        <v>202</v>
      </c>
      <c r="H93" s="96">
        <v>14347.7</v>
      </c>
      <c r="J93" s="96"/>
    </row>
    <row r="94" spans="7:11">
      <c r="G94" s="150" t="s">
        <v>203</v>
      </c>
      <c r="H94" s="96">
        <v>7661.43</v>
      </c>
      <c r="J94" s="96"/>
    </row>
    <row r="95" spans="7:11">
      <c r="G95" s="150" t="s">
        <v>204</v>
      </c>
      <c r="H95" s="96">
        <v>24186.81</v>
      </c>
      <c r="J95" s="96"/>
      <c r="K95" s="96"/>
    </row>
    <row r="96" spans="7:11">
      <c r="G96" s="150" t="s">
        <v>205</v>
      </c>
      <c r="H96" s="96">
        <v>54958.54</v>
      </c>
      <c r="J96" s="96"/>
      <c r="K96" s="96"/>
    </row>
    <row r="97" spans="7:11">
      <c r="G97" s="150" t="s">
        <v>206</v>
      </c>
      <c r="H97" s="96">
        <v>4414.6899999999996</v>
      </c>
      <c r="J97" s="96"/>
    </row>
    <row r="98" spans="7:11">
      <c r="G98" s="150" t="s">
        <v>207</v>
      </c>
      <c r="H98" s="96">
        <v>3212.57</v>
      </c>
    </row>
    <row r="99" spans="7:11">
      <c r="G99" s="150" t="s">
        <v>208</v>
      </c>
      <c r="H99" s="96">
        <v>9389.57</v>
      </c>
      <c r="J99" s="96"/>
    </row>
    <row r="100" spans="7:11">
      <c r="G100" s="150" t="s">
        <v>209</v>
      </c>
      <c r="H100" s="96">
        <v>60847.65</v>
      </c>
      <c r="J100" s="96"/>
      <c r="K100" s="96"/>
    </row>
    <row r="101" spans="7:11">
      <c r="G101" s="150" t="s">
        <v>210</v>
      </c>
      <c r="H101" s="96">
        <v>56857.32</v>
      </c>
      <c r="J101" s="96"/>
      <c r="K101" s="96"/>
    </row>
    <row r="102" spans="7:11">
      <c r="G102" s="150" t="s">
        <v>211</v>
      </c>
      <c r="H102" s="96">
        <v>50610.400000000001</v>
      </c>
      <c r="J102" s="96"/>
      <c r="K102" s="96"/>
    </row>
    <row r="103" spans="7:11">
      <c r="G103" s="150" t="s">
        <v>212</v>
      </c>
      <c r="H103" s="96">
        <v>48652.9</v>
      </c>
      <c r="J103" s="96"/>
      <c r="K103" s="96"/>
    </row>
    <row r="104" spans="7:11">
      <c r="G104" s="150" t="s">
        <v>213</v>
      </c>
      <c r="H104" s="96">
        <v>1243.6199999999999</v>
      </c>
    </row>
    <row r="105" spans="7:11">
      <c r="G105" s="150" t="s">
        <v>214</v>
      </c>
      <c r="H105" s="96">
        <v>15307.39</v>
      </c>
      <c r="J105" s="96"/>
    </row>
    <row r="106" spans="7:11">
      <c r="G106" s="150" t="s">
        <v>215</v>
      </c>
      <c r="H106" s="96">
        <v>2835.3</v>
      </c>
      <c r="J106" s="96"/>
    </row>
    <row r="107" spans="7:11">
      <c r="G107" s="150" t="s">
        <v>216</v>
      </c>
      <c r="H107" s="96">
        <v>11215.53</v>
      </c>
      <c r="J107" s="96"/>
      <c r="K107" s="96"/>
    </row>
    <row r="108" spans="7:11">
      <c r="G108" s="150" t="s">
        <v>217</v>
      </c>
      <c r="H108" s="96">
        <v>55107.33</v>
      </c>
      <c r="J108" s="96"/>
      <c r="K108" s="96"/>
    </row>
    <row r="109" spans="7:11" ht="15.75">
      <c r="H109" s="129">
        <f>SUM(H78:H108)</f>
        <v>1091764.6400000001</v>
      </c>
    </row>
    <row r="132" spans="1:5">
      <c r="A132" s="137" t="s">
        <v>145</v>
      </c>
      <c r="B132" s="140" t="s">
        <v>115</v>
      </c>
      <c r="C132" s="1" t="s">
        <v>143</v>
      </c>
      <c r="D132" s="1" t="s">
        <v>142</v>
      </c>
    </row>
    <row r="133" spans="1:5" ht="15.75">
      <c r="A133" s="121">
        <v>42376</v>
      </c>
      <c r="B133" s="124">
        <v>43424.09</v>
      </c>
      <c r="C133" s="94">
        <v>43321</v>
      </c>
      <c r="D133" s="113">
        <v>3961.7939999999999</v>
      </c>
      <c r="E133" s="96">
        <v>1809.34</v>
      </c>
    </row>
    <row r="134" spans="1:5" ht="15.75">
      <c r="A134" s="121">
        <v>42407</v>
      </c>
      <c r="B134" s="124">
        <v>66998.36</v>
      </c>
      <c r="C134" s="94">
        <v>66830</v>
      </c>
      <c r="D134" s="113">
        <v>6598.4089999999997</v>
      </c>
      <c r="E134" s="96">
        <v>2791.6</v>
      </c>
    </row>
    <row r="135" spans="1:5" ht="15.75">
      <c r="A135" s="122">
        <v>42436</v>
      </c>
      <c r="B135" s="125">
        <v>78920.759999999995</v>
      </c>
      <c r="C135" s="94">
        <v>78700</v>
      </c>
      <c r="D135" s="113">
        <v>7790.0460000000003</v>
      </c>
      <c r="E135" s="96">
        <v>3288.36</v>
      </c>
    </row>
    <row r="136" spans="1:5" ht="15.75">
      <c r="A136" s="122">
        <v>42467</v>
      </c>
      <c r="B136" s="125">
        <v>83987.26</v>
      </c>
      <c r="C136" s="94">
        <v>83737</v>
      </c>
      <c r="D136" s="113">
        <v>8281.4490000000005</v>
      </c>
      <c r="E136" s="96">
        <v>3499.47</v>
      </c>
    </row>
    <row r="137" spans="1:5" ht="15.75">
      <c r="A137" s="122">
        <v>42497</v>
      </c>
      <c r="B137" s="125">
        <v>81718.2</v>
      </c>
      <c r="C137" s="94">
        <v>81461</v>
      </c>
      <c r="D137" s="113">
        <v>8051.82</v>
      </c>
      <c r="E137" s="96">
        <v>3404.92</v>
      </c>
    </row>
    <row r="138" spans="1:5" ht="15.75">
      <c r="A138" s="122">
        <v>42528</v>
      </c>
      <c r="B138" s="125">
        <v>79087.460000000006</v>
      </c>
      <c r="C138" s="94">
        <v>78840</v>
      </c>
      <c r="D138" s="113">
        <v>7794.982</v>
      </c>
      <c r="E138" s="96">
        <v>3295.31</v>
      </c>
    </row>
    <row r="139" spans="1:5" ht="15.75">
      <c r="A139" s="122">
        <v>42558</v>
      </c>
      <c r="B139" s="125">
        <v>51331.85</v>
      </c>
      <c r="C139" s="94">
        <v>51181</v>
      </c>
      <c r="D139" s="113">
        <v>4940.2299999999996</v>
      </c>
      <c r="E139" s="96">
        <v>2138.83</v>
      </c>
    </row>
    <row r="140" spans="1:5" ht="15.75">
      <c r="A140" s="122">
        <v>42589</v>
      </c>
      <c r="B140" s="125">
        <v>29533.599999999999</v>
      </c>
      <c r="C140" s="94">
        <v>29468</v>
      </c>
      <c r="D140" s="113">
        <v>2518.6799999999998</v>
      </c>
      <c r="E140" s="96">
        <v>1230.57</v>
      </c>
    </row>
    <row r="141" spans="1:5" ht="15.75">
      <c r="A141" s="122">
        <v>42620</v>
      </c>
      <c r="B141" s="125">
        <v>55033.3</v>
      </c>
      <c r="C141" s="94">
        <v>54882</v>
      </c>
      <c r="D141" s="113">
        <v>5360.2169999999996</v>
      </c>
      <c r="E141" s="96">
        <v>2293.0500000000002</v>
      </c>
    </row>
    <row r="142" spans="1:5" ht="15.75">
      <c r="A142" s="122">
        <v>42650</v>
      </c>
      <c r="B142" s="125">
        <v>45519.64</v>
      </c>
      <c r="C142" s="94">
        <v>45417</v>
      </c>
      <c r="D142" s="113">
        <v>4073.4580000000001</v>
      </c>
      <c r="E142" s="96">
        <v>1896.65</v>
      </c>
    </row>
    <row r="143" spans="1:5" ht="15.75">
      <c r="A143" s="122">
        <v>42681</v>
      </c>
      <c r="B143" s="125">
        <v>71729.69</v>
      </c>
      <c r="C143" s="94">
        <v>71526</v>
      </c>
      <c r="D143" s="113">
        <v>7021.8530000000001</v>
      </c>
      <c r="E143" s="96">
        <v>2988.74</v>
      </c>
    </row>
    <row r="144" spans="1:5" ht="15.75">
      <c r="A144" s="122">
        <v>42711</v>
      </c>
      <c r="B144" s="125">
        <v>77641.39</v>
      </c>
      <c r="C144" s="94">
        <v>77413</v>
      </c>
      <c r="D144" s="113">
        <v>7554.2610000000004</v>
      </c>
      <c r="E144" s="96">
        <v>3235.06</v>
      </c>
    </row>
    <row r="145" spans="1:7" ht="15.75">
      <c r="A145" s="123" t="s">
        <v>96</v>
      </c>
      <c r="B145" s="125">
        <v>71662.8</v>
      </c>
      <c r="C145" s="94">
        <v>71440</v>
      </c>
      <c r="D145" s="113">
        <v>7025.3339999999998</v>
      </c>
      <c r="E145" s="96">
        <v>2985.95</v>
      </c>
    </row>
    <row r="146" spans="1:7" ht="15.75">
      <c r="A146" s="123" t="s">
        <v>97</v>
      </c>
      <c r="B146" s="125">
        <v>38110.370000000003</v>
      </c>
      <c r="C146" s="94">
        <v>38017</v>
      </c>
      <c r="D146" s="113">
        <v>3510.4169999999999</v>
      </c>
      <c r="E146" s="96">
        <v>1587.93</v>
      </c>
    </row>
    <row r="147" spans="1:7" ht="15.75">
      <c r="A147" s="123" t="s">
        <v>98</v>
      </c>
      <c r="B147" s="125">
        <v>67017.509999999995</v>
      </c>
      <c r="C147" s="94">
        <v>58823</v>
      </c>
      <c r="D147" s="113">
        <v>6242.1180000000004</v>
      </c>
      <c r="E147" s="96">
        <v>2792.4</v>
      </c>
    </row>
    <row r="148" spans="1:7" ht="15.75">
      <c r="A148" s="123" t="s">
        <v>99</v>
      </c>
      <c r="B148" s="125">
        <v>30482.6</v>
      </c>
      <c r="C148" s="94">
        <v>26161</v>
      </c>
      <c r="D148" s="113">
        <v>2495.2730000000001</v>
      </c>
      <c r="E148" s="96">
        <v>1270.1099999999999</v>
      </c>
    </row>
    <row r="149" spans="1:7" ht="15.75">
      <c r="A149" s="123" t="s">
        <v>100</v>
      </c>
      <c r="B149" s="125">
        <v>67654.62</v>
      </c>
      <c r="C149" s="94">
        <v>67467</v>
      </c>
      <c r="D149" s="113">
        <v>6153.2039999999997</v>
      </c>
      <c r="E149" s="96">
        <v>2818.94</v>
      </c>
    </row>
    <row r="150" spans="1:7" ht="15.75">
      <c r="A150" s="123" t="s">
        <v>101</v>
      </c>
      <c r="B150" s="125">
        <v>61764.959999999999</v>
      </c>
      <c r="C150" s="94">
        <v>50972</v>
      </c>
      <c r="D150" s="113">
        <v>5740.6120000000001</v>
      </c>
      <c r="E150" s="96">
        <v>2573.54</v>
      </c>
    </row>
    <row r="151" spans="1:7" ht="15.75">
      <c r="A151" s="123" t="s">
        <v>102</v>
      </c>
      <c r="B151" s="125">
        <v>57659.14</v>
      </c>
      <c r="C151" s="94">
        <v>47363</v>
      </c>
      <c r="D151" s="113">
        <v>4990.2079999999996</v>
      </c>
      <c r="E151" s="96">
        <v>2402.46</v>
      </c>
    </row>
    <row r="152" spans="1:7" ht="15.75">
      <c r="A152" s="123" t="s">
        <v>103</v>
      </c>
      <c r="B152" s="125">
        <v>76093.02</v>
      </c>
      <c r="C152" s="94">
        <v>52202</v>
      </c>
      <c r="D152" s="113">
        <v>7078.817</v>
      </c>
      <c r="E152" s="96">
        <v>3170.54</v>
      </c>
    </row>
    <row r="153" spans="1:7" ht="15.75">
      <c r="A153" s="123" t="s">
        <v>104</v>
      </c>
      <c r="B153" s="125">
        <v>72094.86</v>
      </c>
      <c r="C153" s="94">
        <v>71878</v>
      </c>
      <c r="D153" s="113">
        <v>7353.4210000000003</v>
      </c>
      <c r="E153" s="96">
        <v>3003.95</v>
      </c>
    </row>
    <row r="154" spans="1:7" ht="15.75">
      <c r="A154" s="123" t="s">
        <v>105</v>
      </c>
      <c r="B154" s="125">
        <v>64136.42</v>
      </c>
      <c r="C154" s="94">
        <v>59443</v>
      </c>
      <c r="D154" s="113">
        <v>6022.55</v>
      </c>
      <c r="E154" s="96">
        <v>2672.35</v>
      </c>
    </row>
    <row r="155" spans="1:7" ht="15.75">
      <c r="A155" s="123" t="s">
        <v>106</v>
      </c>
      <c r="B155" s="125">
        <v>57458.41</v>
      </c>
      <c r="C155" s="94">
        <v>48995</v>
      </c>
      <c r="D155" s="113">
        <f>AVERAGE(D153:D154)</f>
        <v>6687.9855000000007</v>
      </c>
      <c r="E155" s="96">
        <v>2394.1</v>
      </c>
      <c r="G155" s="1" t="s">
        <v>146</v>
      </c>
    </row>
    <row r="156" spans="1:7" ht="15.75">
      <c r="A156" s="123" t="s">
        <v>107</v>
      </c>
      <c r="B156" s="125">
        <v>73880.460000000006</v>
      </c>
      <c r="C156" s="94">
        <v>65709</v>
      </c>
      <c r="D156" s="113">
        <v>6905.1629999999996</v>
      </c>
      <c r="E156" s="96">
        <v>3078.35</v>
      </c>
      <c r="G156" s="99"/>
    </row>
    <row r="157" spans="1:7" ht="15.75">
      <c r="A157" s="123" t="s">
        <v>108</v>
      </c>
      <c r="B157" s="125">
        <v>26286.19</v>
      </c>
      <c r="C157" s="94">
        <v>22824</v>
      </c>
      <c r="D157" s="113">
        <v>2352.9810000000002</v>
      </c>
      <c r="E157" s="96">
        <v>1095.26</v>
      </c>
    </row>
    <row r="158" spans="1:7" ht="15.75">
      <c r="A158" s="123" t="s">
        <v>109</v>
      </c>
      <c r="B158" s="125">
        <v>67604.2</v>
      </c>
      <c r="C158" s="94">
        <v>63473</v>
      </c>
      <c r="D158" s="113">
        <v>6682.7150000000001</v>
      </c>
      <c r="E158" s="96">
        <v>2816.84</v>
      </c>
    </row>
    <row r="159" spans="1:7" ht="15.75">
      <c r="A159" s="123" t="s">
        <v>110</v>
      </c>
      <c r="B159" s="125">
        <v>75946.789999999994</v>
      </c>
      <c r="C159" s="94">
        <v>69795</v>
      </c>
      <c r="D159" s="113">
        <v>7368.6790000000001</v>
      </c>
      <c r="E159" s="96">
        <v>3164.45</v>
      </c>
    </row>
    <row r="160" spans="1:7" ht="15.75">
      <c r="A160" s="123" t="s">
        <v>111</v>
      </c>
      <c r="B160" s="125">
        <v>44992.92</v>
      </c>
      <c r="C160" s="94">
        <v>44215</v>
      </c>
      <c r="D160" s="113">
        <v>4016.6849999999999</v>
      </c>
      <c r="E160" s="96">
        <v>1874.71</v>
      </c>
    </row>
    <row r="161" spans="1:5" ht="15.75">
      <c r="A161" s="123" t="s">
        <v>112</v>
      </c>
      <c r="B161" s="125">
        <v>73294.41</v>
      </c>
      <c r="C161" s="94">
        <v>64262</v>
      </c>
      <c r="D161" s="113">
        <v>6813.19</v>
      </c>
      <c r="E161" s="96">
        <v>3053.93</v>
      </c>
    </row>
    <row r="162" spans="1:5" ht="15.75">
      <c r="A162" s="123" t="s">
        <v>113</v>
      </c>
      <c r="B162" s="125">
        <v>75167.600000000006</v>
      </c>
      <c r="C162" s="94">
        <v>46316</v>
      </c>
      <c r="D162" s="113">
        <v>5475.8289999999997</v>
      </c>
      <c r="E162" s="96">
        <v>3131.98</v>
      </c>
    </row>
    <row r="163" spans="1:5" ht="15.75">
      <c r="A163" s="123" t="s">
        <v>114</v>
      </c>
      <c r="B163" s="126">
        <v>49477.88</v>
      </c>
      <c r="C163" s="94">
        <v>32110</v>
      </c>
      <c r="D163" s="113">
        <v>3474.9389999999999</v>
      </c>
      <c r="E163" s="1">
        <v>0</v>
      </c>
    </row>
    <row r="164" spans="1:5" ht="15.75">
      <c r="A164"/>
      <c r="B164" s="127">
        <f>SUM(B133:B163)</f>
        <v>1915710.7599999995</v>
      </c>
      <c r="C164" s="128">
        <f>SUM(C133:C163)</f>
        <v>1764241</v>
      </c>
      <c r="D164" s="132">
        <f>SUM(D133:D163)/1000</f>
        <v>180.33731950000001</v>
      </c>
    </row>
    <row r="165" spans="1:5" ht="15.75">
      <c r="A165"/>
      <c r="B165" s="68"/>
      <c r="C165" s="68"/>
      <c r="D165" s="67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D29" sqref="D29"/>
    </sheetView>
  </sheetViews>
  <sheetFormatPr defaultColWidth="33.85546875" defaultRowHeight="15" outlineLevelRow="1" outlineLevelCol="1"/>
  <cols>
    <col min="1" max="1" width="13.85546875" style="1" customWidth="1"/>
    <col min="2" max="2" width="28.5703125" style="1" bestFit="1" customWidth="1"/>
    <col min="3" max="3" width="19.28515625" style="1" bestFit="1" customWidth="1"/>
    <col min="4" max="4" width="30.42578125" style="1" bestFit="1" customWidth="1"/>
    <col min="5" max="6" width="30.42578125" style="1" hidden="1" customWidth="1" outlineLevel="1"/>
    <col min="7" max="7" width="16.28515625" style="1" customWidth="1" collapsed="1"/>
    <col min="8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7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 outlineLevel="1">
      <c r="A4" s="170">
        <v>42736</v>
      </c>
      <c r="B4" s="61">
        <f>'2017 Budget'!G6</f>
        <v>630514.69272560242</v>
      </c>
      <c r="C4" s="61">
        <v>519301.24</v>
      </c>
      <c r="D4" s="61">
        <v>518336.49800000002</v>
      </c>
      <c r="E4" s="2"/>
      <c r="F4" s="2"/>
      <c r="G4" s="2">
        <f t="shared" ref="G4:G15" si="0">E4+F4</f>
        <v>0</v>
      </c>
      <c r="H4" s="11">
        <v>61.596629166666673</v>
      </c>
      <c r="I4" s="230">
        <v>73.8</v>
      </c>
      <c r="J4" s="4">
        <f>H4/I4</f>
        <v>0.83464267163504979</v>
      </c>
      <c r="K4" s="231">
        <f>H4/'2017 Budget'!G23</f>
        <v>0.83464267163504979</v>
      </c>
    </row>
    <row r="5" spans="1:11" outlineLevel="1">
      <c r="A5" s="170">
        <v>42767</v>
      </c>
      <c r="B5" s="61">
        <f>'2017 Budget'!G7</f>
        <v>951521.41318620555</v>
      </c>
      <c r="C5" s="61">
        <v>820755.7</v>
      </c>
      <c r="D5" s="61">
        <v>819283.11750000017</v>
      </c>
      <c r="E5" s="2"/>
      <c r="F5" s="2"/>
      <c r="G5" s="2">
        <f t="shared" si="0"/>
        <v>0</v>
      </c>
      <c r="H5" s="11">
        <v>87.580950000000001</v>
      </c>
      <c r="I5" s="230">
        <v>102.7</v>
      </c>
      <c r="J5" s="4">
        <f t="shared" ref="J5:J15" si="1">H5/I5</f>
        <v>0.85278432327166498</v>
      </c>
      <c r="K5" s="231">
        <f>H5/'2017 Budget'!G24</f>
        <v>0.85278432327166498</v>
      </c>
    </row>
    <row r="6" spans="1:11" outlineLevel="1">
      <c r="A6" s="170">
        <v>42795</v>
      </c>
      <c r="B6" s="61">
        <f>'2017 Budget'!G8</f>
        <v>1361643.432162737</v>
      </c>
      <c r="C6" s="61"/>
      <c r="D6" s="61"/>
      <c r="E6" s="2"/>
      <c r="F6" s="2"/>
      <c r="G6" s="2">
        <f t="shared" si="0"/>
        <v>0</v>
      </c>
      <c r="H6" s="11"/>
      <c r="I6" s="230">
        <v>142.9</v>
      </c>
      <c r="J6" s="4">
        <f t="shared" si="1"/>
        <v>0</v>
      </c>
      <c r="K6" s="231">
        <f>H6/'2017 Budget'!G25</f>
        <v>0</v>
      </c>
    </row>
    <row r="7" spans="1:11" outlineLevel="1">
      <c r="A7" s="170">
        <v>42826</v>
      </c>
      <c r="B7" s="61">
        <f>'2017 Budget'!G9</f>
        <v>1542748.7162434952</v>
      </c>
      <c r="C7" s="61"/>
      <c r="D7" s="61"/>
      <c r="E7" s="2"/>
      <c r="F7" s="2"/>
      <c r="G7" s="2">
        <f t="shared" si="0"/>
        <v>0</v>
      </c>
      <c r="H7" s="11"/>
      <c r="I7" s="230">
        <v>156.30000000000001</v>
      </c>
      <c r="J7" s="4">
        <f t="shared" si="1"/>
        <v>0</v>
      </c>
      <c r="K7" s="231">
        <f>H7/'2017 Budget'!G26</f>
        <v>0</v>
      </c>
    </row>
    <row r="8" spans="1:11" outlineLevel="1">
      <c r="A8" s="170">
        <v>42856</v>
      </c>
      <c r="B8" s="61">
        <f>'2017 Budget'!G10</f>
        <v>1830217.4211335876</v>
      </c>
      <c r="C8" s="180"/>
      <c r="D8" s="61"/>
      <c r="E8" s="2"/>
      <c r="F8" s="2"/>
      <c r="G8" s="2">
        <f t="shared" si="0"/>
        <v>0</v>
      </c>
      <c r="H8" s="11"/>
      <c r="I8" s="230">
        <v>184.8</v>
      </c>
      <c r="J8" s="4">
        <f t="shared" si="1"/>
        <v>0</v>
      </c>
      <c r="K8" s="231">
        <f>H8/'2017 Budget'!G27</f>
        <v>0</v>
      </c>
    </row>
    <row r="9" spans="1:11" outlineLevel="1">
      <c r="A9" s="170">
        <v>42887</v>
      </c>
      <c r="B9" s="61">
        <f>'2017 Budget'!G11</f>
        <v>1859922.5206388971</v>
      </c>
      <c r="C9" s="61"/>
      <c r="D9" s="61"/>
      <c r="E9" s="2"/>
      <c r="F9" s="2"/>
      <c r="G9" s="2">
        <f t="shared" si="0"/>
        <v>0</v>
      </c>
      <c r="H9" s="11"/>
      <c r="I9" s="230">
        <v>190.9</v>
      </c>
      <c r="J9" s="4">
        <f t="shared" si="1"/>
        <v>0</v>
      </c>
      <c r="K9" s="231">
        <f>H9/'2017 Budget'!G28</f>
        <v>0</v>
      </c>
    </row>
    <row r="10" spans="1:11">
      <c r="A10" s="170">
        <v>42917</v>
      </c>
      <c r="B10" s="61">
        <f>'2017 Budget'!G12</f>
        <v>1902588.8653759386</v>
      </c>
      <c r="C10" s="61"/>
      <c r="D10" s="61"/>
      <c r="E10" s="2"/>
      <c r="F10" s="2"/>
      <c r="G10" s="2">
        <f t="shared" si="0"/>
        <v>0</v>
      </c>
      <c r="H10" s="11"/>
      <c r="I10" s="230">
        <v>197.8</v>
      </c>
      <c r="J10" s="4">
        <f t="shared" si="1"/>
        <v>0</v>
      </c>
      <c r="K10" s="231">
        <f>H10/'2017 Budget'!G29</f>
        <v>0</v>
      </c>
    </row>
    <row r="11" spans="1:11">
      <c r="A11" s="170">
        <v>42948</v>
      </c>
      <c r="B11" s="61">
        <f>'2017 Budget'!G13</f>
        <v>1655338.2300862407</v>
      </c>
      <c r="C11" s="61"/>
      <c r="D11" s="61"/>
      <c r="E11" s="2"/>
      <c r="F11" s="2"/>
      <c r="G11" s="2">
        <f t="shared" si="0"/>
        <v>0</v>
      </c>
      <c r="H11" s="11"/>
      <c r="I11" s="230">
        <v>172.6</v>
      </c>
      <c r="J11" s="4">
        <f t="shared" si="1"/>
        <v>0</v>
      </c>
      <c r="K11" s="231">
        <f>H11/'2017 Budget'!G30</f>
        <v>0</v>
      </c>
    </row>
    <row r="12" spans="1:11">
      <c r="A12" s="170">
        <v>42979</v>
      </c>
      <c r="B12" s="61">
        <f>'2017 Budget'!G14</f>
        <v>1401405.1451941186</v>
      </c>
      <c r="C12" s="61"/>
      <c r="D12" s="61"/>
      <c r="E12" s="2"/>
      <c r="F12" s="2"/>
      <c r="G12" s="2">
        <f t="shared" si="0"/>
        <v>0</v>
      </c>
      <c r="H12" s="11"/>
      <c r="I12" s="230">
        <v>144.30000000000001</v>
      </c>
      <c r="J12" s="4">
        <f t="shared" si="1"/>
        <v>0</v>
      </c>
      <c r="K12" s="231">
        <f>H12/'2017 Budget'!G31</f>
        <v>0</v>
      </c>
    </row>
    <row r="13" spans="1:11">
      <c r="A13" s="170">
        <v>43009</v>
      </c>
      <c r="B13" s="61">
        <f>'2017 Budget'!G15</f>
        <v>1115014.4479473638</v>
      </c>
      <c r="C13" s="181"/>
      <c r="D13" s="61"/>
      <c r="E13" s="2"/>
      <c r="F13" s="2"/>
      <c r="G13" s="2">
        <f t="shared" si="0"/>
        <v>0</v>
      </c>
      <c r="H13" s="11"/>
      <c r="I13" s="230">
        <v>110.2</v>
      </c>
      <c r="J13" s="4">
        <f t="shared" si="1"/>
        <v>0</v>
      </c>
      <c r="K13" s="231">
        <f>H13/'2017 Budget'!G32</f>
        <v>0</v>
      </c>
    </row>
    <row r="14" spans="1:11">
      <c r="A14" s="170">
        <v>43040</v>
      </c>
      <c r="B14" s="61">
        <f>'2017 Budget'!G16</f>
        <v>670154.23155740532</v>
      </c>
      <c r="C14" s="61"/>
      <c r="D14" s="61"/>
      <c r="E14" s="2"/>
      <c r="F14" s="2"/>
      <c r="G14" s="2">
        <f t="shared" si="0"/>
        <v>0</v>
      </c>
      <c r="H14" s="11"/>
      <c r="I14" s="230">
        <v>65.400000000000006</v>
      </c>
      <c r="J14" s="4">
        <f t="shared" si="1"/>
        <v>0</v>
      </c>
      <c r="K14" s="231">
        <f>H14/'2017 Budget'!G33</f>
        <v>0</v>
      </c>
    </row>
    <row r="15" spans="1:11">
      <c r="A15" s="170">
        <v>43070</v>
      </c>
      <c r="B15" s="61">
        <f>'2017 Budget'!G17</f>
        <v>498319.81320935272</v>
      </c>
      <c r="C15" s="183"/>
      <c r="D15" s="182"/>
      <c r="E15" s="169"/>
      <c r="F15" s="169"/>
      <c r="G15" s="169">
        <f t="shared" si="0"/>
        <v>0</v>
      </c>
      <c r="H15" s="11"/>
      <c r="I15" s="230">
        <v>59.8</v>
      </c>
      <c r="J15" s="4">
        <f t="shared" si="1"/>
        <v>0</v>
      </c>
      <c r="K15" s="231">
        <f>H15/'2017 Budget'!G34</f>
        <v>0</v>
      </c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3:11">
      <c r="K65" s="96"/>
    </row>
    <row r="66" spans="3:11">
      <c r="K66" s="96"/>
    </row>
    <row r="67" spans="3:11">
      <c r="K67" s="96"/>
    </row>
    <row r="68" spans="3:11">
      <c r="K68" s="96"/>
    </row>
    <row r="69" spans="3:11">
      <c r="K69" s="96"/>
    </row>
    <row r="70" spans="3:11">
      <c r="K70" s="96"/>
    </row>
    <row r="71" spans="3:11">
      <c r="K71" s="96"/>
    </row>
    <row r="72" spans="3:11">
      <c r="K72" s="96"/>
    </row>
    <row r="73" spans="3:11">
      <c r="K73" s="96"/>
    </row>
    <row r="74" spans="3:11">
      <c r="C74" s="107"/>
      <c r="K74" s="96"/>
    </row>
    <row r="75" spans="3:11">
      <c r="C75" s="159"/>
      <c r="G75" s="140" t="s">
        <v>115</v>
      </c>
    </row>
    <row r="76" spans="3:11">
      <c r="C76" s="159"/>
      <c r="G76" s="164">
        <v>42379</v>
      </c>
      <c r="H76" s="96">
        <v>19246.349999999999</v>
      </c>
      <c r="J76" s="96"/>
    </row>
    <row r="77" spans="3:11">
      <c r="C77" s="159"/>
      <c r="G77" s="164">
        <v>42410</v>
      </c>
      <c r="H77" s="96">
        <v>29787.61</v>
      </c>
      <c r="J77" s="96"/>
      <c r="K77" s="96"/>
    </row>
    <row r="78" spans="3:11">
      <c r="C78" s="159"/>
      <c r="G78" s="164">
        <v>42439</v>
      </c>
      <c r="H78" s="96">
        <v>19313.23</v>
      </c>
      <c r="J78" s="96"/>
    </row>
    <row r="79" spans="3:11">
      <c r="C79" s="159"/>
      <c r="G79" s="164">
        <v>42470</v>
      </c>
      <c r="H79" s="96">
        <v>28732.42</v>
      </c>
      <c r="J79" s="96"/>
      <c r="K79" s="96"/>
    </row>
    <row r="80" spans="3:11">
      <c r="C80" s="159"/>
      <c r="G80" s="164">
        <v>42500</v>
      </c>
      <c r="H80" s="96">
        <v>66571.649999999994</v>
      </c>
      <c r="J80" s="96"/>
      <c r="K80" s="96"/>
    </row>
    <row r="81" spans="3:11">
      <c r="C81" s="159"/>
      <c r="G81" s="164">
        <v>42531</v>
      </c>
      <c r="H81" s="96">
        <v>66113.62</v>
      </c>
      <c r="J81" s="96"/>
      <c r="K81" s="96"/>
    </row>
    <row r="82" spans="3:11">
      <c r="C82" s="159"/>
      <c r="G82" s="164">
        <v>42561</v>
      </c>
      <c r="H82" s="96">
        <v>69561.22</v>
      </c>
      <c r="J82" s="96"/>
      <c r="K82" s="96"/>
    </row>
    <row r="83" spans="3:11">
      <c r="C83" s="159"/>
      <c r="G83" s="164">
        <v>42592</v>
      </c>
      <c r="H83" s="96">
        <v>17228.87</v>
      </c>
      <c r="J83" s="96"/>
    </row>
    <row r="84" spans="3:11">
      <c r="C84" s="159"/>
      <c r="G84" s="164">
        <v>42623</v>
      </c>
      <c r="H84" s="96">
        <v>51567.33</v>
      </c>
      <c r="J84" s="96"/>
      <c r="K84" s="96"/>
    </row>
    <row r="85" spans="3:11">
      <c r="C85" s="159"/>
      <c r="G85" s="164">
        <v>42653</v>
      </c>
      <c r="H85" s="96">
        <v>73485.14</v>
      </c>
      <c r="J85" s="96"/>
      <c r="K85" s="96"/>
    </row>
    <row r="86" spans="3:11">
      <c r="C86" s="159"/>
      <c r="G86" s="164">
        <v>42684</v>
      </c>
      <c r="H86" s="96">
        <v>65447.839999999997</v>
      </c>
      <c r="J86" s="96"/>
      <c r="K86" s="96"/>
    </row>
    <row r="87" spans="3:11">
      <c r="C87" s="159"/>
      <c r="G87" s="164">
        <v>42714</v>
      </c>
      <c r="H87" s="1">
        <v>700.57</v>
      </c>
    </row>
    <row r="88" spans="3:11">
      <c r="C88" s="159"/>
      <c r="G88" s="150" t="s">
        <v>199</v>
      </c>
      <c r="H88" s="96">
        <v>31065.51</v>
      </c>
      <c r="J88" s="96"/>
      <c r="K88" s="96"/>
    </row>
    <row r="89" spans="3:11">
      <c r="C89" s="159"/>
      <c r="G89" s="150" t="s">
        <v>200</v>
      </c>
      <c r="H89" s="96">
        <v>64979.66</v>
      </c>
      <c r="J89" s="96"/>
      <c r="K89" s="96"/>
    </row>
    <row r="90" spans="3:11">
      <c r="C90" s="159"/>
      <c r="G90" s="150" t="s">
        <v>201</v>
      </c>
      <c r="H90" s="96">
        <v>65811.89</v>
      </c>
      <c r="J90" s="96"/>
      <c r="K90" s="96"/>
    </row>
    <row r="91" spans="3:11">
      <c r="C91" s="159"/>
      <c r="G91" s="150" t="s">
        <v>202</v>
      </c>
      <c r="H91" s="96">
        <v>12633.13</v>
      </c>
      <c r="J91" s="96"/>
    </row>
    <row r="92" spans="3:11">
      <c r="C92" s="159"/>
      <c r="G92" s="150" t="s">
        <v>203</v>
      </c>
      <c r="H92" s="96">
        <v>7213.2</v>
      </c>
      <c r="J92" s="96"/>
    </row>
    <row r="93" spans="3:11">
      <c r="C93" s="159"/>
      <c r="G93" s="150" t="s">
        <v>204</v>
      </c>
      <c r="H93" s="96">
        <v>22366.880000000001</v>
      </c>
      <c r="J93" s="96"/>
    </row>
    <row r="94" spans="3:11">
      <c r="C94" s="159"/>
      <c r="G94" s="150" t="s">
        <v>205</v>
      </c>
      <c r="H94" s="96">
        <v>57888.79</v>
      </c>
      <c r="J94" s="96"/>
      <c r="K94" s="96"/>
    </row>
    <row r="95" spans="3:11">
      <c r="C95" s="159"/>
      <c r="G95" s="150" t="s">
        <v>206</v>
      </c>
      <c r="H95" s="96">
        <v>4578.57</v>
      </c>
      <c r="J95" s="96"/>
    </row>
    <row r="96" spans="3:11">
      <c r="C96" s="159"/>
      <c r="G96" s="150" t="s">
        <v>207</v>
      </c>
      <c r="H96" s="96">
        <v>3308.11</v>
      </c>
    </row>
    <row r="97" spans="3:11">
      <c r="C97" s="159"/>
      <c r="G97" s="150" t="s">
        <v>208</v>
      </c>
      <c r="H97" s="96">
        <v>9495.2000000000007</v>
      </c>
      <c r="J97" s="96"/>
    </row>
    <row r="98" spans="3:11">
      <c r="C98" s="159"/>
      <c r="G98" s="150" t="s">
        <v>209</v>
      </c>
      <c r="H98" s="96">
        <v>60298.73</v>
      </c>
      <c r="J98" s="96"/>
      <c r="K98" s="96"/>
    </row>
    <row r="99" spans="3:11">
      <c r="C99" s="159"/>
      <c r="G99" s="150" t="s">
        <v>210</v>
      </c>
      <c r="H99" s="96">
        <v>53917.55</v>
      </c>
      <c r="J99" s="96"/>
      <c r="K99" s="96"/>
    </row>
    <row r="100" spans="3:11">
      <c r="C100" s="159"/>
      <c r="G100" s="150" t="s">
        <v>211</v>
      </c>
      <c r="H100" s="96">
        <v>45743.75</v>
      </c>
      <c r="J100" s="96"/>
      <c r="K100" s="96"/>
    </row>
    <row r="101" spans="3:11">
      <c r="C101" s="159"/>
      <c r="G101" s="150" t="s">
        <v>212</v>
      </c>
      <c r="H101" s="96">
        <v>49248.47</v>
      </c>
      <c r="J101" s="96"/>
      <c r="K101" s="96"/>
    </row>
    <row r="102" spans="3:11">
      <c r="C102" s="159"/>
      <c r="G102" s="150" t="s">
        <v>213</v>
      </c>
      <c r="H102" s="96">
        <v>1291.93</v>
      </c>
    </row>
    <row r="103" spans="3:11">
      <c r="C103" s="159"/>
      <c r="G103" s="150" t="s">
        <v>214</v>
      </c>
      <c r="H103" s="96">
        <v>16466.740000000002</v>
      </c>
      <c r="J103" s="96"/>
    </row>
    <row r="104" spans="3:11">
      <c r="C104" s="159"/>
      <c r="G104" s="150" t="s">
        <v>215</v>
      </c>
      <c r="H104" s="96">
        <v>2756.67</v>
      </c>
    </row>
    <row r="105" spans="3:11">
      <c r="C105" s="159"/>
      <c r="G105" s="150" t="s">
        <v>216</v>
      </c>
      <c r="H105" s="96">
        <v>9766.7099999999991</v>
      </c>
      <c r="J105" s="96"/>
    </row>
    <row r="106" spans="3:11">
      <c r="C106" s="159"/>
      <c r="G106" s="150" t="s">
        <v>217</v>
      </c>
      <c r="H106" s="96">
        <v>53941.08</v>
      </c>
      <c r="J106" s="96"/>
      <c r="K106" s="96"/>
    </row>
    <row r="107" spans="3:11" ht="15.75">
      <c r="C107" s="159"/>
      <c r="H107" s="129">
        <f>SUM(H76:H106)</f>
        <v>1080528.42</v>
      </c>
    </row>
    <row r="108" spans="3:11">
      <c r="C108" s="159"/>
    </row>
    <row r="109" spans="3:11">
      <c r="C109" s="159"/>
    </row>
    <row r="110" spans="3:11">
      <c r="C110" s="159"/>
    </row>
    <row r="111" spans="3:11">
      <c r="C111" s="159"/>
    </row>
    <row r="112" spans="3:11">
      <c r="C112" s="159"/>
    </row>
    <row r="113" spans="1:7">
      <c r="C113" s="159"/>
    </row>
    <row r="114" spans="1:7">
      <c r="C114" s="159"/>
    </row>
    <row r="115" spans="1:7">
      <c r="C115" s="159"/>
    </row>
    <row r="116" spans="1:7">
      <c r="C116" s="159"/>
    </row>
    <row r="117" spans="1:7">
      <c r="C117" s="159"/>
    </row>
    <row r="118" spans="1:7">
      <c r="C118" s="159"/>
    </row>
    <row r="119" spans="1:7">
      <c r="C119" s="159"/>
    </row>
    <row r="120" spans="1:7">
      <c r="C120" s="159"/>
    </row>
    <row r="121" spans="1:7">
      <c r="C121" s="159"/>
    </row>
    <row r="122" spans="1:7">
      <c r="C122" s="159"/>
    </row>
    <row r="123" spans="1:7">
      <c r="C123" s="159"/>
    </row>
    <row r="124" spans="1:7" ht="15.75">
      <c r="B124" s="1" t="s">
        <v>144</v>
      </c>
      <c r="D124" s="88" t="s">
        <v>63</v>
      </c>
      <c r="E124" s="88" t="s">
        <v>64</v>
      </c>
      <c r="G124" s="88" t="s">
        <v>64</v>
      </c>
    </row>
    <row r="125" spans="1:7" ht="15.75">
      <c r="A125" s="130">
        <v>42376</v>
      </c>
      <c r="B125" s="131">
        <v>46401.52</v>
      </c>
      <c r="D125" s="88">
        <v>46318</v>
      </c>
      <c r="E125" s="88">
        <v>4164.6769999999997</v>
      </c>
      <c r="G125" s="88">
        <v>4164.6769999999997</v>
      </c>
    </row>
    <row r="126" spans="1:7" ht="15.75">
      <c r="A126" s="130">
        <v>42407</v>
      </c>
      <c r="B126" s="131">
        <v>70937.27</v>
      </c>
      <c r="D126" s="88">
        <v>70806</v>
      </c>
      <c r="E126" s="88">
        <v>7038.7030000000004</v>
      </c>
      <c r="G126" s="88">
        <v>7038.7030000000004</v>
      </c>
    </row>
    <row r="127" spans="1:7" ht="15.75">
      <c r="A127" s="108">
        <v>42436</v>
      </c>
      <c r="B127" s="119">
        <v>79139.990000000005</v>
      </c>
      <c r="C127" s="88"/>
      <c r="D127" s="88">
        <v>78970</v>
      </c>
      <c r="E127" s="88">
        <v>7904.1580000000004</v>
      </c>
      <c r="G127" s="88">
        <v>7904.1580000000004</v>
      </c>
    </row>
    <row r="128" spans="1:7" ht="15.75">
      <c r="A128" s="108">
        <v>42467</v>
      </c>
      <c r="B128" s="119">
        <v>83000.240000000005</v>
      </c>
      <c r="C128" s="88"/>
      <c r="D128" s="88">
        <v>82815</v>
      </c>
      <c r="E128" s="88">
        <v>8199.7800000000007</v>
      </c>
      <c r="G128" s="88">
        <v>8199.7800000000007</v>
      </c>
    </row>
    <row r="129" spans="1:7" ht="15.75">
      <c r="A129" s="108">
        <v>42497</v>
      </c>
      <c r="B129" s="119">
        <v>80222.22</v>
      </c>
      <c r="C129" s="88"/>
      <c r="D129" s="88">
        <v>80031</v>
      </c>
      <c r="E129" s="88">
        <v>7959.1629999999996</v>
      </c>
      <c r="G129" s="88">
        <v>7959.1629999999996</v>
      </c>
    </row>
    <row r="130" spans="1:7" ht="15.75">
      <c r="A130" s="108">
        <v>42528</v>
      </c>
      <c r="B130" s="119">
        <v>75004.63</v>
      </c>
      <c r="C130" s="88"/>
      <c r="D130" s="88">
        <v>74831</v>
      </c>
      <c r="E130" s="88">
        <v>7439.3289999999997</v>
      </c>
      <c r="G130" s="88">
        <v>7439.3289999999997</v>
      </c>
    </row>
    <row r="131" spans="1:7" ht="15.75">
      <c r="A131" s="108">
        <v>42558</v>
      </c>
      <c r="B131" s="119">
        <v>55631.72</v>
      </c>
      <c r="C131" s="88"/>
      <c r="D131" s="88">
        <v>55507</v>
      </c>
      <c r="E131" s="88">
        <v>5529.0820000000003</v>
      </c>
      <c r="G131" s="88">
        <v>5529.0820000000003</v>
      </c>
    </row>
    <row r="132" spans="1:7" ht="15.75">
      <c r="A132" s="108">
        <v>42589</v>
      </c>
      <c r="B132" s="119">
        <v>25335.95</v>
      </c>
      <c r="C132" s="88"/>
      <c r="D132" s="88">
        <v>25284</v>
      </c>
      <c r="E132" s="88">
        <v>2118.79</v>
      </c>
      <c r="G132" s="88">
        <v>2118.79</v>
      </c>
    </row>
    <row r="133" spans="1:7" ht="15.75">
      <c r="A133" s="108">
        <v>42620</v>
      </c>
      <c r="B133" s="119">
        <v>57466.879999999997</v>
      </c>
      <c r="C133" s="88"/>
      <c r="D133" s="88">
        <v>57337</v>
      </c>
      <c r="E133" s="88">
        <v>5846.1540000000005</v>
      </c>
      <c r="G133" s="88">
        <v>5846.1540000000005</v>
      </c>
    </row>
    <row r="134" spans="1:7" ht="15.75">
      <c r="A134" s="108">
        <v>42650</v>
      </c>
      <c r="B134" s="119">
        <v>47265.61</v>
      </c>
      <c r="C134" s="88"/>
      <c r="D134" s="88">
        <v>47181</v>
      </c>
      <c r="E134" s="88">
        <v>4251.1369999999997</v>
      </c>
      <c r="G134" s="88">
        <v>4251.1369999999997</v>
      </c>
    </row>
    <row r="135" spans="1:7" ht="15.75">
      <c r="A135" s="108">
        <v>42681</v>
      </c>
      <c r="B135" s="119">
        <v>70446.710000000006</v>
      </c>
      <c r="C135" s="88"/>
      <c r="D135" s="88">
        <v>70285</v>
      </c>
      <c r="E135" s="88">
        <v>6959.1670000000004</v>
      </c>
      <c r="G135" s="88">
        <v>6959.1670000000004</v>
      </c>
    </row>
    <row r="136" spans="1:7" ht="15.75">
      <c r="A136" s="108">
        <v>42711</v>
      </c>
      <c r="B136" s="119">
        <v>75843.73</v>
      </c>
      <c r="C136" s="88"/>
      <c r="D136" s="88">
        <v>75666</v>
      </c>
      <c r="E136" s="88">
        <v>7434.0429999999997</v>
      </c>
      <c r="G136" s="88">
        <v>7434.0429999999997</v>
      </c>
    </row>
    <row r="137" spans="1:7" ht="15.75">
      <c r="A137" s="108" t="s">
        <v>96</v>
      </c>
      <c r="B137" s="119">
        <v>71802.23</v>
      </c>
      <c r="C137" s="88"/>
      <c r="D137" s="88">
        <v>71625</v>
      </c>
      <c r="E137" s="88">
        <v>7238.8950000000004</v>
      </c>
      <c r="G137" s="88">
        <v>7238.8950000000004</v>
      </c>
    </row>
    <row r="138" spans="1:7" ht="15.75">
      <c r="A138" s="108" t="s">
        <v>97</v>
      </c>
      <c r="B138" s="119">
        <v>37721.82</v>
      </c>
      <c r="C138" s="88"/>
      <c r="D138" s="88">
        <v>37648</v>
      </c>
      <c r="E138" s="88">
        <v>3445.5210000000002</v>
      </c>
      <c r="G138" s="88">
        <v>3445.5210000000002</v>
      </c>
    </row>
    <row r="139" spans="1:7" ht="15.75">
      <c r="A139" s="108" t="s">
        <v>98</v>
      </c>
      <c r="B139" s="119">
        <v>69791.199999999997</v>
      </c>
      <c r="C139" s="88"/>
      <c r="D139" s="88">
        <v>64354</v>
      </c>
      <c r="E139" s="88">
        <v>6310.0649999999996</v>
      </c>
      <c r="G139" s="88">
        <v>6310.0649999999996</v>
      </c>
    </row>
    <row r="140" spans="1:7" ht="15.75">
      <c r="A140" s="108" t="s">
        <v>99</v>
      </c>
      <c r="B140" s="119">
        <v>32836.769999999997</v>
      </c>
      <c r="C140" s="88"/>
      <c r="D140" s="88">
        <v>27424</v>
      </c>
      <c r="E140" s="88">
        <v>2687.9859999999999</v>
      </c>
      <c r="G140" s="88">
        <v>2687.9859999999999</v>
      </c>
    </row>
    <row r="141" spans="1:7" ht="15.75">
      <c r="A141" s="108" t="s">
        <v>100</v>
      </c>
      <c r="B141" s="119">
        <v>70417.679999999993</v>
      </c>
      <c r="C141" s="88"/>
      <c r="D141" s="88">
        <v>63424</v>
      </c>
      <c r="E141" s="88">
        <v>6351.3720000000003</v>
      </c>
      <c r="G141" s="88">
        <v>6351.3720000000003</v>
      </c>
    </row>
    <row r="142" spans="1:7" ht="15.75">
      <c r="A142" s="108" t="s">
        <v>101</v>
      </c>
      <c r="B142" s="119">
        <v>66713.990000000005</v>
      </c>
      <c r="C142" s="88"/>
      <c r="D142" s="88">
        <v>58145</v>
      </c>
      <c r="E142" s="88">
        <v>6152.701</v>
      </c>
      <c r="G142" s="88">
        <v>6152.701</v>
      </c>
    </row>
    <row r="143" spans="1:7" ht="15.75">
      <c r="A143" s="108" t="s">
        <v>102</v>
      </c>
      <c r="B143" s="119">
        <v>50262.42</v>
      </c>
      <c r="C143" s="88"/>
      <c r="D143" s="88">
        <v>41415</v>
      </c>
      <c r="E143" s="88">
        <v>4334.5150000000003</v>
      </c>
      <c r="G143" s="88">
        <v>4334.5150000000003</v>
      </c>
    </row>
    <row r="144" spans="1:7" ht="15.75">
      <c r="A144" s="108" t="s">
        <v>103</v>
      </c>
      <c r="B144" s="119">
        <v>75946.06</v>
      </c>
      <c r="C144" s="88"/>
      <c r="D144" s="88">
        <v>55322</v>
      </c>
      <c r="E144" s="88">
        <v>6877.79</v>
      </c>
      <c r="G144" s="88">
        <v>6877.79</v>
      </c>
    </row>
    <row r="145" spans="1:9" ht="15.75">
      <c r="A145" s="108" t="s">
        <v>104</v>
      </c>
      <c r="B145" s="119">
        <v>73474.460000000006</v>
      </c>
      <c r="C145" s="88"/>
      <c r="D145" s="88">
        <v>73295</v>
      </c>
      <c r="E145" s="88">
        <v>7279.1809999999996</v>
      </c>
      <c r="G145" s="88">
        <v>7279.1809999999996</v>
      </c>
    </row>
    <row r="146" spans="1:9" ht="15.75">
      <c r="A146" s="108" t="s">
        <v>105</v>
      </c>
      <c r="B146" s="119">
        <v>63345.919999999998</v>
      </c>
      <c r="C146" s="88"/>
      <c r="D146" s="88">
        <v>53673</v>
      </c>
      <c r="E146" s="88">
        <v>5964.6890000000003</v>
      </c>
      <c r="G146" s="88">
        <v>5964.6890000000003</v>
      </c>
    </row>
    <row r="147" spans="1:9" ht="15.75">
      <c r="A147" s="108" t="s">
        <v>106</v>
      </c>
      <c r="B147" s="119">
        <v>60360.27</v>
      </c>
      <c r="C147" s="88"/>
      <c r="D147" s="88">
        <v>50179</v>
      </c>
      <c r="E147" s="88">
        <v>5787.8810000000003</v>
      </c>
      <c r="G147" s="88">
        <v>5787.8810000000003</v>
      </c>
    </row>
    <row r="148" spans="1:9" ht="15.75">
      <c r="A148" s="108" t="s">
        <v>107</v>
      </c>
      <c r="B148" s="119">
        <v>69251.97</v>
      </c>
      <c r="C148" s="88"/>
      <c r="D148" s="88">
        <v>60082</v>
      </c>
      <c r="E148" s="88">
        <v>6569.3469999999998</v>
      </c>
      <c r="G148" s="1">
        <v>7078.4854999999998</v>
      </c>
      <c r="H148" s="1">
        <f>AVERAGE(G144:G145)</f>
        <v>7078.4854999999998</v>
      </c>
      <c r="I148" s="1" t="s">
        <v>147</v>
      </c>
    </row>
    <row r="149" spans="1:9" ht="15.75">
      <c r="A149" s="108" t="s">
        <v>108</v>
      </c>
      <c r="B149" s="119">
        <v>28007.97</v>
      </c>
      <c r="C149" s="88"/>
      <c r="D149" s="88">
        <v>26947</v>
      </c>
      <c r="E149" s="88">
        <v>2543.8919999999998</v>
      </c>
      <c r="G149" s="88">
        <v>2543.8919999999998</v>
      </c>
    </row>
    <row r="150" spans="1:9" ht="15.75">
      <c r="A150" s="108" t="s">
        <v>109</v>
      </c>
      <c r="B150" s="119">
        <v>67461.77</v>
      </c>
      <c r="C150" s="88"/>
      <c r="D150" s="88">
        <v>60330</v>
      </c>
      <c r="E150" s="88">
        <v>6538.1210000000001</v>
      </c>
      <c r="G150" s="88">
        <v>6538.1210000000001</v>
      </c>
    </row>
    <row r="151" spans="1:9" ht="15.75">
      <c r="A151" s="108" t="s">
        <v>110</v>
      </c>
      <c r="B151" s="119">
        <v>73777.440000000002</v>
      </c>
      <c r="C151" s="88"/>
      <c r="D151" s="88">
        <v>73616</v>
      </c>
      <c r="E151" s="88">
        <v>7084.1970000000001</v>
      </c>
      <c r="G151" s="88">
        <v>7084.1970000000001</v>
      </c>
    </row>
    <row r="152" spans="1:9" ht="15.75">
      <c r="A152" s="108" t="s">
        <v>111</v>
      </c>
      <c r="B152" s="119">
        <v>49593.3</v>
      </c>
      <c r="C152" s="88"/>
      <c r="D152" s="88">
        <v>33977</v>
      </c>
      <c r="E152" s="88">
        <v>4314.6610000000001</v>
      </c>
      <c r="G152" s="88">
        <v>4314.6610000000001</v>
      </c>
    </row>
    <row r="153" spans="1:9" ht="15.75">
      <c r="A153" s="108" t="s">
        <v>112</v>
      </c>
      <c r="B153" s="119">
        <v>75391.360000000001</v>
      </c>
      <c r="C153" s="88"/>
      <c r="D153" s="88">
        <v>57639</v>
      </c>
      <c r="E153" s="88">
        <v>6861.29</v>
      </c>
      <c r="G153" s="88">
        <v>6861.29</v>
      </c>
    </row>
    <row r="154" spans="1:9" ht="15.75">
      <c r="A154" s="108" t="s">
        <v>113</v>
      </c>
      <c r="B154" s="119">
        <v>75203.600000000006</v>
      </c>
      <c r="C154" s="88"/>
      <c r="D154" s="88">
        <v>26678</v>
      </c>
      <c r="E154" s="88">
        <v>5271.4979999999996</v>
      </c>
      <c r="G154" s="88">
        <v>5271.4979999999996</v>
      </c>
    </row>
    <row r="155" spans="1:9" ht="15.75">
      <c r="A155" s="108" t="s">
        <v>114</v>
      </c>
      <c r="B155" s="119">
        <v>55319.31</v>
      </c>
      <c r="C155" s="88"/>
      <c r="D155" s="88">
        <v>26982</v>
      </c>
      <c r="E155" s="88">
        <v>3470.701</v>
      </c>
      <c r="G155" s="88">
        <v>3470.701</v>
      </c>
    </row>
    <row r="156" spans="1:9" ht="15.75">
      <c r="A156"/>
      <c r="B156" s="127">
        <f>SUM(B125:B155)</f>
        <v>1933376.0099999998</v>
      </c>
      <c r="C156"/>
      <c r="D156">
        <f t="shared" ref="D156:F156" si="2">SUM(D125:D155)</f>
        <v>1727786</v>
      </c>
      <c r="E156" s="1">
        <f t="shared" si="2"/>
        <v>179928.486</v>
      </c>
      <c r="F156" s="1">
        <f t="shared" si="2"/>
        <v>0</v>
      </c>
      <c r="G156" s="133">
        <f>SUM(G125:G155)/1000</f>
        <v>180.4376245</v>
      </c>
    </row>
    <row r="157" spans="1:9" ht="15.75">
      <c r="A157"/>
      <c r="B157"/>
      <c r="C157"/>
      <c r="D157"/>
    </row>
    <row r="158" spans="1:9" ht="15.75">
      <c r="A158"/>
      <c r="B158" s="68"/>
      <c r="C158" s="68"/>
      <c r="D158" s="67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workbookViewId="0">
      <selection activeCell="K4" sqref="K4:K15"/>
    </sheetView>
  </sheetViews>
  <sheetFormatPr defaultColWidth="33.85546875" defaultRowHeight="15" outlineLevelCol="1"/>
  <cols>
    <col min="1" max="1" width="13.85546875" style="1" customWidth="1"/>
    <col min="2" max="2" width="28.5703125" style="1" bestFit="1" customWidth="1"/>
    <col min="3" max="3" width="23.42578125" style="1" bestFit="1" customWidth="1"/>
    <col min="4" max="4" width="20.85546875" style="1" bestFit="1" customWidth="1"/>
    <col min="5" max="6" width="30.42578125" style="1" hidden="1" customWidth="1" outlineLevel="1"/>
    <col min="7" max="7" width="17.5703125" style="1" bestFit="1" customWidth="1" collapsed="1"/>
    <col min="8" max="9" width="23.7109375" style="1" bestFit="1" customWidth="1"/>
    <col min="10" max="10" width="25.28515625" style="1" bestFit="1" customWidth="1"/>
    <col min="11" max="16384" width="33.85546875" style="1"/>
  </cols>
  <sheetData>
    <row r="1" spans="1:11" ht="27" customHeight="1">
      <c r="A1" s="256" t="s">
        <v>6</v>
      </c>
      <c r="B1" s="257"/>
      <c r="C1" s="47"/>
      <c r="D1" s="47"/>
    </row>
    <row r="2" spans="1:11" ht="15.75">
      <c r="A2" s="176" t="s">
        <v>0</v>
      </c>
      <c r="B2" s="176" t="s">
        <v>221</v>
      </c>
      <c r="C2" s="176" t="s">
        <v>47</v>
      </c>
      <c r="D2" s="176" t="s">
        <v>225</v>
      </c>
      <c r="E2" s="176" t="s">
        <v>15</v>
      </c>
      <c r="F2" s="176" t="s">
        <v>16</v>
      </c>
      <c r="G2" s="176" t="s">
        <v>23</v>
      </c>
      <c r="H2" s="176" t="s">
        <v>21</v>
      </c>
      <c r="I2" s="176" t="s">
        <v>220</v>
      </c>
      <c r="J2" s="176" t="s">
        <v>54</v>
      </c>
      <c r="K2" s="1" t="s">
        <v>254</v>
      </c>
    </row>
    <row r="3" spans="1:11" ht="15.75">
      <c r="A3" s="176"/>
      <c r="B3" s="177" t="s">
        <v>218</v>
      </c>
      <c r="C3" s="177" t="s">
        <v>218</v>
      </c>
      <c r="D3" s="177" t="s">
        <v>218</v>
      </c>
      <c r="E3" s="177" t="s">
        <v>218</v>
      </c>
      <c r="F3" s="177" t="s">
        <v>218</v>
      </c>
      <c r="G3" s="177" t="s">
        <v>218</v>
      </c>
      <c r="H3" s="177" t="s">
        <v>223</v>
      </c>
      <c r="I3" s="177" t="s">
        <v>223</v>
      </c>
      <c r="J3" s="176"/>
    </row>
    <row r="4" spans="1:11">
      <c r="A4" s="170">
        <v>42736</v>
      </c>
      <c r="B4" s="61">
        <f>'2017 Budget'!H6</f>
        <v>694006.94404425751</v>
      </c>
      <c r="C4" s="61">
        <v>648639.84</v>
      </c>
      <c r="D4" s="61">
        <v>647569.4099999998</v>
      </c>
      <c r="E4" s="2"/>
      <c r="F4" s="2"/>
      <c r="G4" s="2">
        <f t="shared" ref="G4:G15" si="0">E4+F4</f>
        <v>0</v>
      </c>
      <c r="H4" s="11">
        <v>63.030114000000005</v>
      </c>
      <c r="I4" s="11">
        <v>72.599999999999994</v>
      </c>
      <c r="J4" s="4">
        <f>H4/I4</f>
        <v>0.86818338842975218</v>
      </c>
      <c r="K4" s="231">
        <f>H4/'2017 Budget'!H23</f>
        <v>0.86818338842975218</v>
      </c>
    </row>
    <row r="5" spans="1:11">
      <c r="A5" s="170">
        <v>42767</v>
      </c>
      <c r="B5" s="61">
        <f>'2017 Budget'!H7</f>
        <v>1016259.119460612</v>
      </c>
      <c r="C5" s="61">
        <v>901990.23</v>
      </c>
      <c r="D5" s="61">
        <v>898870.34799999988</v>
      </c>
      <c r="E5" s="2"/>
      <c r="F5" s="2"/>
      <c r="G5" s="2">
        <f t="shared" si="0"/>
        <v>0</v>
      </c>
      <c r="H5" s="11">
        <v>86.807516221340919</v>
      </c>
      <c r="I5" s="11">
        <v>94.6</v>
      </c>
      <c r="J5" s="4">
        <f t="shared" ref="J5:J15" si="1">H5/I5</f>
        <v>0.91762702136724017</v>
      </c>
      <c r="K5" s="231">
        <f>H5/'2017 Budget'!H24</f>
        <v>0.91762702136724017</v>
      </c>
    </row>
    <row r="6" spans="1:11">
      <c r="A6" s="170">
        <v>42795</v>
      </c>
      <c r="B6" s="61">
        <f>'2017 Budget'!H8</f>
        <v>1476342.0446032383</v>
      </c>
      <c r="C6" s="61"/>
      <c r="D6" s="61"/>
      <c r="E6" s="2"/>
      <c r="F6" s="2"/>
      <c r="G6" s="2">
        <f t="shared" si="0"/>
        <v>0</v>
      </c>
      <c r="H6" s="11"/>
      <c r="I6" s="11">
        <v>145.6</v>
      </c>
      <c r="J6" s="4">
        <f t="shared" si="1"/>
        <v>0</v>
      </c>
      <c r="K6" s="231">
        <f>H6/'2017 Budget'!H25</f>
        <v>0</v>
      </c>
    </row>
    <row r="7" spans="1:11">
      <c r="A7" s="170">
        <v>42826</v>
      </c>
      <c r="B7" s="61">
        <f>'2017 Budget'!H9</f>
        <v>1638438.7713939953</v>
      </c>
      <c r="C7" s="61"/>
      <c r="D7" s="61"/>
      <c r="E7" s="2"/>
      <c r="F7" s="2"/>
      <c r="G7" s="2">
        <f t="shared" si="0"/>
        <v>0</v>
      </c>
      <c r="H7" s="11"/>
      <c r="I7" s="11">
        <v>162.5</v>
      </c>
      <c r="J7" s="4">
        <f t="shared" si="1"/>
        <v>0</v>
      </c>
      <c r="K7" s="231">
        <f>H7/'2017 Budget'!H26</f>
        <v>0</v>
      </c>
    </row>
    <row r="8" spans="1:11">
      <c r="A8" s="170">
        <v>42856</v>
      </c>
      <c r="B8" s="61">
        <f>'2017 Budget'!H10</f>
        <v>1912158.9926813808</v>
      </c>
      <c r="C8" s="180"/>
      <c r="D8" s="61"/>
      <c r="E8" s="2"/>
      <c r="F8" s="2"/>
      <c r="G8" s="2">
        <f t="shared" si="0"/>
        <v>0</v>
      </c>
      <c r="H8" s="11"/>
      <c r="I8" s="11">
        <v>180</v>
      </c>
      <c r="J8" s="4">
        <f t="shared" si="1"/>
        <v>0</v>
      </c>
      <c r="K8" s="231">
        <f>H8/'2017 Budget'!H27</f>
        <v>0</v>
      </c>
    </row>
    <row r="9" spans="1:11">
      <c r="A9" s="170">
        <v>42887</v>
      </c>
      <c r="B9" s="61">
        <f>'2017 Budget'!H11</f>
        <v>1863627.0385524116</v>
      </c>
      <c r="C9" s="61"/>
      <c r="D9" s="61"/>
      <c r="E9" s="2"/>
      <c r="F9" s="2"/>
      <c r="G9" s="2">
        <f t="shared" si="0"/>
        <v>0</v>
      </c>
      <c r="H9" s="11"/>
      <c r="I9" s="11">
        <v>176.9</v>
      </c>
      <c r="J9" s="4">
        <f t="shared" si="1"/>
        <v>0</v>
      </c>
      <c r="K9" s="231">
        <f>H9/'2017 Budget'!H28</f>
        <v>0</v>
      </c>
    </row>
    <row r="10" spans="1:11">
      <c r="A10" s="170">
        <v>42917</v>
      </c>
      <c r="B10" s="61">
        <f>'2017 Budget'!H12</f>
        <v>1989810.1192877311</v>
      </c>
      <c r="C10" s="61"/>
      <c r="D10" s="61"/>
      <c r="E10" s="2"/>
      <c r="F10" s="2"/>
      <c r="G10" s="2">
        <f t="shared" si="0"/>
        <v>0</v>
      </c>
      <c r="H10" s="11"/>
      <c r="I10" s="11">
        <v>190.1</v>
      </c>
      <c r="J10" s="4">
        <f t="shared" si="1"/>
        <v>0</v>
      </c>
      <c r="K10" s="231">
        <f>H10/'2017 Budget'!H29</f>
        <v>0</v>
      </c>
    </row>
    <row r="11" spans="1:11">
      <c r="A11" s="170">
        <v>42948</v>
      </c>
      <c r="B11" s="61">
        <f>'2017 Budget'!H13</f>
        <v>1857803.2040569354</v>
      </c>
      <c r="C11" s="61"/>
      <c r="D11" s="61"/>
      <c r="E11" s="2"/>
      <c r="F11" s="2"/>
      <c r="G11" s="2">
        <f t="shared" si="0"/>
        <v>0</v>
      </c>
      <c r="H11" s="11"/>
      <c r="I11" s="11">
        <v>177</v>
      </c>
      <c r="J11" s="4">
        <f t="shared" si="1"/>
        <v>0</v>
      </c>
      <c r="K11" s="231">
        <f>H11/'2017 Budget'!H30</f>
        <v>0</v>
      </c>
    </row>
    <row r="12" spans="1:11">
      <c r="A12" s="170">
        <v>42979</v>
      </c>
      <c r="B12" s="61">
        <f>'2017 Budget'!H14</f>
        <v>1610290.2379991934</v>
      </c>
      <c r="C12" s="61"/>
      <c r="D12" s="61"/>
      <c r="E12" s="2"/>
      <c r="F12" s="2"/>
      <c r="G12" s="2">
        <f t="shared" si="0"/>
        <v>0</v>
      </c>
      <c r="H12" s="11"/>
      <c r="I12" s="11">
        <v>150.1</v>
      </c>
      <c r="J12" s="4">
        <f t="shared" si="1"/>
        <v>0</v>
      </c>
      <c r="K12" s="231">
        <f>H12/'2017 Budget'!H31</f>
        <v>0</v>
      </c>
    </row>
    <row r="13" spans="1:11">
      <c r="A13" s="170">
        <v>43009</v>
      </c>
      <c r="B13" s="61">
        <f>'2017 Budget'!H15</f>
        <v>1236594.1912061314</v>
      </c>
      <c r="C13" s="181"/>
      <c r="D13" s="61"/>
      <c r="E13" s="2"/>
      <c r="F13" s="2"/>
      <c r="G13" s="2">
        <f t="shared" si="0"/>
        <v>0</v>
      </c>
      <c r="H13" s="11"/>
      <c r="I13" s="11">
        <v>110.6</v>
      </c>
      <c r="J13" s="4">
        <f t="shared" si="1"/>
        <v>0</v>
      </c>
      <c r="K13" s="231">
        <f>H13/'2017 Budget'!H32</f>
        <v>0</v>
      </c>
    </row>
    <row r="14" spans="1:11">
      <c r="A14" s="170">
        <v>43040</v>
      </c>
      <c r="B14" s="61">
        <f>'2017 Budget'!H16</f>
        <v>875516.45248660166</v>
      </c>
      <c r="C14" s="61"/>
      <c r="D14" s="61"/>
      <c r="E14" s="2"/>
      <c r="F14" s="2"/>
      <c r="G14" s="2">
        <f t="shared" si="0"/>
        <v>0</v>
      </c>
      <c r="H14" s="11"/>
      <c r="I14" s="11">
        <v>79.099999999999994</v>
      </c>
      <c r="J14" s="4">
        <f t="shared" si="1"/>
        <v>0</v>
      </c>
      <c r="K14" s="231">
        <f>H14/'2017 Budget'!H33</f>
        <v>0</v>
      </c>
    </row>
    <row r="15" spans="1:11">
      <c r="A15" s="170">
        <v>43070</v>
      </c>
      <c r="B15" s="61">
        <f>'2017 Budget'!H17</f>
        <v>672652.88422751112</v>
      </c>
      <c r="C15" s="183"/>
      <c r="D15" s="182"/>
      <c r="E15" s="169"/>
      <c r="F15" s="169"/>
      <c r="G15" s="169">
        <f t="shared" si="0"/>
        <v>0</v>
      </c>
      <c r="H15" s="11"/>
      <c r="I15" s="11">
        <v>71.599999999999994</v>
      </c>
      <c r="J15" s="4">
        <f t="shared" si="1"/>
        <v>0</v>
      </c>
      <c r="K15" s="231">
        <f>H15/'2017 Budget'!H34</f>
        <v>0</v>
      </c>
    </row>
    <row r="16" spans="1:11">
      <c r="K16" s="96"/>
    </row>
    <row r="17" spans="11:11">
      <c r="K17" s="96"/>
    </row>
    <row r="18" spans="11:11">
      <c r="K18" s="96"/>
    </row>
    <row r="19" spans="11:11">
      <c r="K19" s="96"/>
    </row>
    <row r="20" spans="11:11">
      <c r="K20" s="96"/>
    </row>
    <row r="21" spans="11:11">
      <c r="K21" s="96"/>
    </row>
    <row r="22" spans="11:11">
      <c r="K22" s="96"/>
    </row>
    <row r="23" spans="11:11">
      <c r="K23" s="96"/>
    </row>
    <row r="24" spans="11:11">
      <c r="K24" s="96"/>
    </row>
    <row r="25" spans="11:11">
      <c r="K25" s="96"/>
    </row>
    <row r="26" spans="11:11">
      <c r="K26" s="96"/>
    </row>
    <row r="27" spans="11:11">
      <c r="K27" s="96"/>
    </row>
    <row r="28" spans="11:11">
      <c r="K28" s="96"/>
    </row>
    <row r="29" spans="11:11">
      <c r="K29" s="96"/>
    </row>
    <row r="30" spans="11:11">
      <c r="K30" s="96"/>
    </row>
    <row r="31" spans="11:11">
      <c r="K31" s="96"/>
    </row>
    <row r="32" spans="11:11">
      <c r="K32" s="96"/>
    </row>
    <row r="33" spans="11:11">
      <c r="K33" s="96"/>
    </row>
    <row r="34" spans="11:11">
      <c r="K34" s="96"/>
    </row>
    <row r="35" spans="11:11">
      <c r="K35" s="96"/>
    </row>
    <row r="36" spans="11:11">
      <c r="K36" s="96"/>
    </row>
    <row r="37" spans="11:11">
      <c r="K37" s="96"/>
    </row>
    <row r="38" spans="11:11">
      <c r="K38" s="96"/>
    </row>
    <row r="39" spans="11:11">
      <c r="K39" s="96"/>
    </row>
    <row r="40" spans="11:11">
      <c r="K40" s="96"/>
    </row>
    <row r="41" spans="11:11">
      <c r="K41" s="96"/>
    </row>
    <row r="42" spans="11:11">
      <c r="K42" s="96"/>
    </row>
    <row r="43" spans="11:11">
      <c r="K43" s="96"/>
    </row>
    <row r="44" spans="11:11">
      <c r="K44" s="96"/>
    </row>
    <row r="45" spans="11:11">
      <c r="K45" s="96"/>
    </row>
    <row r="46" spans="11:11">
      <c r="K46" s="96"/>
    </row>
    <row r="47" spans="11:11">
      <c r="K47" s="96"/>
    </row>
    <row r="48" spans="11:11">
      <c r="K48" s="96"/>
    </row>
    <row r="49" spans="11:11">
      <c r="K49" s="96"/>
    </row>
    <row r="50" spans="11:11">
      <c r="K50" s="96"/>
    </row>
    <row r="51" spans="11:11">
      <c r="K51" s="96"/>
    </row>
    <row r="52" spans="11:11">
      <c r="K52" s="96"/>
    </row>
    <row r="53" spans="11:11">
      <c r="K53" s="96"/>
    </row>
    <row r="54" spans="11:11">
      <c r="K54" s="96"/>
    </row>
    <row r="55" spans="11:11">
      <c r="K55" s="96"/>
    </row>
    <row r="56" spans="11:11">
      <c r="K56" s="96"/>
    </row>
    <row r="57" spans="11:11">
      <c r="K57" s="96"/>
    </row>
    <row r="58" spans="11:11">
      <c r="K58" s="96"/>
    </row>
    <row r="59" spans="11:11">
      <c r="K59" s="96"/>
    </row>
    <row r="60" spans="11:11">
      <c r="K60" s="96"/>
    </row>
    <row r="61" spans="11:11">
      <c r="K61" s="96"/>
    </row>
    <row r="62" spans="11:11">
      <c r="K62" s="96"/>
    </row>
    <row r="63" spans="11:11">
      <c r="K63" s="96"/>
    </row>
    <row r="64" spans="11:11">
      <c r="K64" s="96"/>
    </row>
    <row r="65" spans="1:11">
      <c r="K65" s="96"/>
    </row>
    <row r="66" spans="1:11">
      <c r="K66" s="96"/>
    </row>
    <row r="67" spans="1:11">
      <c r="K67" s="96"/>
    </row>
    <row r="68" spans="1:11">
      <c r="K68" s="96"/>
    </row>
    <row r="69" spans="1:11">
      <c r="K69" s="96"/>
    </row>
    <row r="70" spans="1:11">
      <c r="K70" s="96"/>
    </row>
    <row r="71" spans="1:11">
      <c r="K71" s="96"/>
    </row>
    <row r="72" spans="1:11">
      <c r="K72" s="96"/>
    </row>
    <row r="73" spans="1:11">
      <c r="C73" s="107"/>
      <c r="K73" s="96"/>
    </row>
    <row r="75" spans="1:11">
      <c r="C75" s="96">
        <v>1196161.94</v>
      </c>
    </row>
    <row r="77" spans="1:11">
      <c r="G77" s="140" t="s">
        <v>115</v>
      </c>
    </row>
    <row r="78" spans="1:11" ht="15.75">
      <c r="A78" s="158">
        <v>42379.958333333336</v>
      </c>
      <c r="B78" s="157">
        <v>19072</v>
      </c>
      <c r="C78" s="157">
        <v>1474.307</v>
      </c>
      <c r="G78" s="97">
        <v>42379</v>
      </c>
      <c r="H78" s="96">
        <v>22424.7</v>
      </c>
      <c r="I78" s="96"/>
    </row>
    <row r="79" spans="1:11" ht="15.75">
      <c r="A79" s="158">
        <v>42410.958333333336</v>
      </c>
      <c r="B79" s="157">
        <v>21216</v>
      </c>
      <c r="C79" s="157">
        <v>1868.6479999999999</v>
      </c>
      <c r="G79" s="97">
        <v>42410</v>
      </c>
      <c r="H79" s="96">
        <v>24068.04</v>
      </c>
      <c r="I79" s="96"/>
      <c r="J79" s="96"/>
    </row>
    <row r="80" spans="1:11" ht="15.75">
      <c r="A80" s="158">
        <v>42439.958333333336</v>
      </c>
      <c r="B80" s="157">
        <v>16592</v>
      </c>
      <c r="C80" s="157">
        <v>1443.3779999999999</v>
      </c>
      <c r="G80" s="97">
        <v>42439</v>
      </c>
      <c r="H80" s="96">
        <v>19210.580000000002</v>
      </c>
      <c r="I80" s="96"/>
      <c r="J80" s="96"/>
      <c r="K80" s="96"/>
    </row>
    <row r="81" spans="1:11" ht="15.75">
      <c r="A81" s="158">
        <v>42470.958333333336</v>
      </c>
      <c r="B81" s="157">
        <v>22720</v>
      </c>
      <c r="C81" s="157">
        <v>1912.1659999999999</v>
      </c>
      <c r="G81" s="97">
        <v>42470</v>
      </c>
      <c r="H81" s="96">
        <v>24556.959999999999</v>
      </c>
      <c r="I81" s="96"/>
      <c r="J81" s="96"/>
    </row>
    <row r="82" spans="1:11" ht="15.75">
      <c r="A82" s="158">
        <v>42500.958333333336</v>
      </c>
      <c r="B82" s="157">
        <v>66320</v>
      </c>
      <c r="C82" s="157">
        <v>6052.4560000000001</v>
      </c>
      <c r="G82" s="97">
        <v>42500</v>
      </c>
      <c r="H82" s="96">
        <v>67170.19</v>
      </c>
      <c r="I82" s="96"/>
      <c r="J82" s="96"/>
      <c r="K82" s="96"/>
    </row>
    <row r="83" spans="1:11" ht="15.75">
      <c r="A83" s="158">
        <v>42531.958333333336</v>
      </c>
      <c r="B83" s="157">
        <v>69392</v>
      </c>
      <c r="C83" s="157">
        <v>6088.5780000000004</v>
      </c>
      <c r="G83" s="97">
        <v>42531</v>
      </c>
      <c r="H83" s="96">
        <v>70340.52</v>
      </c>
      <c r="I83" s="96"/>
      <c r="J83" s="96"/>
      <c r="K83" s="96"/>
    </row>
    <row r="84" spans="1:11" ht="15.75">
      <c r="A84" s="158">
        <v>42561.958333333336</v>
      </c>
      <c r="B84" s="157">
        <v>71760</v>
      </c>
      <c r="C84" s="157">
        <v>6396.7979999999998</v>
      </c>
      <c r="G84" s="97">
        <v>42561</v>
      </c>
      <c r="H84" s="96">
        <v>72632.429999999993</v>
      </c>
      <c r="I84" s="96"/>
      <c r="J84" s="96"/>
      <c r="K84" s="96"/>
    </row>
    <row r="85" spans="1:11" ht="15.75">
      <c r="A85" s="158">
        <v>42592.958333333336</v>
      </c>
      <c r="B85" s="157">
        <v>16256</v>
      </c>
      <c r="C85" s="157">
        <v>1312.1079999999999</v>
      </c>
      <c r="G85" s="97">
        <v>42592</v>
      </c>
      <c r="H85" s="96">
        <v>17906.72</v>
      </c>
      <c r="I85" s="96"/>
      <c r="J85" s="96"/>
      <c r="K85" s="96"/>
    </row>
    <row r="86" spans="1:11" ht="15.75">
      <c r="A86" s="158">
        <v>42623.958333333336</v>
      </c>
      <c r="B86" s="157">
        <v>46096</v>
      </c>
      <c r="C86" s="157">
        <v>3848.77</v>
      </c>
      <c r="G86" s="97">
        <v>42623</v>
      </c>
      <c r="H86" s="96">
        <v>47453.11</v>
      </c>
      <c r="I86" s="96"/>
      <c r="J86" s="96"/>
    </row>
    <row r="87" spans="1:11" ht="15.75">
      <c r="A87" s="158">
        <v>42653.958333333336</v>
      </c>
      <c r="B87" s="157">
        <v>75664</v>
      </c>
      <c r="C87" s="157">
        <v>6645.4690000000001</v>
      </c>
      <c r="G87" s="97">
        <v>42653</v>
      </c>
      <c r="H87" s="96">
        <v>76486.44</v>
      </c>
      <c r="I87" s="96"/>
      <c r="J87" s="96"/>
      <c r="K87" s="96"/>
    </row>
    <row r="88" spans="1:11" ht="15.75">
      <c r="A88" s="158">
        <v>42684.958333333336</v>
      </c>
      <c r="B88" s="157">
        <v>69584</v>
      </c>
      <c r="C88" s="157">
        <v>6118.55</v>
      </c>
      <c r="G88" s="97">
        <v>42684</v>
      </c>
      <c r="H88" s="96">
        <v>70720.78</v>
      </c>
      <c r="I88" s="96"/>
      <c r="J88" s="96"/>
      <c r="K88" s="96"/>
    </row>
    <row r="89" spans="1:11" ht="15.75">
      <c r="A89" s="158">
        <v>42714.958333333336</v>
      </c>
      <c r="B89" s="157">
        <v>68560</v>
      </c>
      <c r="C89" s="157">
        <v>5958.4160000000002</v>
      </c>
      <c r="G89" s="97">
        <v>42714</v>
      </c>
      <c r="H89" s="96">
        <v>69755.11</v>
      </c>
      <c r="I89" s="96"/>
      <c r="J89" s="96"/>
      <c r="K89" s="96"/>
    </row>
    <row r="90" spans="1:11" ht="15.75">
      <c r="A90" s="157" t="s">
        <v>180</v>
      </c>
      <c r="B90" s="157">
        <v>34224</v>
      </c>
      <c r="C90" s="157">
        <v>2870.663</v>
      </c>
      <c r="G90" s="1" t="s">
        <v>199</v>
      </c>
      <c r="H90" s="96">
        <v>35740.449999999997</v>
      </c>
      <c r="I90" s="96"/>
      <c r="J90" s="96"/>
      <c r="K90" s="96"/>
    </row>
    <row r="91" spans="1:11" ht="15.75">
      <c r="A91" s="157" t="s">
        <v>181</v>
      </c>
      <c r="B91" s="157">
        <v>74192</v>
      </c>
      <c r="C91" s="157">
        <v>6489.8549999999996</v>
      </c>
      <c r="G91" s="1" t="s">
        <v>200</v>
      </c>
      <c r="H91" s="96">
        <v>74997.47</v>
      </c>
      <c r="I91" s="96"/>
      <c r="J91" s="96"/>
      <c r="K91" s="96"/>
    </row>
    <row r="92" spans="1:11" ht="15.75">
      <c r="A92" s="157" t="s">
        <v>182</v>
      </c>
      <c r="B92" s="157">
        <v>68976</v>
      </c>
      <c r="C92" s="157">
        <v>6021.2420000000002</v>
      </c>
      <c r="G92" s="1" t="s">
        <v>201</v>
      </c>
      <c r="H92" s="96">
        <v>69779.95</v>
      </c>
      <c r="I92" s="96"/>
      <c r="J92" s="96"/>
      <c r="K92" s="96"/>
    </row>
    <row r="93" spans="1:11" ht="15.75">
      <c r="A93" s="157" t="s">
        <v>183</v>
      </c>
      <c r="B93" s="157">
        <v>11536</v>
      </c>
      <c r="C93" s="157">
        <v>892.83920000000001</v>
      </c>
      <c r="G93" s="1" t="s">
        <v>202</v>
      </c>
      <c r="H93" s="96">
        <v>15339.49</v>
      </c>
      <c r="I93" s="96"/>
      <c r="J93" s="96"/>
      <c r="K93" s="96"/>
    </row>
    <row r="94" spans="1:11" ht="15.75">
      <c r="A94" s="157" t="s">
        <v>184</v>
      </c>
      <c r="B94" s="157">
        <v>4224</v>
      </c>
      <c r="C94" s="157">
        <v>324.24400000000003</v>
      </c>
      <c r="G94" s="1" t="s">
        <v>203</v>
      </c>
      <c r="H94" s="96">
        <v>8956.8700000000008</v>
      </c>
      <c r="I94" s="96"/>
      <c r="J94" s="96"/>
    </row>
    <row r="95" spans="1:11" ht="15.75">
      <c r="A95" s="157" t="s">
        <v>185</v>
      </c>
      <c r="B95" s="157">
        <v>23552</v>
      </c>
      <c r="C95" s="157">
        <v>1951.8520000000001</v>
      </c>
      <c r="G95" s="1" t="s">
        <v>204</v>
      </c>
      <c r="H95" s="96">
        <v>25622.400000000001</v>
      </c>
      <c r="I95" s="96"/>
      <c r="J95" s="96"/>
    </row>
    <row r="96" spans="1:11" ht="15.75">
      <c r="A96" s="157" t="s">
        <v>186</v>
      </c>
      <c r="B96" s="157">
        <v>59808</v>
      </c>
      <c r="C96" s="157">
        <v>5324.2560000000003</v>
      </c>
      <c r="G96" s="1" t="s">
        <v>205</v>
      </c>
      <c r="H96" s="96">
        <v>60534.98</v>
      </c>
      <c r="I96" s="96"/>
      <c r="J96" s="96"/>
      <c r="K96" s="96"/>
    </row>
    <row r="97" spans="1:11" ht="15.75">
      <c r="A97" s="157" t="s">
        <v>187</v>
      </c>
      <c r="B97" s="159">
        <v>4723.07</v>
      </c>
      <c r="C97" s="162">
        <f>B97/$B$83*$C$83</f>
        <v>414.4105962425063</v>
      </c>
      <c r="G97" s="1" t="s">
        <v>206</v>
      </c>
      <c r="H97" s="96">
        <v>4723.07</v>
      </c>
      <c r="I97" s="96"/>
      <c r="J97" s="96"/>
      <c r="K97" s="96"/>
    </row>
    <row r="98" spans="1:11" ht="15.75">
      <c r="A98" s="157" t="s">
        <v>188</v>
      </c>
      <c r="B98" s="159">
        <v>3239.37</v>
      </c>
      <c r="C98" s="162">
        <f>B98/$B$83*$C$83</f>
        <v>284.22810865604106</v>
      </c>
      <c r="G98" s="1" t="s">
        <v>207</v>
      </c>
      <c r="H98" s="96">
        <v>3239.37</v>
      </c>
      <c r="I98" s="96"/>
      <c r="J98" s="96"/>
    </row>
    <row r="99" spans="1:11" ht="15.75">
      <c r="A99" s="157" t="s">
        <v>189</v>
      </c>
      <c r="B99" s="159">
        <v>8423.9599999999991</v>
      </c>
      <c r="C99" s="162">
        <f>B99/$B$83*$C$83</f>
        <v>739.13329387940962</v>
      </c>
      <c r="G99" s="1" t="s">
        <v>208</v>
      </c>
      <c r="H99" s="96">
        <v>8423.9599999999991</v>
      </c>
      <c r="I99" s="96"/>
    </row>
    <row r="100" spans="1:11" ht="15.75">
      <c r="A100" s="157" t="s">
        <v>190</v>
      </c>
      <c r="B100" s="157">
        <v>63584</v>
      </c>
      <c r="C100" s="157">
        <v>5487.0919999999996</v>
      </c>
      <c r="G100" s="1" t="s">
        <v>209</v>
      </c>
      <c r="H100" s="96">
        <v>64924.66</v>
      </c>
      <c r="I100" s="96"/>
      <c r="J100" s="96"/>
    </row>
    <row r="101" spans="1:11" ht="15.75">
      <c r="A101" s="157" t="s">
        <v>191</v>
      </c>
      <c r="B101" s="157">
        <v>59680</v>
      </c>
      <c r="C101" s="157">
        <v>4840.2740000000003</v>
      </c>
      <c r="G101" s="1" t="s">
        <v>210</v>
      </c>
      <c r="H101" s="96">
        <v>60470.34</v>
      </c>
      <c r="I101" s="96"/>
      <c r="J101" s="96"/>
      <c r="K101" s="96"/>
    </row>
    <row r="102" spans="1:11" ht="15.75">
      <c r="A102" s="157" t="s">
        <v>192</v>
      </c>
      <c r="B102" s="157">
        <v>44848</v>
      </c>
      <c r="C102" s="157">
        <v>3803.002</v>
      </c>
      <c r="G102" s="1" t="s">
        <v>211</v>
      </c>
      <c r="H102" s="96">
        <v>46186.74</v>
      </c>
      <c r="I102" s="96"/>
      <c r="J102" s="96"/>
      <c r="K102" s="96"/>
    </row>
    <row r="103" spans="1:11" ht="15.75">
      <c r="A103" s="157" t="s">
        <v>193</v>
      </c>
      <c r="B103" s="157">
        <v>45984</v>
      </c>
      <c r="C103" s="157">
        <v>3995.8420000000001</v>
      </c>
      <c r="G103" s="1" t="s">
        <v>212</v>
      </c>
      <c r="H103" s="96">
        <v>47256.959999999999</v>
      </c>
      <c r="I103" s="96"/>
      <c r="J103" s="96"/>
      <c r="K103" s="96"/>
    </row>
    <row r="104" spans="1:11" ht="15.75">
      <c r="A104" s="157" t="s">
        <v>194</v>
      </c>
      <c r="B104" s="159">
        <v>1698.44</v>
      </c>
      <c r="C104" s="162">
        <f>B104/$B$83*$C$83</f>
        <v>149.02415866843441</v>
      </c>
      <c r="G104" s="1" t="s">
        <v>213</v>
      </c>
      <c r="H104" s="96">
        <v>1698.44</v>
      </c>
      <c r="I104" s="96"/>
      <c r="J104" s="96"/>
      <c r="K104" s="96"/>
    </row>
    <row r="105" spans="1:11" ht="15.75">
      <c r="A105" s="157" t="s">
        <v>195</v>
      </c>
      <c r="B105" s="157">
        <v>10384</v>
      </c>
      <c r="C105" s="157">
        <v>799.72950000000003</v>
      </c>
      <c r="G105" s="1" t="s">
        <v>214</v>
      </c>
      <c r="H105" s="96">
        <v>12885.66</v>
      </c>
      <c r="I105" s="96"/>
    </row>
    <row r="106" spans="1:11" ht="15.75">
      <c r="A106" s="157" t="s">
        <v>196</v>
      </c>
      <c r="B106" s="159">
        <v>2487.04</v>
      </c>
      <c r="C106" s="162">
        <f>B106/$B$83*$C$83</f>
        <v>218.21733094765969</v>
      </c>
      <c r="G106" s="1" t="s">
        <v>215</v>
      </c>
      <c r="H106" s="96">
        <v>2487.04</v>
      </c>
      <c r="I106" s="96"/>
      <c r="J106" s="96"/>
    </row>
    <row r="107" spans="1:11" ht="15.75">
      <c r="A107" s="157" t="s">
        <v>197</v>
      </c>
      <c r="B107" s="159">
        <v>12600.06</v>
      </c>
      <c r="C107" s="162">
        <f>B107/$B$83*$C$83</f>
        <v>1105.5517655447316</v>
      </c>
      <c r="G107" s="1" t="s">
        <v>216</v>
      </c>
      <c r="H107" s="96">
        <v>12600.06</v>
      </c>
      <c r="I107" s="96"/>
    </row>
    <row r="108" spans="1:11" ht="15.75">
      <c r="A108" s="157" t="s">
        <v>198</v>
      </c>
      <c r="B108" s="157">
        <v>56480</v>
      </c>
      <c r="C108" s="157">
        <v>4735.4939999999997</v>
      </c>
      <c r="G108" s="1" t="s">
        <v>217</v>
      </c>
      <c r="H108" s="96">
        <v>57568.43</v>
      </c>
      <c r="I108" s="96"/>
    </row>
    <row r="109" spans="1:11">
      <c r="B109" s="94">
        <f t="shared" ref="B109" si="2">SUM(B78:B108)</f>
        <v>1153875.94</v>
      </c>
      <c r="C109" s="94">
        <f>SUM(C78:C108)/1000</f>
        <v>99.566593953938792</v>
      </c>
      <c r="H109" s="96">
        <f>SUM(H78:H108)</f>
        <v>1196161.9199999997</v>
      </c>
      <c r="J109" s="96"/>
    </row>
    <row r="110" spans="1:11">
      <c r="J110" s="96"/>
      <c r="K110" s="96"/>
    </row>
    <row r="126" spans="1:15">
      <c r="K126" s="1" t="s">
        <v>116</v>
      </c>
    </row>
    <row r="127" spans="1:15" ht="15.75">
      <c r="A127" s="88" t="s">
        <v>62</v>
      </c>
      <c r="B127" s="101" t="s">
        <v>115</v>
      </c>
      <c r="C127" s="88" t="s">
        <v>63</v>
      </c>
      <c r="D127" s="88" t="s">
        <v>64</v>
      </c>
      <c r="L127" s="96"/>
      <c r="N127" s="96"/>
      <c r="O127" s="96"/>
    </row>
    <row r="128" spans="1:15" ht="15.75">
      <c r="A128" s="88" t="s">
        <v>65</v>
      </c>
      <c r="B128" s="102">
        <v>48224.77</v>
      </c>
      <c r="C128" s="88">
        <v>47908</v>
      </c>
      <c r="D128" s="88">
        <v>4055.5239999999999</v>
      </c>
      <c r="K128" s="97"/>
      <c r="L128" s="96"/>
      <c r="N128" s="96"/>
      <c r="O128" s="96"/>
    </row>
    <row r="129" spans="1:15" ht="15.75">
      <c r="A129" s="88" t="s">
        <v>66</v>
      </c>
      <c r="B129" s="102">
        <v>69937.66</v>
      </c>
      <c r="C129" s="88">
        <v>69472</v>
      </c>
      <c r="D129" s="88">
        <v>6619.2250000000004</v>
      </c>
      <c r="K129" s="97"/>
      <c r="L129" s="96"/>
      <c r="N129" s="96"/>
      <c r="O129" s="96"/>
    </row>
    <row r="130" spans="1:15" ht="15.75">
      <c r="A130" s="88" t="s">
        <v>67</v>
      </c>
      <c r="B130" s="102">
        <v>74424.56</v>
      </c>
      <c r="C130" s="88">
        <v>73933</v>
      </c>
      <c r="D130" s="88">
        <v>7049.9260000000004</v>
      </c>
      <c r="K130" s="97"/>
      <c r="L130" s="96"/>
      <c r="N130" s="96"/>
      <c r="O130" s="96"/>
    </row>
    <row r="131" spans="1:15" ht="15.75">
      <c r="A131" s="88" t="s">
        <v>68</v>
      </c>
      <c r="B131" s="102">
        <v>87789.04</v>
      </c>
      <c r="C131" s="88">
        <v>87211</v>
      </c>
      <c r="D131" s="88">
        <v>8249.9709999999995</v>
      </c>
      <c r="K131" s="97"/>
      <c r="L131" s="96"/>
      <c r="N131" s="96"/>
      <c r="O131" s="96"/>
    </row>
    <row r="132" spans="1:15" ht="15.75">
      <c r="A132" s="88" t="s">
        <v>69</v>
      </c>
      <c r="B132" s="102">
        <v>85120.78</v>
      </c>
      <c r="C132" s="88">
        <v>84557</v>
      </c>
      <c r="D132" s="88">
        <v>8001.3339999999998</v>
      </c>
      <c r="K132" s="97"/>
      <c r="L132" s="96"/>
      <c r="N132" s="96"/>
      <c r="O132" s="96"/>
    </row>
    <row r="133" spans="1:15" ht="15.75">
      <c r="A133" s="88" t="s">
        <v>70</v>
      </c>
      <c r="B133" s="102">
        <v>79626.37</v>
      </c>
      <c r="C133" s="88">
        <v>79111</v>
      </c>
      <c r="D133" s="88">
        <v>7475.2780000000002</v>
      </c>
      <c r="K133" s="97"/>
      <c r="L133" s="96"/>
      <c r="N133" s="96"/>
      <c r="O133" s="96"/>
    </row>
    <row r="134" spans="1:15" ht="15.75">
      <c r="A134" s="88" t="s">
        <v>71</v>
      </c>
      <c r="B134" s="102">
        <v>62834.77</v>
      </c>
      <c r="C134" s="88">
        <v>62436</v>
      </c>
      <c r="D134" s="88">
        <v>5789.8990000000003</v>
      </c>
      <c r="K134" s="97"/>
      <c r="L134" s="96"/>
      <c r="N134" s="96"/>
      <c r="O134" s="96"/>
    </row>
    <row r="135" spans="1:15" ht="15.75">
      <c r="A135" s="88" t="s">
        <v>72</v>
      </c>
      <c r="B135" s="102">
        <v>35780.94</v>
      </c>
      <c r="C135" s="88">
        <v>35552</v>
      </c>
      <c r="D135" s="88">
        <v>2802.5450000000001</v>
      </c>
      <c r="K135" s="97"/>
      <c r="L135" s="96"/>
      <c r="N135" s="96"/>
      <c r="O135" s="96"/>
    </row>
    <row r="136" spans="1:15" ht="15.75">
      <c r="A136" s="88" t="s">
        <v>73</v>
      </c>
      <c r="B136" s="102">
        <v>49550.2</v>
      </c>
      <c r="C136" s="88">
        <v>49232</v>
      </c>
      <c r="D136" s="88">
        <v>4664.74</v>
      </c>
      <c r="K136" s="97"/>
      <c r="L136" s="96"/>
      <c r="N136" s="96"/>
      <c r="O136" s="96"/>
    </row>
    <row r="137" spans="1:15" ht="15.75">
      <c r="A137" s="88" t="s">
        <v>74</v>
      </c>
      <c r="B137" s="102">
        <v>46101.63</v>
      </c>
      <c r="C137" s="88">
        <v>45810</v>
      </c>
      <c r="D137" s="88">
        <v>3740.4749999999999</v>
      </c>
      <c r="K137" s="97"/>
      <c r="L137" s="96"/>
      <c r="N137" s="96"/>
      <c r="O137" s="96"/>
    </row>
    <row r="138" spans="1:15" ht="15.75">
      <c r="A138" s="88" t="s">
        <v>75</v>
      </c>
      <c r="B138" s="102">
        <v>79002.320000000007</v>
      </c>
      <c r="C138" s="88">
        <v>78487</v>
      </c>
      <c r="D138" s="88">
        <v>7436.4129999999996</v>
      </c>
      <c r="K138" s="97"/>
      <c r="L138" s="96"/>
      <c r="N138" s="96"/>
      <c r="O138" s="96"/>
    </row>
    <row r="139" spans="1:15" ht="15.75">
      <c r="A139" s="88" t="s">
        <v>76</v>
      </c>
      <c r="B139" s="102">
        <v>79655.520000000004</v>
      </c>
      <c r="C139" s="88">
        <v>79134</v>
      </c>
      <c r="D139" s="88">
        <v>7563.3389999999999</v>
      </c>
      <c r="L139" s="96"/>
      <c r="N139" s="96"/>
      <c r="O139" s="96"/>
    </row>
    <row r="140" spans="1:15" ht="15.75">
      <c r="A140" s="88" t="s">
        <v>77</v>
      </c>
      <c r="B140" s="102">
        <v>77281.960000000006</v>
      </c>
      <c r="C140" s="88">
        <v>76786</v>
      </c>
      <c r="D140" s="88">
        <v>7246.2330000000002</v>
      </c>
      <c r="L140" s="96"/>
      <c r="N140" s="96"/>
      <c r="O140" s="96"/>
    </row>
    <row r="141" spans="1:15" ht="15.75">
      <c r="A141" s="88" t="s">
        <v>78</v>
      </c>
      <c r="B141" s="102">
        <v>39289.99</v>
      </c>
      <c r="C141" s="88">
        <v>39039</v>
      </c>
      <c r="D141" s="88">
        <v>3472.7530000000002</v>
      </c>
      <c r="L141" s="96"/>
      <c r="N141" s="96"/>
      <c r="O141" s="96"/>
    </row>
    <row r="142" spans="1:15" ht="15.75">
      <c r="A142" s="88" t="s">
        <v>79</v>
      </c>
      <c r="B142" s="102">
        <v>67109.88</v>
      </c>
      <c r="C142" s="88">
        <v>63272</v>
      </c>
      <c r="D142" s="88">
        <v>6036.73</v>
      </c>
      <c r="L142" s="96"/>
      <c r="N142" s="96"/>
      <c r="O142" s="96"/>
    </row>
    <row r="143" spans="1:15" ht="15.75">
      <c r="A143" s="88" t="s">
        <v>80</v>
      </c>
      <c r="B143" s="102">
        <v>31595.57</v>
      </c>
      <c r="C143" s="88">
        <v>29975</v>
      </c>
      <c r="D143" s="88">
        <v>2490.4949999999999</v>
      </c>
      <c r="L143" s="96"/>
      <c r="N143" s="96"/>
      <c r="O143" s="96"/>
    </row>
    <row r="144" spans="1:15" ht="15.75">
      <c r="A144" s="88" t="s">
        <v>81</v>
      </c>
      <c r="B144" s="102">
        <v>73742.28</v>
      </c>
      <c r="C144" s="88">
        <v>61763</v>
      </c>
      <c r="D144" s="88">
        <v>6659.826</v>
      </c>
      <c r="L144" s="96"/>
      <c r="N144" s="96"/>
      <c r="O144" s="96"/>
    </row>
    <row r="145" spans="1:15" ht="15.75">
      <c r="A145" s="88" t="s">
        <v>82</v>
      </c>
      <c r="B145" s="102">
        <v>62861.48</v>
      </c>
      <c r="C145" s="88">
        <v>41103</v>
      </c>
      <c r="D145" s="88">
        <v>5647.0349999999999</v>
      </c>
      <c r="L145" s="96"/>
      <c r="N145" s="96"/>
      <c r="O145" s="96"/>
    </row>
    <row r="146" spans="1:15" ht="15.75">
      <c r="A146" s="88" t="s">
        <v>83</v>
      </c>
      <c r="B146" s="102">
        <v>51508.480000000003</v>
      </c>
      <c r="C146" s="88">
        <v>39107</v>
      </c>
      <c r="D146" s="88">
        <v>4425.2190000000001</v>
      </c>
      <c r="L146" s="96"/>
      <c r="N146" s="96"/>
      <c r="O146" s="96"/>
    </row>
    <row r="147" spans="1:15" ht="15.75">
      <c r="A147" s="88" t="s">
        <v>84</v>
      </c>
      <c r="B147" s="102">
        <v>82408.210000000006</v>
      </c>
      <c r="C147" s="88">
        <v>75923</v>
      </c>
      <c r="D147" s="88">
        <v>6924.9539999999997</v>
      </c>
      <c r="L147" s="96"/>
      <c r="N147" s="96"/>
      <c r="O147" s="96"/>
    </row>
    <row r="148" spans="1:15" ht="15.75">
      <c r="A148" s="88" t="s">
        <v>85</v>
      </c>
      <c r="B148" s="102">
        <v>78102.720000000001</v>
      </c>
      <c r="C148" s="88">
        <v>77596</v>
      </c>
      <c r="D148" s="88">
        <v>7298.3249999999998</v>
      </c>
      <c r="L148" s="96"/>
      <c r="N148" s="96"/>
      <c r="O148" s="96"/>
    </row>
    <row r="149" spans="1:15" ht="15.75">
      <c r="A149" s="88" t="s">
        <v>86</v>
      </c>
      <c r="B149" s="102">
        <v>70108.84</v>
      </c>
      <c r="C149" s="88">
        <v>63905</v>
      </c>
      <c r="D149" s="88">
        <v>6477.625</v>
      </c>
      <c r="L149" s="96"/>
      <c r="N149" s="96"/>
      <c r="O149" s="96"/>
    </row>
    <row r="150" spans="1:15" ht="15.75">
      <c r="A150" s="88" t="s">
        <v>87</v>
      </c>
      <c r="B150" s="102">
        <v>76414.52</v>
      </c>
      <c r="C150" s="88">
        <v>65100</v>
      </c>
      <c r="D150" s="88">
        <v>6925.942</v>
      </c>
      <c r="L150" s="96"/>
      <c r="N150" s="96"/>
      <c r="O150" s="96"/>
    </row>
    <row r="151" spans="1:15" ht="15.75">
      <c r="A151" s="88" t="s">
        <v>88</v>
      </c>
      <c r="B151" s="102">
        <v>75440.45</v>
      </c>
      <c r="C151" s="88">
        <v>67096</v>
      </c>
      <c r="D151" s="88">
        <v>6516.098</v>
      </c>
      <c r="L151" s="96"/>
      <c r="N151" s="96"/>
      <c r="O151" s="96"/>
    </row>
    <row r="152" spans="1:15" ht="15.75">
      <c r="A152" s="88" t="s">
        <v>89</v>
      </c>
      <c r="B152" s="102">
        <v>26391.97</v>
      </c>
      <c r="C152" s="88">
        <v>25507</v>
      </c>
      <c r="D152" s="88">
        <v>2157.0859999999998</v>
      </c>
      <c r="L152" s="96"/>
      <c r="N152" s="96"/>
      <c r="O152" s="96"/>
    </row>
    <row r="153" spans="1:15" ht="15.75">
      <c r="A153" s="88" t="s">
        <v>90</v>
      </c>
      <c r="B153" s="102">
        <v>67980.69</v>
      </c>
      <c r="C153" s="88">
        <v>63543</v>
      </c>
      <c r="D153" s="88">
        <v>6238.3019999999997</v>
      </c>
      <c r="L153" s="96"/>
      <c r="N153" s="96"/>
      <c r="O153" s="96"/>
    </row>
    <row r="154" spans="1:15" ht="15.75">
      <c r="A154" s="88" t="s">
        <v>91</v>
      </c>
      <c r="B154" s="102">
        <v>79964.78</v>
      </c>
      <c r="C154" s="88">
        <v>76604</v>
      </c>
      <c r="D154" s="88">
        <v>7267.2969999999996</v>
      </c>
      <c r="L154" s="96"/>
      <c r="N154" s="96"/>
      <c r="O154" s="96"/>
    </row>
    <row r="155" spans="1:15" ht="15.75">
      <c r="A155" s="88" t="s">
        <v>92</v>
      </c>
      <c r="B155" s="102">
        <v>43773.64</v>
      </c>
      <c r="C155" s="88">
        <v>39148</v>
      </c>
      <c r="D155" s="88">
        <v>3499.4470000000001</v>
      </c>
      <c r="L155" s="96"/>
    </row>
    <row r="156" spans="1:15" ht="15.75">
      <c r="A156" s="88" t="s">
        <v>93</v>
      </c>
      <c r="B156" s="102">
        <v>81138.990000000005</v>
      </c>
      <c r="C156" s="88">
        <v>72886</v>
      </c>
      <c r="D156" s="88">
        <v>7007.692</v>
      </c>
      <c r="L156" s="96"/>
      <c r="N156" s="96"/>
      <c r="O156" s="96"/>
    </row>
    <row r="157" spans="1:15" ht="15.75">
      <c r="A157" s="88" t="s">
        <v>94</v>
      </c>
      <c r="B157" s="102">
        <v>81609.58</v>
      </c>
      <c r="C157" s="88">
        <v>59890</v>
      </c>
      <c r="D157" s="88">
        <v>5607.4669999999996</v>
      </c>
      <c r="N157" s="96"/>
      <c r="O157" s="96"/>
    </row>
    <row r="158" spans="1:15" ht="15.75">
      <c r="A158" s="88" t="s">
        <v>95</v>
      </c>
      <c r="B158" s="134">
        <v>56237.5</v>
      </c>
      <c r="C158" s="88">
        <v>31971</v>
      </c>
      <c r="D158" s="88">
        <v>3278.049</v>
      </c>
    </row>
    <row r="159" spans="1:15" ht="15.75">
      <c r="A159"/>
      <c r="B159" s="106">
        <f>SUM(B128:B158)</f>
        <v>2021010.0899999996</v>
      </c>
      <c r="C159" s="145">
        <f>SUM(C128:C158)</f>
        <v>1863057</v>
      </c>
      <c r="D159" s="95">
        <f>SUM(D128:D158)/1000</f>
        <v>178.62524399999998</v>
      </c>
      <c r="E159" s="1">
        <f t="shared" ref="E159:F159" si="3">SUM(E128:E158)</f>
        <v>0</v>
      </c>
      <c r="F159" s="1">
        <f t="shared" si="3"/>
        <v>0</v>
      </c>
    </row>
    <row r="160" spans="1:15" ht="15.75">
      <c r="A160"/>
      <c r="B160"/>
      <c r="C160"/>
      <c r="D160"/>
    </row>
    <row r="161" spans="1:4" ht="15.75">
      <c r="A161"/>
      <c r="B161"/>
      <c r="C161"/>
      <c r="D16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GM Feb Report </vt:lpstr>
      <vt:lpstr>GM Jan Report</vt:lpstr>
      <vt:lpstr>Erie Ridge</vt:lpstr>
      <vt:lpstr>Sandhurst</vt:lpstr>
      <vt:lpstr>Rutley</vt:lpstr>
      <vt:lpstr>Norfolk</vt:lpstr>
      <vt:lpstr>Hwy 2</vt:lpstr>
      <vt:lpstr>Odessa</vt:lpstr>
      <vt:lpstr>Unity</vt:lpstr>
      <vt:lpstr>Alfred</vt:lpstr>
      <vt:lpstr>Newboro 4</vt:lpstr>
      <vt:lpstr>Newboro 1</vt:lpstr>
      <vt:lpstr>Welland</vt:lpstr>
      <vt:lpstr>Bruining</vt:lpstr>
      <vt:lpstr>2017 Budget</vt:lpstr>
      <vt:lpstr>'GM Feb Report '!Print_Area</vt:lpstr>
      <vt:lpstr>'GM Jan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</dc:creator>
  <cp:lastModifiedBy>Cathy Harris</cp:lastModifiedBy>
  <cp:lastPrinted>2017-02-08T21:56:46Z</cp:lastPrinted>
  <dcterms:created xsi:type="dcterms:W3CDTF">2016-03-04T13:14:11Z</dcterms:created>
  <dcterms:modified xsi:type="dcterms:W3CDTF">2017-03-13T15:40:20Z</dcterms:modified>
</cp:coreProperties>
</file>