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46FF90D-242B-4910-903C-195C4211BB1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1" l="1"/>
  <c r="P19" i="1"/>
  <c r="Q19" i="1"/>
  <c r="O19" i="1"/>
  <c r="B18" i="1"/>
  <c r="F15" i="1" l="1"/>
  <c r="F16" i="1"/>
  <c r="F17" i="1"/>
  <c r="F18" i="1"/>
  <c r="F19" i="1"/>
  <c r="F20" i="1"/>
  <c r="F14" i="1"/>
  <c r="B17" i="1"/>
  <c r="G21" i="1"/>
  <c r="H20" i="1"/>
  <c r="E20" i="1"/>
  <c r="L19" i="1"/>
  <c r="H19" i="1"/>
  <c r="E19" i="1"/>
  <c r="H18" i="1"/>
  <c r="E18" i="1"/>
  <c r="H17" i="1"/>
  <c r="E17" i="1"/>
  <c r="L16" i="1"/>
  <c r="E16" i="1"/>
  <c r="H16" i="1" s="1"/>
  <c r="E15" i="1"/>
  <c r="H15" i="1" s="1"/>
  <c r="E14" i="1"/>
  <c r="E21" i="1" s="1"/>
  <c r="C12" i="1"/>
  <c r="E4" i="1" s="1"/>
  <c r="H11" i="1"/>
  <c r="N10" i="1" s="1"/>
  <c r="O10" i="1" s="1"/>
  <c r="F10" i="1"/>
  <c r="D10" i="1"/>
  <c r="N9" i="1"/>
  <c r="O9" i="1" s="1"/>
  <c r="N8" i="1"/>
  <c r="O8" i="1" s="1"/>
  <c r="N7" i="1"/>
  <c r="O7" i="1" s="1"/>
  <c r="I7" i="1"/>
  <c r="D9" i="1" s="1"/>
  <c r="F9" i="1" s="1"/>
  <c r="I19" i="1" s="1"/>
  <c r="O6" i="1"/>
  <c r="N6" i="1"/>
  <c r="E6" i="1"/>
  <c r="D7" i="1" s="1"/>
  <c r="F7" i="1" s="1"/>
  <c r="I17" i="1" s="1"/>
  <c r="D6" i="1"/>
  <c r="F6" i="1" s="1"/>
  <c r="I16" i="1" s="1"/>
  <c r="N5" i="1"/>
  <c r="O5" i="1" s="1"/>
  <c r="K5" i="1"/>
  <c r="J5" i="1"/>
  <c r="L5" i="1" s="1"/>
  <c r="F5" i="1"/>
  <c r="I15" i="1" s="1"/>
  <c r="D5" i="1"/>
  <c r="O4" i="1"/>
  <c r="N4" i="1"/>
  <c r="F4" i="1"/>
  <c r="D4" i="1"/>
  <c r="I20" i="1" l="1"/>
  <c r="D8" i="1"/>
  <c r="F8" i="1" s="1"/>
  <c r="I18" i="1" s="1"/>
  <c r="H21" i="1"/>
  <c r="F21" i="1" l="1"/>
  <c r="I21" i="1" s="1"/>
  <c r="F12" i="1"/>
</calcChain>
</file>

<file path=xl/sharedStrings.xml><?xml version="1.0" encoding="utf-8"?>
<sst xmlns="http://schemas.openxmlformats.org/spreadsheetml/2006/main" count="36" uniqueCount="29">
  <si>
    <t>tile=48</t>
  </si>
  <si>
    <t>1tile power</t>
  </si>
  <si>
    <t>mJ</t>
  </si>
  <si>
    <t>ratio (cycles</t>
  </si>
  <si>
    <t>real</t>
  </si>
  <si>
    <t>img</t>
  </si>
  <si>
    <t>MFCC</t>
  </si>
  <si>
    <t>F1</t>
  </si>
  <si>
    <t>B1</t>
  </si>
  <si>
    <t>B2</t>
  </si>
  <si>
    <t>B3</t>
  </si>
  <si>
    <t>B4</t>
  </si>
  <si>
    <t>L1</t>
  </si>
  <si>
    <t>time</t>
  </si>
  <si>
    <t>MACs</t>
  </si>
  <si>
    <t>MACs/s</t>
  </si>
  <si>
    <t>MACs/J</t>
  </si>
  <si>
    <t>First</t>
  </si>
  <si>
    <t>Last</t>
  </si>
  <si>
    <t>Total</t>
  </si>
  <si>
    <t>from</t>
  </si>
  <si>
    <t>to</t>
  </si>
  <si>
    <t>mA</t>
  </si>
  <si>
    <t>Current</t>
  </si>
  <si>
    <t>ratio</t>
  </si>
  <si>
    <t>tile10</t>
  </si>
  <si>
    <t>power</t>
  </si>
  <si>
    <t>duration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</si>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</sst>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3"/>
  <sheetViews>
    <sheetView tabSelected="1" topLeftCell="A3" workbookViewId="0">
      <selection activeCell="Q20" sqref="Q20"/>
    </sheetView>
  </sheetViews>
  <sheetFormatPr baseColWidth="10" defaultColWidth="8.7265625" defaultRowHeight="14.5" x14ac:dyDescent="0.35"/>
  <sheetData>
    <row r="3" spans="1:15" x14ac:dyDescent="0.35">
      <c r="C3" t="s">
        <v>0</v>
      </c>
      <c r="D3" t="s">
        <v>1</v>
      </c>
      <c r="F3" t="s">
        <v>2</v>
      </c>
      <c r="H3" t="s">
        <v>3</v>
      </c>
      <c r="J3" t="s">
        <v>4</v>
      </c>
      <c r="K3" t="s">
        <v>5</v>
      </c>
      <c r="N3">
        <v>1</v>
      </c>
      <c r="O3">
        <v>4.2200000000000001E-2</v>
      </c>
    </row>
    <row r="4" spans="1:15" x14ac:dyDescent="0.35">
      <c r="B4">
        <v>0.58309900000000003</v>
      </c>
      <c r="C4" t="s">
        <v>6</v>
      </c>
      <c r="D4" s="1">
        <f>B4</f>
        <v>0.58309900000000003</v>
      </c>
      <c r="E4" s="1">
        <f>C12*H4/H11</f>
        <v>0</v>
      </c>
      <c r="F4" s="1">
        <f>6.08</f>
        <v>6.08</v>
      </c>
      <c r="G4" s="1"/>
      <c r="H4" s="2"/>
      <c r="J4">
        <v>46</v>
      </c>
      <c r="K4">
        <v>18</v>
      </c>
      <c r="N4" t="e">
        <f>H5/H4</f>
        <v>#DIV/0!</v>
      </c>
      <c r="O4" t="e">
        <f>0.0422*N4</f>
        <v>#DIV/0!</v>
      </c>
    </row>
    <row r="5" spans="1:15" x14ac:dyDescent="0.35">
      <c r="B5">
        <v>2.2078229999999999</v>
      </c>
      <c r="C5" t="s">
        <v>7</v>
      </c>
      <c r="D5">
        <f>B5-B4</f>
        <v>1.6247239999999998</v>
      </c>
      <c r="F5" s="1">
        <f t="shared" ref="F5:F10" si="0">D5*11.4725142</f>
        <v>18.6396691610808</v>
      </c>
      <c r="H5" s="2">
        <v>4.0999999999999996</v>
      </c>
      <c r="J5">
        <f>J4*J4</f>
        <v>2116</v>
      </c>
      <c r="K5">
        <f>K4*K4</f>
        <v>324</v>
      </c>
      <c r="L5">
        <f>SQRT(J5+K5)</f>
        <v>49.396356140913873</v>
      </c>
      <c r="N5" t="e">
        <f>H6/H4</f>
        <v>#DIV/0!</v>
      </c>
      <c r="O5" t="e">
        <f t="shared" ref="O5:O10" si="1">0.0422*N5</f>
        <v>#DIV/0!</v>
      </c>
    </row>
    <row r="6" spans="1:15" x14ac:dyDescent="0.35">
      <c r="B6">
        <v>5.9045759000000002</v>
      </c>
      <c r="C6" t="s">
        <v>8</v>
      </c>
      <c r="D6">
        <f>E6*H6/I7</f>
        <v>0.66210499701492531</v>
      </c>
      <c r="E6">
        <f>B6-B5</f>
        <v>3.6967529000000003</v>
      </c>
      <c r="F6" s="1">
        <f t="shared" si="0"/>
        <v>7.5960089801446884</v>
      </c>
      <c r="H6" s="2">
        <v>1.2</v>
      </c>
      <c r="N6" t="e">
        <f>H7/H4</f>
        <v>#DIV/0!</v>
      </c>
      <c r="O6" t="e">
        <f t="shared" si="1"/>
        <v>#DIV/0!</v>
      </c>
    </row>
    <row r="7" spans="1:15" x14ac:dyDescent="0.35">
      <c r="B7">
        <v>7.1619447999999997</v>
      </c>
      <c r="C7" t="s">
        <v>9</v>
      </c>
      <c r="D7">
        <f>E6*H7/I7</f>
        <v>1.7656133253731345</v>
      </c>
      <c r="F7" s="1">
        <f t="shared" si="0"/>
        <v>20.256023947052508</v>
      </c>
      <c r="H7" s="2">
        <v>3.2</v>
      </c>
      <c r="I7">
        <f>SUM(H6:H9)</f>
        <v>6.7</v>
      </c>
      <c r="N7" t="e">
        <f>H8/H4</f>
        <v>#DIV/0!</v>
      </c>
      <c r="O7" t="e">
        <f t="shared" si="1"/>
        <v>#DIV/0!</v>
      </c>
    </row>
    <row r="8" spans="1:15" x14ac:dyDescent="0.35">
      <c r="C8" t="s">
        <v>10</v>
      </c>
      <c r="D8">
        <f>E6*H8/I7</f>
        <v>0.60692958059701507</v>
      </c>
      <c r="F8" s="1">
        <f t="shared" si="0"/>
        <v>6.9630082317993001</v>
      </c>
      <c r="H8" s="2">
        <v>1.1000000000000001</v>
      </c>
      <c r="N8" t="e">
        <f>H9/H4</f>
        <v>#DIV/0!</v>
      </c>
      <c r="O8" t="e">
        <f t="shared" si="1"/>
        <v>#DIV/0!</v>
      </c>
    </row>
    <row r="9" spans="1:15" x14ac:dyDescent="0.35">
      <c r="C9" t="s">
        <v>11</v>
      </c>
      <c r="D9">
        <f>E6*H9/I7</f>
        <v>0.66210499701492531</v>
      </c>
      <c r="F9" s="1">
        <f t="shared" si="0"/>
        <v>7.5960089801446884</v>
      </c>
      <c r="H9" s="2">
        <v>1.2</v>
      </c>
      <c r="N9" t="e">
        <f>H10/H4</f>
        <v>#DIV/0!</v>
      </c>
      <c r="O9" t="e">
        <f t="shared" si="1"/>
        <v>#DIV/0!</v>
      </c>
    </row>
    <row r="10" spans="1:15" x14ac:dyDescent="0.35">
      <c r="C10" t="s">
        <v>12</v>
      </c>
      <c r="D10">
        <f>B7-B6</f>
        <v>1.2573688999999995</v>
      </c>
      <c r="F10" s="1">
        <f t="shared" si="0"/>
        <v>14.425182559888375</v>
      </c>
      <c r="H10" s="2">
        <v>2.7</v>
      </c>
      <c r="N10" t="e">
        <f>H11/H4</f>
        <v>#DIV/0!</v>
      </c>
      <c r="O10" t="e">
        <f t="shared" si="1"/>
        <v>#DIV/0!</v>
      </c>
    </row>
    <row r="11" spans="1:15" x14ac:dyDescent="0.35">
      <c r="H11" s="2">
        <f>SUM(H4:H10)</f>
        <v>13.5</v>
      </c>
    </row>
    <row r="12" spans="1:15" x14ac:dyDescent="0.35">
      <c r="C12">
        <f>SUM(B7)</f>
        <v>7.1619447999999997</v>
      </c>
      <c r="F12" s="1">
        <f>SUM(F4:F10)</f>
        <v>81.555901860110353</v>
      </c>
    </row>
    <row r="13" spans="1:15" x14ac:dyDescent="0.35">
      <c r="E13" t="s">
        <v>13</v>
      </c>
      <c r="F13" t="s">
        <v>2</v>
      </c>
      <c r="G13" t="s">
        <v>14</v>
      </c>
      <c r="H13" t="s">
        <v>15</v>
      </c>
      <c r="I13" t="s">
        <v>16</v>
      </c>
    </row>
    <row r="14" spans="1:15" x14ac:dyDescent="0.35">
      <c r="A14" t="s">
        <v>23</v>
      </c>
      <c r="B14" t="s">
        <v>22</v>
      </c>
      <c r="D14" t="s">
        <v>6</v>
      </c>
      <c r="E14">
        <f>0.0422</f>
        <v>4.2200000000000001E-2</v>
      </c>
      <c r="F14">
        <f>F4*1.289136</f>
        <v>7.8379468800000005</v>
      </c>
    </row>
    <row r="15" spans="1:15" x14ac:dyDescent="0.35">
      <c r="A15" t="s">
        <v>20</v>
      </c>
      <c r="B15">
        <v>52.19</v>
      </c>
      <c r="D15" t="s">
        <v>17</v>
      </c>
      <c r="E15">
        <f>0.52*H5/13.5</f>
        <v>0.15792592592592591</v>
      </c>
      <c r="F15">
        <f t="shared" ref="F15:F20" si="2">F5*1.289136</f>
        <v>24.02906854363906</v>
      </c>
      <c r="G15">
        <v>7.4</v>
      </c>
      <c r="H15">
        <f>G15/E15</f>
        <v>46.85741088180113</v>
      </c>
      <c r="I15">
        <f>G15/(F15/1000)</f>
        <v>307.96033506504432</v>
      </c>
    </row>
    <row r="16" spans="1:15" x14ac:dyDescent="0.35">
      <c r="A16" t="s">
        <v>21</v>
      </c>
      <c r="B16">
        <v>67.28</v>
      </c>
      <c r="D16" t="s">
        <v>8</v>
      </c>
      <c r="E16">
        <f t="shared" ref="E16:E20" si="3">0.52*H6/13.5</f>
        <v>4.622222222222222E-2</v>
      </c>
      <c r="F16">
        <f t="shared" si="2"/>
        <v>9.7922886326278036</v>
      </c>
      <c r="G16">
        <v>118</v>
      </c>
      <c r="H16">
        <f t="shared" ref="H16:H20" si="4">G16/E16</f>
        <v>2552.8846153846157</v>
      </c>
      <c r="I16">
        <f t="shared" ref="I16:I20" si="5">G16/(F16/1000)</f>
        <v>12050.298395701411</v>
      </c>
      <c r="L16">
        <f>3*3*1*32*50*64</f>
        <v>921600</v>
      </c>
    </row>
    <row r="17" spans="1:18" x14ac:dyDescent="0.35">
      <c r="A17" t="s">
        <v>24</v>
      </c>
      <c r="B17">
        <f>(B16/B15)</f>
        <v>1.2891358497796515</v>
      </c>
      <c r="D17" t="s">
        <v>9</v>
      </c>
      <c r="E17">
        <f t="shared" si="3"/>
        <v>0.12325925925925928</v>
      </c>
      <c r="F17">
        <f t="shared" si="2"/>
        <v>26.112769687007482</v>
      </c>
      <c r="G17">
        <v>472</v>
      </c>
      <c r="H17">
        <f t="shared" si="4"/>
        <v>3829.3269230769224</v>
      </c>
      <c r="I17">
        <f t="shared" si="5"/>
        <v>18075.447593552115</v>
      </c>
      <c r="N17" t="s">
        <v>27</v>
      </c>
      <c r="O17">
        <v>1.1180000000000001</v>
      </c>
      <c r="P17">
        <v>1.0660000000000001</v>
      </c>
      <c r="Q17">
        <v>0.61599999999999999</v>
      </c>
      <c r="R17">
        <v>0.56200000000000006</v>
      </c>
    </row>
    <row r="18" spans="1:18" x14ac:dyDescent="0.35">
      <c r="A18" t="s">
        <v>26</v>
      </c>
      <c r="B18">
        <f>B16*2.8</f>
        <v>188.38399999999999</v>
      </c>
      <c r="D18" t="s">
        <v>10</v>
      </c>
      <c r="E18">
        <f t="shared" si="3"/>
        <v>4.2370370370370378E-2</v>
      </c>
      <c r="F18">
        <f t="shared" si="2"/>
        <v>8.9762645799088236</v>
      </c>
      <c r="G18">
        <v>236</v>
      </c>
      <c r="H18">
        <f t="shared" si="4"/>
        <v>5569.9300699300693</v>
      </c>
      <c r="I18">
        <f t="shared" si="5"/>
        <v>26291.560136075797</v>
      </c>
      <c r="N18" t="s">
        <v>26</v>
      </c>
      <c r="O18">
        <v>0.188</v>
      </c>
      <c r="P18">
        <v>0.188</v>
      </c>
      <c r="Q18">
        <v>0.188</v>
      </c>
      <c r="R18">
        <v>0.188</v>
      </c>
    </row>
    <row r="19" spans="1:18" x14ac:dyDescent="0.35">
      <c r="D19" t="s">
        <v>11</v>
      </c>
      <c r="E19">
        <f t="shared" si="3"/>
        <v>4.622222222222222E-2</v>
      </c>
      <c r="F19">
        <f t="shared" si="2"/>
        <v>9.7922886326278036</v>
      </c>
      <c r="G19">
        <v>236</v>
      </c>
      <c r="H19">
        <f t="shared" si="4"/>
        <v>5105.7692307692314</v>
      </c>
      <c r="I19">
        <f t="shared" si="5"/>
        <v>24100.596791402822</v>
      </c>
      <c r="L19">
        <f>3*3*4*16*25*128</f>
        <v>1843200</v>
      </c>
      <c r="N19" t="s">
        <v>28</v>
      </c>
      <c r="O19">
        <f>O17*O18</f>
        <v>0.21018400000000001</v>
      </c>
      <c r="P19">
        <f t="shared" ref="P19:Q19" si="6">P17*P18</f>
        <v>0.200408</v>
      </c>
      <c r="Q19">
        <f t="shared" si="6"/>
        <v>0.11580799999999999</v>
      </c>
      <c r="R19">
        <f>R17*R18</f>
        <v>0.10565600000000001</v>
      </c>
    </row>
    <row r="20" spans="1:18" x14ac:dyDescent="0.35">
      <c r="D20" t="s">
        <v>18</v>
      </c>
      <c r="E20">
        <f t="shared" si="3"/>
        <v>0.10400000000000001</v>
      </c>
      <c r="F20">
        <f t="shared" si="2"/>
        <v>18.596022144524262</v>
      </c>
      <c r="G20">
        <v>32</v>
      </c>
      <c r="H20">
        <f t="shared" si="4"/>
        <v>307.69230769230768</v>
      </c>
      <c r="I20">
        <f t="shared" si="5"/>
        <v>1720.7981229159077</v>
      </c>
    </row>
    <row r="21" spans="1:18" x14ac:dyDescent="0.35">
      <c r="D21" t="s">
        <v>19</v>
      </c>
      <c r="E21">
        <f>SUM(E14:E20)</f>
        <v>0.56220000000000003</v>
      </c>
      <c r="F21">
        <f>SUM(F14:F20)</f>
        <v>105.13664910033523</v>
      </c>
      <c r="G21">
        <f>SUM(G15:G20)</f>
        <v>1101.4000000000001</v>
      </c>
      <c r="H21">
        <f>G21/(E21-E14)</f>
        <v>2118.0769230769233</v>
      </c>
      <c r="I21">
        <f>G21/((F21-F14)/1000)</f>
        <v>11319.780992616465</v>
      </c>
    </row>
    <row r="23" spans="1:18" x14ac:dyDescent="0.35">
      <c r="C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2018-09-05T20:58:26Z</dcterms:modified>
</cp:coreProperties>
</file>