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"/>
    </mc:Choice>
  </mc:AlternateContent>
  <xr:revisionPtr revIDLastSave="0" documentId="13_ncr:1_{B0F13CFD-0E3A-1040-91BB-65E92062E213}" xr6:coauthVersionLast="46" xr6:coauthVersionMax="46" xr10:uidLastSave="{00000000-0000-0000-0000-000000000000}"/>
  <bookViews>
    <workbookView xWindow="1240" yWindow="2020" windowWidth="23040" windowHeight="13180" activeTab="3" xr2:uid="{B9F56D9D-CEEC-E54C-A0C7-3282913CF77D}"/>
  </bookViews>
  <sheets>
    <sheet name="Final" sheetId="4" r:id="rId1"/>
    <sheet name="Samples" sheetId="1" r:id="rId2"/>
    <sheet name="Sheet1" sheetId="3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J5" i="3"/>
  <c r="AI10" i="3"/>
  <c r="AJ10" i="3"/>
  <c r="AI11" i="3"/>
  <c r="AJ11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L11" i="3"/>
  <c r="L10" i="3"/>
  <c r="L20" i="3"/>
  <c r="L21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J15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M21" i="3"/>
  <c r="M20" i="3"/>
  <c r="AI25" i="3"/>
  <c r="M26" i="3"/>
  <c r="N26" i="3"/>
  <c r="O26" i="3"/>
  <c r="P26" i="3"/>
  <c r="R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M25" i="3"/>
  <c r="N25" i="3"/>
  <c r="O25" i="3"/>
  <c r="P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J24" i="3"/>
  <c r="Q24" i="3"/>
  <c r="R24" i="3" s="1"/>
  <c r="L24" i="3"/>
  <c r="T24" i="3" s="1"/>
  <c r="AJ23" i="3"/>
  <c r="Q23" i="3"/>
  <c r="R23" i="3" s="1"/>
  <c r="L23" i="3"/>
  <c r="T23" i="3" s="1"/>
  <c r="AJ22" i="3"/>
  <c r="Q22" i="3"/>
  <c r="R22" i="3" s="1"/>
  <c r="L22" i="3"/>
  <c r="T22" i="3" s="1"/>
  <c r="T26" i="3" s="1"/>
  <c r="AJ19" i="3"/>
  <c r="Q19" i="3"/>
  <c r="R19" i="3" s="1"/>
  <c r="L19" i="3"/>
  <c r="T19" i="3" s="1"/>
  <c r="AJ18" i="3"/>
  <c r="Q18" i="3"/>
  <c r="R18" i="3" s="1"/>
  <c r="L18" i="3"/>
  <c r="T18" i="3" s="1"/>
  <c r="AJ17" i="3"/>
  <c r="Q17" i="3"/>
  <c r="R17" i="3" s="1"/>
  <c r="L17" i="3"/>
  <c r="T17" i="3" s="1"/>
  <c r="AJ14" i="3"/>
  <c r="Q14" i="3"/>
  <c r="R14" i="3" s="1"/>
  <c r="L14" i="3"/>
  <c r="T14" i="3" s="1"/>
  <c r="AJ13" i="3"/>
  <c r="Q13" i="3"/>
  <c r="R13" i="3" s="1"/>
  <c r="L13" i="3"/>
  <c r="T13" i="3" s="1"/>
  <c r="AJ12" i="3"/>
  <c r="Q12" i="3"/>
  <c r="R12" i="3" s="1"/>
  <c r="L12" i="3"/>
  <c r="T12" i="3" s="1"/>
  <c r="AJ9" i="3"/>
  <c r="Q9" i="3"/>
  <c r="R9" i="3" s="1"/>
  <c r="L9" i="3"/>
  <c r="T9" i="3" s="1"/>
  <c r="AJ8" i="3"/>
  <c r="Q8" i="3"/>
  <c r="R8" i="3" s="1"/>
  <c r="L8" i="3"/>
  <c r="T8" i="3" s="1"/>
  <c r="AJ7" i="3"/>
  <c r="Q7" i="3"/>
  <c r="R7" i="3" s="1"/>
  <c r="L7" i="3"/>
  <c r="T7" i="3" s="1"/>
  <c r="AJ4" i="3"/>
  <c r="Q4" i="3"/>
  <c r="R4" i="3" s="1"/>
  <c r="L4" i="3"/>
  <c r="T4" i="3" s="1"/>
  <c r="AJ3" i="3"/>
  <c r="Q3" i="3"/>
  <c r="R3" i="3" s="1"/>
  <c r="L3" i="3"/>
  <c r="T3" i="3" s="1"/>
  <c r="AJ2" i="3"/>
  <c r="Q2" i="3"/>
  <c r="R2" i="3" s="1"/>
  <c r="L2" i="3"/>
  <c r="T2" i="3" s="1"/>
  <c r="Q26" i="3" l="1"/>
  <c r="L25" i="3"/>
  <c r="S22" i="3"/>
  <c r="L26" i="3"/>
  <c r="AJ26" i="3"/>
  <c r="AJ25" i="3"/>
  <c r="T25" i="3"/>
  <c r="R25" i="3"/>
  <c r="Q25" i="3"/>
  <c r="S4" i="3"/>
  <c r="U4" i="3" s="1"/>
  <c r="S9" i="3"/>
  <c r="U9" i="3" s="1"/>
  <c r="S18" i="3"/>
  <c r="U18" i="3" s="1"/>
  <c r="S14" i="3"/>
  <c r="U14" i="3" s="1"/>
  <c r="S23" i="3"/>
  <c r="S19" i="3"/>
  <c r="U19" i="3" s="1"/>
  <c r="S3" i="3"/>
  <c r="U3" i="3" s="1"/>
  <c r="S12" i="3"/>
  <c r="U12" i="3" s="1"/>
  <c r="S24" i="3"/>
  <c r="U24" i="3" s="1"/>
  <c r="S2" i="3"/>
  <c r="U2" i="3" s="1"/>
  <c r="S13" i="3"/>
  <c r="U13" i="3" s="1"/>
  <c r="S7" i="3"/>
  <c r="U7" i="3" s="1"/>
  <c r="U22" i="3"/>
  <c r="S8" i="3"/>
  <c r="U8" i="3" s="1"/>
  <c r="S17" i="3"/>
  <c r="U17" i="3" s="1"/>
  <c r="AK62" i="1"/>
  <c r="AK63" i="1"/>
  <c r="T63" i="1" s="1"/>
  <c r="AK64" i="1"/>
  <c r="T64" i="1" s="1"/>
  <c r="AK65" i="1"/>
  <c r="T65" i="1" s="1"/>
  <c r="AK70" i="1"/>
  <c r="AK71" i="1"/>
  <c r="AK72" i="1"/>
  <c r="AK73" i="1"/>
  <c r="AK74" i="1"/>
  <c r="AK75" i="1"/>
  <c r="AK76" i="1"/>
  <c r="AK77" i="1"/>
  <c r="AK79" i="1"/>
  <c r="AK80" i="1"/>
  <c r="AK81" i="1"/>
  <c r="T62" i="1"/>
  <c r="S26" i="3" l="1"/>
  <c r="U23" i="3"/>
  <c r="U25" i="3" s="1"/>
  <c r="S25" i="3"/>
  <c r="R58" i="1"/>
  <c r="S58" i="1"/>
  <c r="U58" i="1"/>
  <c r="R59" i="1"/>
  <c r="S59" i="1" s="1"/>
  <c r="U59" i="1"/>
  <c r="R60" i="1"/>
  <c r="S60" i="1" s="1"/>
  <c r="U60" i="1"/>
  <c r="R61" i="1"/>
  <c r="S61" i="1"/>
  <c r="T61" i="1"/>
  <c r="U61" i="1"/>
  <c r="R62" i="1"/>
  <c r="S62" i="1" s="1"/>
  <c r="V62" i="1" s="1"/>
  <c r="U62" i="1"/>
  <c r="R63" i="1"/>
  <c r="S63" i="1" s="1"/>
  <c r="V63" i="1" s="1"/>
  <c r="U63" i="1"/>
  <c r="R64" i="1"/>
  <c r="S64" i="1" s="1"/>
  <c r="V64" i="1" s="1"/>
  <c r="U64" i="1"/>
  <c r="R65" i="1"/>
  <c r="S65" i="1" s="1"/>
  <c r="V65" i="1" s="1"/>
  <c r="U65" i="1"/>
  <c r="R66" i="1"/>
  <c r="S66" i="1"/>
  <c r="U66" i="1"/>
  <c r="R67" i="1"/>
  <c r="S67" i="1" s="1"/>
  <c r="U67" i="1"/>
  <c r="R68" i="1"/>
  <c r="S68" i="1" s="1"/>
  <c r="U68" i="1"/>
  <c r="R69" i="1"/>
  <c r="S69" i="1"/>
  <c r="U69" i="1"/>
  <c r="R70" i="1"/>
  <c r="S70" i="1" s="1"/>
  <c r="T70" i="1"/>
  <c r="U70" i="1"/>
  <c r="R71" i="1"/>
  <c r="S71" i="1" s="1"/>
  <c r="T71" i="1"/>
  <c r="U71" i="1"/>
  <c r="R72" i="1"/>
  <c r="S72" i="1" s="1"/>
  <c r="T72" i="1"/>
  <c r="U72" i="1"/>
  <c r="R73" i="1"/>
  <c r="S73" i="1" s="1"/>
  <c r="V73" i="1" s="1"/>
  <c r="T73" i="1"/>
  <c r="U73" i="1"/>
  <c r="R74" i="1"/>
  <c r="S74" i="1" s="1"/>
  <c r="V74" i="1" s="1"/>
  <c r="T74" i="1"/>
  <c r="U74" i="1"/>
  <c r="R75" i="1"/>
  <c r="S75" i="1" s="1"/>
  <c r="V75" i="1" s="1"/>
  <c r="T75" i="1"/>
  <c r="U75" i="1"/>
  <c r="R76" i="1"/>
  <c r="S76" i="1" s="1"/>
  <c r="V76" i="1" s="1"/>
  <c r="T76" i="1"/>
  <c r="U76" i="1"/>
  <c r="R77" i="1"/>
  <c r="S77" i="1" s="1"/>
  <c r="T77" i="1"/>
  <c r="U77" i="1"/>
  <c r="R79" i="1"/>
  <c r="S79" i="1" s="1"/>
  <c r="T79" i="1"/>
  <c r="U79" i="1"/>
  <c r="R80" i="1"/>
  <c r="S80" i="1" s="1"/>
  <c r="T80" i="1"/>
  <c r="U80" i="1"/>
  <c r="R81" i="1"/>
  <c r="S81" i="1" s="1"/>
  <c r="T81" i="1"/>
  <c r="U81" i="1"/>
  <c r="AK61" i="1"/>
  <c r="AK60" i="1"/>
  <c r="T60" i="1" s="1"/>
  <c r="AK59" i="1"/>
  <c r="T59" i="1" s="1"/>
  <c r="AK58" i="1"/>
  <c r="T58" i="1" s="1"/>
  <c r="AK69" i="1"/>
  <c r="T69" i="1" s="1"/>
  <c r="AK68" i="1"/>
  <c r="T68" i="1" s="1"/>
  <c r="AK67" i="1"/>
  <c r="T67" i="1" s="1"/>
  <c r="AK66" i="1"/>
  <c r="T66" i="1" s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U26" i="3" l="1"/>
  <c r="V80" i="1"/>
  <c r="V71" i="1"/>
  <c r="V79" i="1"/>
  <c r="V70" i="1"/>
  <c r="V72" i="1"/>
  <c r="V81" i="1"/>
  <c r="V77" i="1"/>
  <c r="V69" i="1"/>
  <c r="V67" i="1"/>
  <c r="V66" i="1"/>
  <c r="V68" i="1"/>
  <c r="V58" i="1"/>
  <c r="V60" i="1"/>
  <c r="V61" i="1"/>
  <c r="V59" i="1"/>
  <c r="U13" i="1"/>
  <c r="V13" i="1"/>
  <c r="T13" i="1"/>
  <c r="S13" i="1"/>
  <c r="R13" i="1"/>
  <c r="R49" i="1"/>
  <c r="S49" i="1" s="1"/>
  <c r="V49" i="1" s="1"/>
  <c r="T49" i="1"/>
  <c r="U49" i="1"/>
  <c r="R50" i="1"/>
  <c r="S50" i="1" s="1"/>
  <c r="V50" i="1" s="1"/>
  <c r="T50" i="1"/>
  <c r="U50" i="1"/>
  <c r="R51" i="1"/>
  <c r="S51" i="1"/>
  <c r="T51" i="1"/>
  <c r="U51" i="1"/>
  <c r="R52" i="1"/>
  <c r="S52" i="1" s="1"/>
  <c r="V52" i="1" s="1"/>
  <c r="T52" i="1"/>
  <c r="U52" i="1"/>
  <c r="R53" i="1"/>
  <c r="S53" i="1" s="1"/>
  <c r="V53" i="1" s="1"/>
  <c r="T53" i="1"/>
  <c r="U53" i="1"/>
  <c r="R54" i="1"/>
  <c r="S54" i="1" s="1"/>
  <c r="V54" i="1" s="1"/>
  <c r="T54" i="1"/>
  <c r="U54" i="1"/>
  <c r="R55" i="1"/>
  <c r="S55" i="1" s="1"/>
  <c r="V55" i="1" s="1"/>
  <c r="T55" i="1"/>
  <c r="U55" i="1"/>
  <c r="R56" i="1"/>
  <c r="S56" i="1" s="1"/>
  <c r="V56" i="1" s="1"/>
  <c r="T56" i="1"/>
  <c r="U56" i="1"/>
  <c r="T11" i="1"/>
  <c r="S10" i="1"/>
  <c r="S11" i="1"/>
  <c r="S12" i="1"/>
  <c r="V51" i="1" l="1"/>
  <c r="AK49" i="1"/>
  <c r="AK50" i="1"/>
  <c r="AK51" i="1"/>
  <c r="AK52" i="1"/>
  <c r="AK53" i="1"/>
  <c r="AK54" i="1"/>
  <c r="AK55" i="1"/>
  <c r="AK56" i="1"/>
  <c r="R14" i="1" l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Q3" i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R11" i="1"/>
  <c r="R12" i="1"/>
  <c r="R2" i="1"/>
  <c r="S2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M48" i="1"/>
  <c r="M47" i="1"/>
  <c r="M46" i="1"/>
  <c r="M41" i="1"/>
  <c r="M42" i="1"/>
  <c r="M40" i="1"/>
  <c r="L54" i="1" l="1"/>
  <c r="L55" i="1"/>
  <c r="L56" i="1"/>
  <c r="L53" i="1"/>
  <c r="AK38" i="1" l="1"/>
  <c r="AK39" i="1"/>
  <c r="AK40" i="1"/>
  <c r="AK41" i="1"/>
  <c r="AK42" i="1"/>
  <c r="AK43" i="1"/>
  <c r="AK44" i="1"/>
  <c r="AK45" i="1"/>
  <c r="AK46" i="1"/>
  <c r="AK47" i="1"/>
  <c r="AK48" i="1"/>
  <c r="AK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T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U33" i="1" l="1"/>
  <c r="T33" i="1"/>
  <c r="U29" i="1"/>
  <c r="T29" i="1"/>
  <c r="U28" i="1"/>
  <c r="T28" i="1"/>
  <c r="U35" i="1"/>
  <c r="T35" i="1"/>
  <c r="U31" i="1"/>
  <c r="T31" i="1"/>
  <c r="U27" i="1"/>
  <c r="T27" i="1"/>
  <c r="U23" i="1"/>
  <c r="T23" i="1"/>
  <c r="U25" i="1"/>
  <c r="T25" i="1"/>
  <c r="U36" i="1"/>
  <c r="T36" i="1"/>
  <c r="U32" i="1"/>
  <c r="T32" i="1"/>
  <c r="U24" i="1"/>
  <c r="T24" i="1"/>
  <c r="U34" i="1"/>
  <c r="U30" i="1"/>
  <c r="T30" i="1"/>
  <c r="U26" i="1"/>
  <c r="T26" i="1"/>
  <c r="U22" i="1"/>
  <c r="T22" i="1"/>
  <c r="M9" i="1"/>
  <c r="M8" i="1"/>
  <c r="M7" i="1"/>
  <c r="M6" i="1"/>
  <c r="M5" i="1"/>
  <c r="M4" i="1"/>
  <c r="M3" i="1"/>
  <c r="L11" i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U2" i="1" s="1"/>
  <c r="V22" i="1" l="1"/>
  <c r="V30" i="1"/>
  <c r="V24" i="1"/>
  <c r="V36" i="1"/>
  <c r="V23" i="1"/>
  <c r="V31" i="1"/>
  <c r="V28" i="1"/>
  <c r="U21" i="1"/>
  <c r="T21" i="1"/>
  <c r="U20" i="1"/>
  <c r="T20" i="1"/>
  <c r="V34" i="1"/>
  <c r="V25" i="1"/>
  <c r="V27" i="1"/>
  <c r="V35" i="1"/>
  <c r="V29" i="1"/>
  <c r="U19" i="1"/>
  <c r="T19" i="1"/>
  <c r="U15" i="1"/>
  <c r="T15" i="1"/>
  <c r="U17" i="1"/>
  <c r="T17" i="1"/>
  <c r="U16" i="1"/>
  <c r="T16" i="1"/>
  <c r="V26" i="1"/>
  <c r="V32" i="1"/>
  <c r="U18" i="1"/>
  <c r="T18" i="1"/>
  <c r="U14" i="1"/>
  <c r="T14" i="1"/>
  <c r="V33" i="1"/>
  <c r="U7" i="1"/>
  <c r="T7" i="1"/>
  <c r="U11" i="1"/>
  <c r="U10" i="1"/>
  <c r="T10" i="1"/>
  <c r="U5" i="1"/>
  <c r="T5" i="1"/>
  <c r="U3" i="1"/>
  <c r="T3" i="1"/>
  <c r="T6" i="1"/>
  <c r="U6" i="1"/>
  <c r="U9" i="1"/>
  <c r="T9" i="1"/>
  <c r="U8" i="1"/>
  <c r="T8" i="1"/>
  <c r="U4" i="1"/>
  <c r="T4" i="1"/>
  <c r="U12" i="1"/>
  <c r="T12" i="1"/>
  <c r="T2" i="1"/>
  <c r="V6" i="1" l="1"/>
  <c r="V18" i="1"/>
  <c r="V16" i="1"/>
  <c r="V15" i="1"/>
  <c r="V14" i="1"/>
  <c r="V17" i="1"/>
  <c r="V19" i="1"/>
  <c r="V20" i="1"/>
  <c r="V21" i="1"/>
  <c r="V4" i="1"/>
  <c r="V9" i="1"/>
  <c r="V3" i="1"/>
  <c r="V5" i="1"/>
  <c r="V11" i="1"/>
  <c r="V12" i="1"/>
  <c r="V8" i="1"/>
  <c r="V10" i="1"/>
  <c r="V7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<sst xmlns="http://schemas.openxmlformats.org/spreadsheetml/2006/main" count="406" uniqueCount="73">
  <si>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</si>
  <si>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</si>
  <si>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</si>
  <si>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</si>
  <si>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</si>
  <si>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</si>
  <si>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</si>
  <si>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</si>
  <si>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</si>
  <si>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</si>
  <si>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</si>
  <si>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</si>
  <si>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</si>
  <si>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</si>
  <si>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</si>
  <si>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</si>
  <si>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</si>
  <si>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</si>
  <si>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</si>
  <si>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</si>
  <si>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</si>
  <si>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</si>
  <si>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</si>
  <si>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</si>
  <si>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</si>
  <si>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</si>
  <si>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</si>
  <si>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</si>
  <si>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</si>
  <si>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</si>
  <si>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</si>
  <si>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</si>
  <si>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</si>
  <si>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</si>
  <si>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</si>
  <si>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</si>
  <si>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</si>
  <si>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</si>
  <si>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</si>
  <si>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</si>
  <si>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</si>
  <si>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</si>
  <si>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</si>
  <si>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</si>
  <si>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</si>
  <si>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</si>
  <si>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</si>
  <si>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</si>
  <si>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</si>
  <si>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</si>
  <si>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</si>
  <si>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</si>
  <si>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</si>
  <si>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</si>
  <si>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</si>
  <si>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</si>
  <si>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</si>
  <si>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</si>
  <si>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</si>
  <si>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</si>
  <si>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</si>
  <si>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</si>
  <si>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</si>
  <si>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</si>
  <si>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</t>
  </si>
  <si>
    <t>W29∆ku70::cas9∆mhy1</t>
  </si>
  <si>
    <t>W29∆ku70::cas9∆mhy1∆ARE1∆LRO1∆DGA1∆DGA2</t>
  </si>
  <si>
    <t>W29∆ku70::cas9∆mhy1∆ARE1∆LRO1∆DGA1∆DGA2∆ICL1∆ICL2</t>
  </si>
  <si>
    <t>W29∆ku70::cas9∆mhy1∆ARE1∆LRO1∆DGA1∆DGA2, lntC3: Tefp-AtCAD-Pex20p, GPDp-AtMTT-lip2t</t>
  </si>
  <si>
    <t>SPE</t>
  </si>
  <si>
    <t>BCA protein content /µg protein per mg DW</t>
  </si>
  <si>
    <t>C16:0 
μg/g CDW</t>
  </si>
  <si>
    <t>strainID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</si>
</sst>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0" fontId="0" fillId="0" borderId="0" xfId="0" applyFill="1" applyAlignment="1">
      <alignment horizontal="left"/>
    </xf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2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3" fillId="0" borderId="0" xfId="0" applyFont="1" applyFill="1"/>
    <xf numFmtId="0" fontId="0" fillId="7" borderId="0" xfId="0" applyFill="1"/>
    <xf numFmtId="2" fontId="0" fillId="8" borderId="0" xfId="0" applyNumberFormat="1" applyFill="1"/>
    <xf numFmtId="10" fontId="4" fillId="0" borderId="0" xfId="0" applyNumberFormat="1" applyFont="1"/>
    <xf numFmtId="2" fontId="4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4" fontId="0" fillId="11" borderId="0" xfId="0" applyNumberFormat="1" applyFill="1"/>
    <xf numFmtId="2" fontId="0" fillId="11" borderId="0" xfId="0" applyNumberFormat="1" applyFill="1"/>
    <xf numFmtId="10" fontId="4" fillId="11" borderId="0" xfId="0" applyNumberFormat="1" applyFont="1" applyFill="1"/>
    <xf numFmtId="2" fontId="4" fillId="11" borderId="0" xfId="0" applyNumberFormat="1" applyFont="1" applyFill="1"/>
    <xf numFmtId="10" fontId="0" fillId="11" borderId="0" xfId="0" applyNumberFormat="1" applyFill="1"/>
    <xf numFmtId="166" fontId="0" fillId="11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166" fontId="7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166" fontId="7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E17"/>
  <sheetViews>
    <sheetView topLeftCell="E1" workbookViewId="0">
      <selection activeCell="L11" sqref="A1:AE12"/>
    </sheetView>
  </sheetViews>
  <sheetFormatPr baseColWidth="10" defaultColWidth="9" defaultRowHeight="16" x14ac:dyDescent="0.2"/>
  <cols>
    <col min="1" max="1" width="9" style="63"/>
    <col min="2" max="2" width="92" style="63" customWidth="1"/>
    <col min="3" max="4" width="9" style="63"/>
    <col min="5" max="5" width="13.6640625" style="63" customWidth="1"/>
    <col min="6" max="6" width="9" style="63"/>
    <col min="7" max="7" width="18.83203125" style="63" customWidth="1"/>
    <col min="8" max="8" width="11.5" style="63" customWidth="1"/>
    <col min="9" max="9" width="12.33203125" style="63" customWidth="1"/>
    <col min="10" max="10" width="9" style="63"/>
    <col min="11" max="11" width="12.33203125" style="63" customWidth="1"/>
    <col min="12" max="12" width="15.1640625" style="63" customWidth="1"/>
    <col min="13" max="13" width="14.5" style="63" customWidth="1"/>
    <col min="14" max="14" width="12.1640625" style="63" customWidth="1"/>
    <col min="15" max="15" width="13" style="63" customWidth="1"/>
    <col min="16" max="16" width="11" style="63" customWidth="1"/>
    <col min="17" max="16384" width="9" style="63"/>
  </cols>
  <sheetData>
    <row r="1" spans="1:31" x14ac:dyDescent="0.2">
      <c r="A1" s="65"/>
      <c r="B1" s="65"/>
      <c r="C1" s="65"/>
      <c r="D1" s="66" t="s">
        <v>62</v>
      </c>
      <c r="E1" s="78" t="s">
        <v>61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1" s="64" customFormat="1" ht="79.5" customHeight="1" x14ac:dyDescent="0.2">
      <c r="A2" s="67"/>
      <c r="B2" s="67"/>
      <c r="C2" s="67"/>
      <c r="D2" s="67" t="s">
        <v>63</v>
      </c>
      <c r="E2" s="67" t="s">
        <v>11</v>
      </c>
      <c r="F2" s="67" t="s">
        <v>12</v>
      </c>
      <c r="G2" s="67" t="s">
        <v>59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7" t="s">
        <v>60</v>
      </c>
      <c r="P2" s="67" t="s">
        <v>71</v>
      </c>
      <c r="Q2" s="67" t="s">
        <v>24</v>
      </c>
      <c r="R2" s="67" t="s">
        <v>25</v>
      </c>
      <c r="S2" s="67" t="s">
        <v>26</v>
      </c>
      <c r="T2" s="67" t="s">
        <v>27</v>
      </c>
      <c r="U2" s="69" t="s">
        <v>28</v>
      </c>
      <c r="V2" s="69" t="s">
        <v>29</v>
      </c>
      <c r="W2" s="69" t="s">
        <v>30</v>
      </c>
      <c r="X2" s="69" t="s">
        <v>31</v>
      </c>
      <c r="Y2" s="69" t="s">
        <v>32</v>
      </c>
      <c r="Z2" s="69" t="s">
        <v>33</v>
      </c>
      <c r="AA2" s="69" t="s">
        <v>34</v>
      </c>
      <c r="AB2" s="69" t="s">
        <v>35</v>
      </c>
      <c r="AC2" s="69" t="s">
        <v>36</v>
      </c>
      <c r="AD2" s="68" t="s">
        <v>70</v>
      </c>
      <c r="AE2" s="68" t="s">
        <v>69</v>
      </c>
    </row>
    <row r="3" spans="1:31" s="77" customFormat="1" x14ac:dyDescent="0.2">
      <c r="A3" s="73" t="s">
        <v>53</v>
      </c>
      <c r="B3" s="75" t="s">
        <v>64</v>
      </c>
      <c r="C3" s="73" t="s">
        <v>56</v>
      </c>
      <c r="D3" s="76">
        <v>0.28511388888888889</v>
      </c>
      <c r="E3" s="76">
        <v>0.10274943310657597</v>
      </c>
      <c r="F3" s="76">
        <v>2.2933333333333334</v>
      </c>
      <c r="G3" s="76">
        <v>2.4186666666666667</v>
      </c>
      <c r="H3" s="76">
        <v>0.22666666666666668</v>
      </c>
      <c r="I3" s="76">
        <v>0.03</v>
      </c>
      <c r="J3" s="76">
        <v>2.4081632653061233</v>
      </c>
      <c r="K3" s="76">
        <v>2.0611190344509009</v>
      </c>
      <c r="L3" s="76">
        <v>1.0435269370550675</v>
      </c>
      <c r="M3" s="76">
        <v>4.4673666568076511</v>
      </c>
      <c r="N3" s="76">
        <v>105.48094963478324</v>
      </c>
      <c r="O3" s="76">
        <v>6.0286637702861946E-2</v>
      </c>
      <c r="P3" s="76">
        <v>40.77687256813757</v>
      </c>
      <c r="Q3" s="76">
        <v>18.579755229238994</v>
      </c>
      <c r="R3" s="76">
        <v>13.460994977967525</v>
      </c>
      <c r="S3" s="76">
        <v>143.98991887665829</v>
      </c>
      <c r="T3" s="76">
        <v>72.019286205336186</v>
      </c>
      <c r="U3" s="76">
        <v>3.4333333333333334E-3</v>
      </c>
      <c r="V3" s="76">
        <v>20.681266666666669</v>
      </c>
      <c r="W3" s="76">
        <v>0</v>
      </c>
      <c r="X3" s="76">
        <v>0</v>
      </c>
      <c r="Y3" s="76">
        <v>1.3166666666666667E-2</v>
      </c>
      <c r="Z3" s="76">
        <v>0</v>
      </c>
      <c r="AA3" s="76">
        <v>0</v>
      </c>
      <c r="AB3" s="76">
        <v>25.0565</v>
      </c>
      <c r="AC3" s="76">
        <v>4.375233333333334</v>
      </c>
      <c r="AD3" s="76">
        <v>167.08888888888887</v>
      </c>
    </row>
    <row r="4" spans="1:31" s="31" customFormat="1" x14ac:dyDescent="0.2">
      <c r="A4" s="70"/>
      <c r="B4" s="72"/>
      <c r="C4" s="70" t="s">
        <v>57</v>
      </c>
      <c r="D4" s="71">
        <v>6.4791336190653959E-3</v>
      </c>
      <c r="E4" s="71">
        <v>1.2273602661344099E-3</v>
      </c>
      <c r="F4" s="71">
        <v>0.25716402029314545</v>
      </c>
      <c r="G4" s="71">
        <v>0.29539352283578207</v>
      </c>
      <c r="H4" s="71">
        <v>5.7735026918962632E-3</v>
      </c>
      <c r="I4" s="71">
        <v>0</v>
      </c>
      <c r="J4" s="71">
        <v>7.0695951329342005E-2</v>
      </c>
      <c r="K4" s="71">
        <v>0.18200075842384927</v>
      </c>
      <c r="L4" s="71">
        <v>0.1539775101631228</v>
      </c>
      <c r="M4" s="71">
        <v>5.3363489831930733E-2</v>
      </c>
      <c r="N4" s="71">
        <v>12.3223924258344</v>
      </c>
      <c r="O4" s="71">
        <v>9.7002526990509156E-3</v>
      </c>
      <c r="P4" s="71">
        <v>8.2465772809088307</v>
      </c>
      <c r="Q4" s="71">
        <v>0.69000207149340975</v>
      </c>
      <c r="R4" s="71">
        <v>4.5281606867361912</v>
      </c>
      <c r="S4" s="71">
        <v>18.446959503836915</v>
      </c>
      <c r="T4" s="71">
        <v>7.0318588731208962</v>
      </c>
      <c r="U4" s="71">
        <v>4.0414518843273796E-4</v>
      </c>
      <c r="V4" s="71">
        <v>0.14516632988862566</v>
      </c>
      <c r="W4" s="71">
        <v>0</v>
      </c>
      <c r="X4" s="71">
        <v>0</v>
      </c>
      <c r="Y4" s="71">
        <v>1.8561878496890699E-2</v>
      </c>
      <c r="Z4" s="71">
        <v>0</v>
      </c>
      <c r="AA4" s="71">
        <v>0</v>
      </c>
      <c r="AB4" s="71">
        <v>0</v>
      </c>
      <c r="AC4" s="71">
        <v>0.14516632988862568</v>
      </c>
      <c r="AD4" s="71">
        <v>24.053761159659171</v>
      </c>
    </row>
    <row r="5" spans="1:31" s="77" customFormat="1" x14ac:dyDescent="0.2">
      <c r="A5" s="73" t="s">
        <v>38</v>
      </c>
      <c r="B5" s="75" t="s">
        <v>65</v>
      </c>
      <c r="C5" s="73" t="s">
        <v>56</v>
      </c>
      <c r="D5" s="76">
        <v>0.28438472222222222</v>
      </c>
      <c r="E5" s="76">
        <v>0.10428743961352656</v>
      </c>
      <c r="F5" s="76">
        <v>3.0466666666666669</v>
      </c>
      <c r="G5" s="76">
        <v>1.9613333333333343</v>
      </c>
      <c r="H5" s="76">
        <v>0.20666666666666667</v>
      </c>
      <c r="I5" s="76">
        <v>0.03</v>
      </c>
      <c r="J5" s="76">
        <v>2.1632653061224492</v>
      </c>
      <c r="K5" s="76">
        <v>2.2999059683422316</v>
      </c>
      <c r="L5" s="76">
        <v>1.3387433065091772</v>
      </c>
      <c r="M5" s="76">
        <v>4.5342365049359383</v>
      </c>
      <c r="N5" s="76">
        <v>85.169728942079473</v>
      </c>
      <c r="O5" s="76">
        <v>7.3966534094040193E-2</v>
      </c>
      <c r="P5" s="76">
        <v>37.628733816742233</v>
      </c>
      <c r="Q5" s="76">
        <v>16.692397380749796</v>
      </c>
      <c r="R5" s="76">
        <v>15.685381570146426</v>
      </c>
      <c r="S5" s="76">
        <v>154.57209211767258</v>
      </c>
      <c r="T5" s="76">
        <v>65.470656307741351</v>
      </c>
      <c r="U5" s="76">
        <v>3.2999999999999995E-3</v>
      </c>
      <c r="V5" s="76">
        <v>20.762133333333335</v>
      </c>
      <c r="W5" s="76">
        <v>0</v>
      </c>
      <c r="X5" s="76">
        <v>0</v>
      </c>
      <c r="Y5" s="76">
        <v>0.10856666666666666</v>
      </c>
      <c r="Z5" s="76">
        <v>0</v>
      </c>
      <c r="AA5" s="76">
        <v>0</v>
      </c>
      <c r="AB5" s="76">
        <v>25.305599999999998</v>
      </c>
      <c r="AC5" s="76">
        <v>4.5434666666666663</v>
      </c>
      <c r="AD5" s="76">
        <v>201.42222222222219</v>
      </c>
    </row>
    <row r="6" spans="1:31" s="31" customFormat="1" x14ac:dyDescent="0.2">
      <c r="A6" s="70"/>
      <c r="B6" s="72"/>
      <c r="C6" s="70" t="s">
        <v>57</v>
      </c>
      <c r="D6" s="71">
        <v>1.1040022938449084E-2</v>
      </c>
      <c r="E6" s="71">
        <v>4.3490839565291841E-3</v>
      </c>
      <c r="F6" s="71">
        <v>0.10066445913694341</v>
      </c>
      <c r="G6" s="71">
        <v>2.2120880030715766E-2</v>
      </c>
      <c r="H6" s="71">
        <v>5.7735026918962467E-3</v>
      </c>
      <c r="I6" s="71">
        <v>0</v>
      </c>
      <c r="J6" s="71">
        <v>7.0695951329341755E-2</v>
      </c>
      <c r="K6" s="71">
        <v>0.10189385391586225</v>
      </c>
      <c r="L6" s="71">
        <v>3.3085893027753478E-2</v>
      </c>
      <c r="M6" s="71">
        <v>0.18909060680561646</v>
      </c>
      <c r="N6" s="71">
        <v>5.5609711530311348</v>
      </c>
      <c r="O6" s="71">
        <v>1.0480746559946385E-2</v>
      </c>
      <c r="P6" s="71">
        <v>5.571312813141498</v>
      </c>
      <c r="Q6" s="71">
        <v>1.9502349035995001</v>
      </c>
      <c r="R6" s="71">
        <v>3.3916837695755979</v>
      </c>
      <c r="S6" s="71">
        <v>26.294968499165869</v>
      </c>
      <c r="T6" s="71">
        <v>3.9340433914571498</v>
      </c>
      <c r="U6" s="71">
        <v>1.3076696830622019E-3</v>
      </c>
      <c r="V6" s="71">
        <v>0.25853752790133411</v>
      </c>
      <c r="W6" s="71">
        <v>0</v>
      </c>
      <c r="X6" s="71">
        <v>0</v>
      </c>
      <c r="Y6" s="71">
        <v>6.4110399572404234E-2</v>
      </c>
      <c r="Z6" s="71">
        <v>0</v>
      </c>
      <c r="AA6" s="71">
        <v>0</v>
      </c>
      <c r="AB6" s="71">
        <v>0</v>
      </c>
      <c r="AC6" s="71">
        <v>0.25853752790133411</v>
      </c>
      <c r="AD6" s="71">
        <v>17.280732151841917</v>
      </c>
    </row>
    <row r="7" spans="1:31" s="77" customFormat="1" x14ac:dyDescent="0.2">
      <c r="A7" s="73" t="s">
        <v>51</v>
      </c>
      <c r="B7" s="75" t="s">
        <v>66</v>
      </c>
      <c r="C7" s="73" t="s">
        <v>56</v>
      </c>
      <c r="D7" s="76">
        <v>0.19837222222222226</v>
      </c>
      <c r="E7" s="76">
        <v>0.10419682057220052</v>
      </c>
      <c r="F7" s="76">
        <v>1.6133333333333333</v>
      </c>
      <c r="G7" s="76">
        <v>1.5453333333333328</v>
      </c>
      <c r="H7" s="76">
        <v>0.22</v>
      </c>
      <c r="I7" s="76">
        <v>0.03</v>
      </c>
      <c r="J7" s="76">
        <v>2.3265306122448983</v>
      </c>
      <c r="K7" s="76">
        <v>3.1347595349761295</v>
      </c>
      <c r="L7" s="76">
        <v>1.5012495723958532</v>
      </c>
      <c r="M7" s="76">
        <v>4.5302965466174143</v>
      </c>
      <c r="N7" s="76">
        <v>85.222596099932971</v>
      </c>
      <c r="O7" s="76">
        <v>1.7679907819335386E-2</v>
      </c>
      <c r="P7" s="76">
        <v>11.772205385678005</v>
      </c>
      <c r="Q7" s="76">
        <v>3.7081288185505694</v>
      </c>
      <c r="R7" s="76">
        <v>1.8534297006513094</v>
      </c>
      <c r="S7" s="76">
        <v>9.6410651668880902</v>
      </c>
      <c r="T7" s="76">
        <v>27.779632410850876</v>
      </c>
      <c r="U7" s="76">
        <v>1.4800000000000001E-2</v>
      </c>
      <c r="V7" s="76">
        <v>21.496933333333335</v>
      </c>
      <c r="W7" s="76">
        <v>1.77E-2</v>
      </c>
      <c r="X7" s="76">
        <v>0</v>
      </c>
      <c r="Y7" s="76">
        <v>1.0333333333333333E-2</v>
      </c>
      <c r="Z7" s="76">
        <v>0</v>
      </c>
      <c r="AA7" s="76">
        <v>5.0000000000000001E-4</v>
      </c>
      <c r="AB7" s="76">
        <v>25.514500000000002</v>
      </c>
      <c r="AC7" s="76">
        <v>4.0175666666666681</v>
      </c>
      <c r="AD7" s="76">
        <v>238.58333333333334</v>
      </c>
    </row>
    <row r="8" spans="1:31" s="31" customFormat="1" ht="21" customHeight="1" x14ac:dyDescent="0.2">
      <c r="A8" s="70"/>
      <c r="B8" s="72"/>
      <c r="C8" s="70" t="s">
        <v>57</v>
      </c>
      <c r="D8" s="71">
        <v>1.417596773919132E-2</v>
      </c>
      <c r="E8" s="71">
        <v>2.1712382443481574E-3</v>
      </c>
      <c r="F8" s="71">
        <v>4.1633319989322688E-2</v>
      </c>
      <c r="G8" s="71">
        <v>3.6896250938724139E-2</v>
      </c>
      <c r="H8" s="71">
        <v>1.0000000000000009E-2</v>
      </c>
      <c r="I8" s="71">
        <v>0</v>
      </c>
      <c r="J8" s="71">
        <v>0.12244897959183687</v>
      </c>
      <c r="K8" s="71">
        <v>3.2384259271925994E-2</v>
      </c>
      <c r="L8" s="71">
        <v>6.7091410606190852E-2</v>
      </c>
      <c r="M8" s="71">
        <v>9.4401662797746436E-2</v>
      </c>
      <c r="N8" s="71">
        <v>4.3048564764067132</v>
      </c>
      <c r="O8" s="71">
        <v>5.0691398155638364E-3</v>
      </c>
      <c r="P8" s="71">
        <v>4.3815250123433369</v>
      </c>
      <c r="Q8" s="71">
        <v>1.1989576349825219</v>
      </c>
      <c r="R8" s="71">
        <v>1.6283332132646429</v>
      </c>
      <c r="S8" s="71">
        <v>2.0456361881518994</v>
      </c>
      <c r="T8" s="71">
        <v>7.753414767540189</v>
      </c>
      <c r="U8" s="71">
        <v>2.2649503305812251E-3</v>
      </c>
      <c r="V8" s="71">
        <v>0.31203912147891488</v>
      </c>
      <c r="W8" s="71">
        <v>1.0000000000000009E-3</v>
      </c>
      <c r="X8" s="71">
        <v>0</v>
      </c>
      <c r="Y8" s="71">
        <v>6.7545046697247389E-3</v>
      </c>
      <c r="Z8" s="71">
        <v>0</v>
      </c>
      <c r="AA8" s="71">
        <v>1.732050807568877E-4</v>
      </c>
      <c r="AB8" s="71">
        <v>0</v>
      </c>
      <c r="AC8" s="71">
        <v>0.31203912147891488</v>
      </c>
      <c r="AD8" s="71">
        <v>12.967298613563784</v>
      </c>
    </row>
    <row r="9" spans="1:31" s="77" customFormat="1" x14ac:dyDescent="0.2">
      <c r="A9" s="73" t="s">
        <v>52</v>
      </c>
      <c r="B9" s="75" t="s">
        <v>67</v>
      </c>
      <c r="C9" s="73" t="s">
        <v>56</v>
      </c>
      <c r="D9" s="76">
        <v>0.2364111111111111</v>
      </c>
      <c r="E9" s="76">
        <v>0.10419682057220052</v>
      </c>
      <c r="F9" s="76">
        <v>1.86</v>
      </c>
      <c r="G9" s="76">
        <v>1.5880000000000003</v>
      </c>
      <c r="H9" s="76">
        <v>0.21666666666666667</v>
      </c>
      <c r="I9" s="76">
        <v>0.03</v>
      </c>
      <c r="J9" s="76">
        <v>2.285714285714286</v>
      </c>
      <c r="K9" s="76">
        <v>3.0027316961462969</v>
      </c>
      <c r="L9" s="76">
        <v>1.2373847401634954</v>
      </c>
      <c r="M9" s="76">
        <v>4.5302965466174143</v>
      </c>
      <c r="N9" s="76">
        <v>101.49877627537478</v>
      </c>
      <c r="O9" s="76">
        <v>2.0746605990009354E-2</v>
      </c>
      <c r="P9" s="76">
        <v>10.741284384960542</v>
      </c>
      <c r="Q9" s="76">
        <v>6.1589230513479718</v>
      </c>
      <c r="R9" s="76">
        <v>1.5409818517736287</v>
      </c>
      <c r="S9" s="76">
        <v>13.348247267565776</v>
      </c>
      <c r="T9" s="76">
        <v>34.20456112932218</v>
      </c>
      <c r="U9" s="76">
        <v>3.5300000000000005E-2</v>
      </c>
      <c r="V9" s="76">
        <v>21.684333333333331</v>
      </c>
      <c r="W9" s="76">
        <v>6.8999999999999999E-3</v>
      </c>
      <c r="X9" s="76">
        <v>0</v>
      </c>
      <c r="Y9" s="76">
        <v>1.2166666666666666E-2</v>
      </c>
      <c r="Z9" s="76">
        <v>0</v>
      </c>
      <c r="AA9" s="76">
        <v>0</v>
      </c>
      <c r="AB9" s="76">
        <v>25.0853</v>
      </c>
      <c r="AC9" s="76">
        <v>3.4009666666666667</v>
      </c>
      <c r="AD9" s="76">
        <v>220.30555555555554</v>
      </c>
    </row>
    <row r="10" spans="1:31" s="31" customFormat="1" x14ac:dyDescent="0.2">
      <c r="A10" s="70"/>
      <c r="B10" s="72"/>
      <c r="C10" s="70" t="s">
        <v>57</v>
      </c>
      <c r="D10" s="71">
        <v>3.836303951625728E-3</v>
      </c>
      <c r="E10" s="71">
        <v>2.1712382443481574E-3</v>
      </c>
      <c r="F10" s="71">
        <v>6.9282032302755162E-2</v>
      </c>
      <c r="G10" s="71">
        <v>3.3286633954186857E-2</v>
      </c>
      <c r="H10" s="71">
        <v>5.7735026918962632E-3</v>
      </c>
      <c r="I10" s="71">
        <v>0</v>
      </c>
      <c r="J10" s="71">
        <v>7.0695951329342019E-2</v>
      </c>
      <c r="K10" s="71">
        <v>0.1929177359184612</v>
      </c>
      <c r="L10" s="71">
        <v>2.0909475670912749E-2</v>
      </c>
      <c r="M10" s="71">
        <v>9.4401662797745547E-2</v>
      </c>
      <c r="N10" s="71">
        <v>4.7822441981245332</v>
      </c>
      <c r="O10" s="71">
        <v>3.8038272353821765E-3</v>
      </c>
      <c r="P10" s="71">
        <v>1.1649075020137354</v>
      </c>
      <c r="Q10" s="71">
        <v>1.1843258739406519</v>
      </c>
      <c r="R10" s="71">
        <v>0.23350618090413366</v>
      </c>
      <c r="S10" s="71">
        <v>1.9979593703815797</v>
      </c>
      <c r="T10" s="71">
        <v>9.4371557707109925</v>
      </c>
      <c r="U10" s="71">
        <v>4.1073105555825698E-3</v>
      </c>
      <c r="V10" s="71">
        <v>0.17455570266632209</v>
      </c>
      <c r="W10" s="71">
        <v>4.0000000000000018E-4</v>
      </c>
      <c r="X10" s="71">
        <v>0</v>
      </c>
      <c r="Y10" s="71">
        <v>1.6695009234299132E-2</v>
      </c>
      <c r="Z10" s="71">
        <v>0</v>
      </c>
      <c r="AA10" s="71">
        <v>0</v>
      </c>
      <c r="AB10" s="71">
        <v>0</v>
      </c>
      <c r="AC10" s="71">
        <v>0.17455570266632209</v>
      </c>
      <c r="AD10" s="71">
        <v>27.910135222677539</v>
      </c>
    </row>
    <row r="11" spans="1:31" s="77" customFormat="1" ht="20.25" customHeight="1" x14ac:dyDescent="0.2">
      <c r="A11" s="73" t="s">
        <v>58</v>
      </c>
      <c r="B11" s="75" t="s">
        <v>68</v>
      </c>
      <c r="C11" s="73" t="s">
        <v>56</v>
      </c>
      <c r="D11" s="76">
        <v>0.16973888888888888</v>
      </c>
      <c r="E11" s="76">
        <v>0.10419682057220052</v>
      </c>
      <c r="F11" s="76">
        <v>1.3266666666666669</v>
      </c>
      <c r="G11" s="76">
        <v>1.4826666666666666</v>
      </c>
      <c r="H11" s="76">
        <v>0.20666666666666667</v>
      </c>
      <c r="I11" s="76">
        <v>3.6666666666666674E-2</v>
      </c>
      <c r="J11" s="76">
        <v>2.0816326530612246</v>
      </c>
      <c r="K11" s="76">
        <v>2.9325555218636379</v>
      </c>
      <c r="L11" s="76">
        <v>1.1464436653584047</v>
      </c>
      <c r="M11" s="76">
        <v>4.5302965466174134</v>
      </c>
      <c r="N11" s="76">
        <v>108.89286960541926</v>
      </c>
      <c r="O11" s="76">
        <v>1.7596708664456145E-2</v>
      </c>
      <c r="P11" s="76">
        <v>10.411336911180776</v>
      </c>
      <c r="Q11" s="76">
        <v>1.8362213232096887</v>
      </c>
      <c r="R11" s="76">
        <v>1.8021466167123201</v>
      </c>
      <c r="S11" s="76">
        <v>8.7039799081834275</v>
      </c>
      <c r="T11" s="76">
        <v>29.316752910283125</v>
      </c>
      <c r="U11" s="76">
        <v>8.4999999999999989E-3</v>
      </c>
      <c r="V11" s="76">
        <v>22.428100000000001</v>
      </c>
      <c r="W11" s="76">
        <v>1.0833333333333334E-2</v>
      </c>
      <c r="X11" s="76">
        <v>0</v>
      </c>
      <c r="Y11" s="76">
        <v>9.4999999999999998E-3</v>
      </c>
      <c r="Z11" s="76">
        <v>0</v>
      </c>
      <c r="AA11" s="76">
        <v>1.9233333333333335E-2</v>
      </c>
      <c r="AB11" s="76">
        <v>25.364899999999995</v>
      </c>
      <c r="AC11" s="76">
        <v>2.9367999999999994</v>
      </c>
      <c r="AD11" s="76">
        <v>251.7777777777778</v>
      </c>
    </row>
    <row r="12" spans="1:31" s="31" customFormat="1" x14ac:dyDescent="0.2">
      <c r="A12" s="70"/>
      <c r="B12" s="70"/>
      <c r="C12" s="70" t="s">
        <v>57</v>
      </c>
      <c r="D12" s="71">
        <v>3.5493053490293226E-2</v>
      </c>
      <c r="E12" s="71">
        <v>2.1712382443481574E-3</v>
      </c>
      <c r="F12" s="71">
        <v>4.1633319989322688E-2</v>
      </c>
      <c r="G12" s="71">
        <v>0.10058495580022646</v>
      </c>
      <c r="H12" s="71">
        <v>5.7735026918962467E-3</v>
      </c>
      <c r="I12" s="71">
        <v>5.7735026918962588E-3</v>
      </c>
      <c r="J12" s="71">
        <v>0.12244897959183665</v>
      </c>
      <c r="K12" s="71">
        <v>0.23591473452426648</v>
      </c>
      <c r="L12" s="71">
        <v>9.7047305045004181E-2</v>
      </c>
      <c r="M12" s="71">
        <v>9.4401662797745992E-2</v>
      </c>
      <c r="N12" s="71">
        <v>7.169927256763958</v>
      </c>
      <c r="O12" s="71">
        <v>8.2107689017901341E-4</v>
      </c>
      <c r="P12" s="71">
        <v>1.2596040388550804</v>
      </c>
      <c r="Q12" s="71">
        <v>0.53906950670582277</v>
      </c>
      <c r="R12" s="71">
        <v>0.37412526946721181</v>
      </c>
      <c r="S12" s="71">
        <v>1.1157755818124571</v>
      </c>
      <c r="T12" s="71">
        <v>1.6271977348587177</v>
      </c>
      <c r="U12" s="71">
        <v>4.1243181254602577E-3</v>
      </c>
      <c r="V12" s="71">
        <v>0.26310279359976407</v>
      </c>
      <c r="W12" s="71">
        <v>9.073771725877464E-4</v>
      </c>
      <c r="X12" s="71">
        <v>0</v>
      </c>
      <c r="Y12" s="71">
        <v>6.7948509917436766E-3</v>
      </c>
      <c r="Z12" s="71">
        <v>0</v>
      </c>
      <c r="AA12" s="71">
        <v>2.4684678108764821E-3</v>
      </c>
      <c r="AB12" s="71">
        <v>4.3511678576336583E-15</v>
      </c>
      <c r="AC12" s="71">
        <v>0.26310279359976407</v>
      </c>
      <c r="AD12" s="71">
        <v>9.4546627728411075</v>
      </c>
    </row>
    <row r="16" spans="1:31" x14ac:dyDescent="0.2">
      <c r="J16"/>
      <c r="L16"/>
      <c r="N16"/>
      <c r="P16"/>
      <c r="R16"/>
      <c r="S16"/>
      <c r="U16"/>
      <c r="W16"/>
      <c r="X16"/>
      <c r="Y16"/>
      <c r="AA16"/>
    </row>
    <row r="17" spans="10:27" x14ac:dyDescent="0.2">
      <c r="J17"/>
      <c r="L17"/>
      <c r="N17"/>
      <c r="P17"/>
      <c r="R17"/>
      <c r="S17"/>
      <c r="U17"/>
      <c r="W17"/>
      <c r="X17"/>
      <c r="Y17"/>
      <c r="AA17"/>
    </row>
  </sheetData>
  <mergeCells count="1">
    <mergeCell ref="E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D89"/>
  <sheetViews>
    <sheetView zoomScale="85" zoomScaleNormal="85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A59" sqref="A1:XFD1048576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18" width="11" style="9"/>
    <col min="19" max="19" width="22.5" style="9" customWidth="1"/>
    <col min="20" max="22" width="23" style="9" customWidth="1"/>
    <col min="23" max="23" width="11.33203125" customWidth="1"/>
    <col min="24" max="28" width="18.33203125" bestFit="1" customWidth="1"/>
    <col min="36" max="36" width="16.6640625" customWidth="1"/>
    <col min="37" max="37" width="15.1640625" customWidth="1"/>
    <col min="38" max="38" width="31.1640625" style="9" customWidth="1"/>
    <col min="39" max="39" width="26.1640625" customWidth="1"/>
  </cols>
  <sheetData>
    <row r="1" spans="1:38" x14ac:dyDescent="0.2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 t="s">
        <v>37</v>
      </c>
    </row>
    <row r="2" spans="1:38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3">
        <v>0.17</v>
      </c>
      <c r="Q2" s="13">
        <v>0.04</v>
      </c>
      <c r="R2" s="9">
        <f>(30/24.5)*(P2-Q2)*0.01*1000</f>
        <v>1.591836734693878</v>
      </c>
      <c r="S2" s="9">
        <f>R2/(N2*I2)*1000</f>
        <v>1.8609267415172761</v>
      </c>
      <c r="T2" s="9">
        <f>(AK2*1000/180.2)*L2/N2</f>
        <v>1.336582868332461</v>
      </c>
      <c r="U2" s="9">
        <f>N2/23*1000*L2/N2</f>
        <v>4.6253469010175765</v>
      </c>
      <c r="V2" s="32">
        <f>100*((S2+U2)/(6*T2))</f>
        <v>80.881300568955311</v>
      </c>
      <c r="W2" s="14">
        <v>8.5203237932745957</v>
      </c>
      <c r="X2" s="7">
        <v>15.602154696515461</v>
      </c>
      <c r="Y2" s="7">
        <v>8.3598552134323221</v>
      </c>
      <c r="Z2" s="7">
        <v>4.9366269388411999</v>
      </c>
      <c r="AA2" s="7">
        <v>42.243479955207604</v>
      </c>
      <c r="AB2">
        <v>28.857883196003421</v>
      </c>
      <c r="AC2">
        <v>0</v>
      </c>
      <c r="AD2">
        <v>20.900500000000001</v>
      </c>
      <c r="AE2">
        <v>0</v>
      </c>
      <c r="AF2">
        <v>0</v>
      </c>
      <c r="AG2">
        <v>0</v>
      </c>
      <c r="AH2">
        <v>0</v>
      </c>
      <c r="AI2">
        <v>0</v>
      </c>
      <c r="AJ2">
        <v>25.021000000000001</v>
      </c>
      <c r="AK2">
        <f t="shared" ref="AK2:AK36" si="0">AJ2-AD2</f>
        <v>4.1204999999999998</v>
      </c>
    </row>
    <row r="3" spans="1:38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3">
        <v>0.18</v>
      </c>
      <c r="Q3" s="13">
        <f>Q5</f>
        <v>0.04</v>
      </c>
      <c r="R3" s="9">
        <f t="shared" ref="R3:R12" si="2">(30/24.5)*(P3-Q3)*0.01*1000</f>
        <v>1.714285714285714</v>
      </c>
      <c r="S3" s="9">
        <f t="shared" ref="S3:S36" si="3">R3/(N3*I3)*1000</f>
        <v>2.3041474654377874</v>
      </c>
      <c r="T3" s="9">
        <f t="shared" ref="T3:T12" si="4">(AK3*1000/180.2)*L3/N3</f>
        <v>1.5103439428114522</v>
      </c>
      <c r="U3" s="9">
        <f t="shared" ref="U3:U12" si="5">N3/23*1000*L3/N3</f>
        <v>4.6750818139317429</v>
      </c>
      <c r="V3" s="32">
        <f t="shared" ref="V3:V12" si="6">100*((S3+U3)/(6*T3))</f>
        <v>77.015893328883536</v>
      </c>
      <c r="W3" s="14">
        <v>7.6706578515201382</v>
      </c>
      <c r="X3" s="7">
        <v>15.30010287119277</v>
      </c>
      <c r="Y3" s="7">
        <v>8.4663252069329342</v>
      </c>
      <c r="Z3" s="7">
        <v>5.2695638661988982</v>
      </c>
      <c r="AA3" s="7">
        <v>42.284708079801604</v>
      </c>
      <c r="AB3">
        <v>28.679299975873786</v>
      </c>
      <c r="AC3">
        <v>0</v>
      </c>
      <c r="AD3">
        <v>20.9712</v>
      </c>
      <c r="AE3">
        <v>0</v>
      </c>
      <c r="AF3">
        <v>0</v>
      </c>
      <c r="AG3">
        <v>0</v>
      </c>
      <c r="AH3">
        <v>0</v>
      </c>
      <c r="AI3">
        <v>0</v>
      </c>
      <c r="AJ3">
        <v>25.021000000000001</v>
      </c>
      <c r="AK3">
        <f t="shared" si="0"/>
        <v>4.0498000000000012</v>
      </c>
    </row>
    <row r="4" spans="1:38" s="17" customFormat="1" x14ac:dyDescent="0.2">
      <c r="A4" s="17">
        <v>3</v>
      </c>
      <c r="B4" s="17" t="s">
        <v>38</v>
      </c>
      <c r="C4" s="17" t="s">
        <v>39</v>
      </c>
      <c r="D4" s="17">
        <v>116</v>
      </c>
      <c r="E4" s="18">
        <v>44220</v>
      </c>
      <c r="F4" s="17">
        <v>1</v>
      </c>
      <c r="G4" s="17">
        <v>3</v>
      </c>
      <c r="H4" s="17">
        <v>3</v>
      </c>
      <c r="I4" s="17">
        <v>470</v>
      </c>
      <c r="J4" s="17">
        <v>50</v>
      </c>
      <c r="K4" s="17">
        <v>0.1</v>
      </c>
      <c r="L4" s="19">
        <f t="shared" si="1"/>
        <v>0.10638297872340426</v>
      </c>
      <c r="M4" s="17">
        <f>0.136*1000/50</f>
        <v>2.72</v>
      </c>
      <c r="N4" s="17">
        <v>1.7399999999999998</v>
      </c>
      <c r="O4" s="17">
        <v>1.64</v>
      </c>
      <c r="P4" s="20">
        <v>0.17</v>
      </c>
      <c r="Q4" s="20">
        <v>0.04</v>
      </c>
      <c r="R4" s="17">
        <f t="shared" si="2"/>
        <v>1.591836734693878</v>
      </c>
      <c r="S4" s="17">
        <f t="shared" si="3"/>
        <v>1.9464865917019787</v>
      </c>
      <c r="T4" s="17">
        <f t="shared" si="4"/>
        <v>1.3322131410739246</v>
      </c>
      <c r="U4" s="17">
        <f t="shared" si="5"/>
        <v>4.6253469010175765</v>
      </c>
      <c r="V4" s="21">
        <f t="shared" si="6"/>
        <v>82.216992788179326</v>
      </c>
      <c r="W4" s="22">
        <v>8.5683208544344822</v>
      </c>
      <c r="X4" s="23">
        <v>20.097203765483641</v>
      </c>
      <c r="Y4" s="23">
        <v>8.4750239899637183</v>
      </c>
      <c r="Z4" s="23">
        <v>16.658548767045378</v>
      </c>
      <c r="AA4" s="23">
        <v>31.260628422825704</v>
      </c>
      <c r="AB4" s="17">
        <v>23.508595054681557</v>
      </c>
      <c r="AC4" s="17">
        <v>0</v>
      </c>
      <c r="AD4" s="17">
        <v>21.0945</v>
      </c>
      <c r="AE4" s="17">
        <v>0</v>
      </c>
      <c r="AF4" s="17">
        <v>0</v>
      </c>
      <c r="AG4" s="17">
        <v>0</v>
      </c>
      <c r="AH4" s="17">
        <v>2.75E-2</v>
      </c>
      <c r="AI4" s="17">
        <v>0</v>
      </c>
      <c r="AJ4" s="17">
        <v>25.021000000000001</v>
      </c>
      <c r="AK4" s="17">
        <f t="shared" si="0"/>
        <v>3.9265000000000008</v>
      </c>
      <c r="AL4" s="17" t="s">
        <v>46</v>
      </c>
    </row>
    <row r="5" spans="1:38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3">
        <v>0.18</v>
      </c>
      <c r="Q5" s="13">
        <v>0.04</v>
      </c>
      <c r="R5" s="9">
        <f t="shared" si="2"/>
        <v>1.714285714285714</v>
      </c>
      <c r="S5" s="9">
        <f t="shared" si="3"/>
        <v>2.2162711238341486</v>
      </c>
      <c r="T5" s="9">
        <f t="shared" si="4"/>
        <v>1.4634317826848997</v>
      </c>
      <c r="U5" s="9">
        <f t="shared" si="5"/>
        <v>4.7778308647873873</v>
      </c>
      <c r="V5" s="32">
        <f t="shared" si="6"/>
        <v>79.654117025641114</v>
      </c>
      <c r="W5" s="14">
        <v>7.9811524578103619</v>
      </c>
      <c r="X5" s="7">
        <v>15.211944848559133</v>
      </c>
      <c r="Y5" s="7">
        <v>7.9402916773687977</v>
      </c>
      <c r="Z5" s="7">
        <v>5.3729919850473502</v>
      </c>
      <c r="AA5" s="7">
        <v>43.449768246976177</v>
      </c>
      <c r="AB5">
        <v>28.025003242048552</v>
      </c>
      <c r="AC5">
        <v>0</v>
      </c>
      <c r="AD5">
        <v>20.941400000000002</v>
      </c>
      <c r="AE5">
        <v>0</v>
      </c>
      <c r="AF5">
        <v>0</v>
      </c>
      <c r="AG5">
        <v>0</v>
      </c>
      <c r="AH5">
        <v>0</v>
      </c>
      <c r="AI5">
        <v>0</v>
      </c>
      <c r="AJ5">
        <v>25.021000000000001</v>
      </c>
      <c r="AK5">
        <f t="shared" si="0"/>
        <v>4.0795999999999992</v>
      </c>
    </row>
    <row r="6" spans="1:38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3">
        <v>0.21</v>
      </c>
      <c r="Q6" s="13">
        <v>0.04</v>
      </c>
      <c r="R6" s="9">
        <f t="shared" si="2"/>
        <v>2.0816326530612246</v>
      </c>
      <c r="S6" s="9">
        <f t="shared" si="3"/>
        <v>2.5994413749515788</v>
      </c>
      <c r="T6" s="9">
        <f t="shared" si="4"/>
        <v>1.4335692054892941</v>
      </c>
      <c r="U6" s="9">
        <f t="shared" si="5"/>
        <v>4.9407114624505937</v>
      </c>
      <c r="V6" s="32">
        <f t="shared" si="6"/>
        <v>87.661769990246469</v>
      </c>
      <c r="W6" s="14">
        <v>15.716722214853629</v>
      </c>
      <c r="X6" s="7">
        <v>13.983608859576155</v>
      </c>
      <c r="Y6" s="7">
        <v>4.8028011663410242</v>
      </c>
      <c r="Z6" s="7">
        <v>9.3643017781202964</v>
      </c>
      <c r="AA6" s="7">
        <v>54.471013989340925</v>
      </c>
      <c r="AB6">
        <v>17.378274206621597</v>
      </c>
      <c r="AC6">
        <v>0</v>
      </c>
      <c r="AD6">
        <v>20.396799999999999</v>
      </c>
      <c r="AE6">
        <v>0</v>
      </c>
      <c r="AF6">
        <v>0</v>
      </c>
      <c r="AG6">
        <v>0</v>
      </c>
      <c r="AH6">
        <v>0</v>
      </c>
      <c r="AI6">
        <v>0</v>
      </c>
      <c r="AJ6">
        <v>24.534199999999998</v>
      </c>
      <c r="AK6">
        <f t="shared" si="0"/>
        <v>4.1373999999999995</v>
      </c>
    </row>
    <row r="7" spans="1:38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3">
        <v>0.23</v>
      </c>
      <c r="Q7" s="13">
        <v>0.04</v>
      </c>
      <c r="R7" s="9">
        <f t="shared" si="2"/>
        <v>2.3265306122448983</v>
      </c>
      <c r="S7" s="9">
        <f t="shared" si="3"/>
        <v>2.7287480791049714</v>
      </c>
      <c r="T7" s="9">
        <f t="shared" si="4"/>
        <v>1.5016741895196599</v>
      </c>
      <c r="U7" s="9">
        <f t="shared" si="5"/>
        <v>4.4365572315882877</v>
      </c>
      <c r="V7" s="32">
        <f t="shared" si="6"/>
        <v>79.525742675526971</v>
      </c>
      <c r="W7" s="14">
        <v>16.889239295580015</v>
      </c>
      <c r="X7" s="7">
        <v>15.306154928860716</v>
      </c>
      <c r="Y7" s="7">
        <v>5.2614441983351972</v>
      </c>
      <c r="Z7" s="7">
        <v>9.2540059674045931</v>
      </c>
      <c r="AA7" s="7">
        <v>54.796015149510033</v>
      </c>
      <c r="AB7">
        <v>15.382379755889458</v>
      </c>
      <c r="AC7">
        <v>0</v>
      </c>
      <c r="AD7">
        <v>19.919899999999998</v>
      </c>
      <c r="AE7">
        <v>0</v>
      </c>
      <c r="AF7">
        <v>0</v>
      </c>
      <c r="AG7">
        <v>0</v>
      </c>
      <c r="AH7">
        <v>0</v>
      </c>
      <c r="AI7">
        <v>0</v>
      </c>
      <c r="AJ7">
        <v>24.534199999999998</v>
      </c>
      <c r="AK7">
        <f t="shared" si="0"/>
        <v>4.6143000000000001</v>
      </c>
    </row>
    <row r="8" spans="1:38" s="17" customFormat="1" x14ac:dyDescent="0.2">
      <c r="A8" s="17">
        <v>7</v>
      </c>
      <c r="B8" s="17" t="s">
        <v>40</v>
      </c>
      <c r="C8" s="17" t="s">
        <v>39</v>
      </c>
      <c r="D8" s="17">
        <v>116</v>
      </c>
      <c r="E8" s="18">
        <v>44220</v>
      </c>
      <c r="F8" s="17">
        <v>1</v>
      </c>
      <c r="G8" s="17">
        <v>7</v>
      </c>
      <c r="H8" s="17">
        <v>3</v>
      </c>
      <c r="I8" s="17">
        <v>450</v>
      </c>
      <c r="J8" s="17">
        <v>50</v>
      </c>
      <c r="K8" s="17">
        <v>0.1</v>
      </c>
      <c r="L8" s="19">
        <f t="shared" si="1"/>
        <v>0.1111111111111111</v>
      </c>
      <c r="M8" s="17">
        <f>0.188*1000/50</f>
        <v>3.76</v>
      </c>
      <c r="N8" s="17">
        <v>2.06</v>
      </c>
      <c r="O8" s="17">
        <v>1.72</v>
      </c>
      <c r="P8" s="20">
        <v>0.20499999999999999</v>
      </c>
      <c r="Q8" s="20">
        <v>0.04</v>
      </c>
      <c r="R8" s="17">
        <f t="shared" si="2"/>
        <v>2.0204081632653059</v>
      </c>
      <c r="S8" s="17">
        <f t="shared" si="3"/>
        <v>2.1795125817317218</v>
      </c>
      <c r="T8" s="17">
        <f t="shared" si="4"/>
        <v>1.3321228839584922</v>
      </c>
      <c r="U8" s="17">
        <f t="shared" si="5"/>
        <v>4.8309178743961354</v>
      </c>
      <c r="V8" s="21">
        <f t="shared" si="6"/>
        <v>87.710007094038929</v>
      </c>
      <c r="W8" s="22">
        <v>21.251146013470638</v>
      </c>
      <c r="X8" s="23">
        <v>18.277773868573767</v>
      </c>
      <c r="Y8" s="23">
        <v>6.0495755890799039</v>
      </c>
      <c r="Z8" s="23">
        <v>14.770396121537441</v>
      </c>
      <c r="AA8" s="23">
        <v>47.112578606076653</v>
      </c>
      <c r="AB8" s="17">
        <v>13.789675814732224</v>
      </c>
      <c r="AC8" s="17">
        <v>0</v>
      </c>
      <c r="AD8" s="17">
        <v>20.0837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24.534199999999998</v>
      </c>
      <c r="AK8" s="17">
        <f t="shared" si="0"/>
        <v>4.4504999999999981</v>
      </c>
      <c r="AL8" s="17" t="s">
        <v>46</v>
      </c>
    </row>
    <row r="9" spans="1:38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3">
        <v>0.22</v>
      </c>
      <c r="Q9" s="13">
        <v>0.04</v>
      </c>
      <c r="R9" s="9">
        <f t="shared" si="2"/>
        <v>2.2040816326530615</v>
      </c>
      <c r="S9" s="9">
        <f t="shared" si="3"/>
        <v>2.9154518950437316</v>
      </c>
      <c r="T9" s="9">
        <f t="shared" si="4"/>
        <v>1.5181544315839537</v>
      </c>
      <c r="U9" s="9">
        <f t="shared" si="5"/>
        <v>4.8309178743961354</v>
      </c>
      <c r="V9" s="32">
        <f t="shared" si="6"/>
        <v>85.04152155936859</v>
      </c>
      <c r="W9" s="14">
        <v>18.444838077028088</v>
      </c>
      <c r="X9" s="7">
        <v>13.359239617792143</v>
      </c>
      <c r="Y9" s="7">
        <v>5.0385379658573513</v>
      </c>
      <c r="Z9" s="7">
        <v>9.3571027078956721</v>
      </c>
      <c r="AA9" s="7">
        <v>55.012388596726524</v>
      </c>
      <c r="AB9">
        <v>17.232731111728299</v>
      </c>
      <c r="AC9">
        <v>0</v>
      </c>
      <c r="AD9">
        <v>20.3978</v>
      </c>
      <c r="AE9">
        <v>0</v>
      </c>
      <c r="AF9">
        <v>0</v>
      </c>
      <c r="AG9">
        <v>0</v>
      </c>
      <c r="AH9">
        <v>0</v>
      </c>
      <c r="AI9">
        <v>0</v>
      </c>
      <c r="AJ9">
        <v>24.534199999999998</v>
      </c>
      <c r="AK9">
        <f t="shared" si="0"/>
        <v>4.1363999999999983</v>
      </c>
    </row>
    <row r="10" spans="1:38" s="24" customFormat="1" x14ac:dyDescent="0.2">
      <c r="A10" s="24">
        <v>17</v>
      </c>
      <c r="B10" s="24" t="s">
        <v>38</v>
      </c>
      <c r="C10" s="24" t="s">
        <v>41</v>
      </c>
      <c r="D10" s="24">
        <v>3</v>
      </c>
      <c r="E10" s="25">
        <v>44233</v>
      </c>
      <c r="F10" s="24">
        <v>1</v>
      </c>
      <c r="G10" s="24">
        <v>1</v>
      </c>
      <c r="H10" s="24">
        <v>1</v>
      </c>
      <c r="I10" s="24">
        <v>480</v>
      </c>
      <c r="J10" s="24">
        <v>50</v>
      </c>
      <c r="K10" s="24">
        <v>0.1</v>
      </c>
      <c r="L10" s="26">
        <f>J10/I10</f>
        <v>0.10416666666666667</v>
      </c>
      <c r="M10" s="24">
        <f>0.125*1000/20</f>
        <v>6.25</v>
      </c>
      <c r="N10" s="24">
        <v>3.4200000000000004</v>
      </c>
      <c r="O10" s="24">
        <v>3.4</v>
      </c>
      <c r="P10" s="27">
        <v>0.37</v>
      </c>
      <c r="Q10" s="27">
        <v>0.12</v>
      </c>
      <c r="R10" s="24">
        <f t="shared" si="2"/>
        <v>3.0612244897959187</v>
      </c>
      <c r="S10" s="24">
        <f>R10/(N10*I10)*1000</f>
        <v>1.8647810001193459</v>
      </c>
      <c r="T10" s="24">
        <f t="shared" si="4"/>
        <v>1.267272880684879</v>
      </c>
      <c r="U10" s="24">
        <f t="shared" si="5"/>
        <v>4.5289855072463769</v>
      </c>
      <c r="V10" s="28">
        <f t="shared" si="6"/>
        <v>84.088262872927388</v>
      </c>
      <c r="W10" s="29">
        <v>5.818728168987362</v>
      </c>
      <c r="X10" s="30">
        <v>13.879601066994898</v>
      </c>
      <c r="Y10" s="30">
        <v>10.355766959070015</v>
      </c>
      <c r="Z10" s="30">
        <v>11.242948585623305</v>
      </c>
      <c r="AA10" s="30">
        <v>31.948285501528918</v>
      </c>
      <c r="AB10" s="24">
        <v>32.573397886782864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7.4976000000000003</v>
      </c>
      <c r="AK10" s="24">
        <f t="shared" si="0"/>
        <v>7.4976000000000003</v>
      </c>
    </row>
    <row r="11" spans="1:38" s="24" customFormat="1" x14ac:dyDescent="0.2">
      <c r="A11" s="24">
        <v>18</v>
      </c>
      <c r="B11" s="24" t="s">
        <v>38</v>
      </c>
      <c r="C11" s="24" t="s">
        <v>41</v>
      </c>
      <c r="D11" s="24">
        <v>3</v>
      </c>
      <c r="E11" s="25">
        <v>44233</v>
      </c>
      <c r="F11" s="24">
        <v>1</v>
      </c>
      <c r="G11" s="24">
        <v>2</v>
      </c>
      <c r="H11" s="24">
        <v>2</v>
      </c>
      <c r="I11" s="24">
        <v>480</v>
      </c>
      <c r="J11" s="24">
        <v>50</v>
      </c>
      <c r="K11" s="24">
        <v>0.1</v>
      </c>
      <c r="L11" s="26">
        <f t="shared" ref="L11:L36" si="7">J11/I11</f>
        <v>0.10416666666666667</v>
      </c>
      <c r="M11" s="24">
        <f>0.127*1000/20</f>
        <v>6.35</v>
      </c>
      <c r="N11" s="24">
        <v>3.3200000000000003</v>
      </c>
      <c r="O11" s="24">
        <v>3</v>
      </c>
      <c r="P11" s="27">
        <v>0.39</v>
      </c>
      <c r="Q11" s="27">
        <v>0.11</v>
      </c>
      <c r="R11" s="24">
        <f t="shared" si="2"/>
        <v>3.4285714285714293</v>
      </c>
      <c r="S11" s="24">
        <f>R11/(N11*I11)*1000</f>
        <v>2.1514629948364892</v>
      </c>
      <c r="T11" s="24">
        <f>(AK11*1000/180.2)*L11/N11</f>
        <v>1.305443750585026</v>
      </c>
      <c r="U11" s="24">
        <f t="shared" si="5"/>
        <v>4.5289855072463769</v>
      </c>
      <c r="V11" s="28">
        <f t="shared" si="6"/>
        <v>85.289625323305671</v>
      </c>
      <c r="W11" s="29">
        <v>5.7039717498851585</v>
      </c>
      <c r="X11" s="30">
        <v>9.3675793697483325</v>
      </c>
      <c r="Y11" s="30">
        <v>9.4006000683762743</v>
      </c>
      <c r="Z11" s="35">
        <v>1.8790282850654501</v>
      </c>
      <c r="AA11" s="30">
        <v>42.7265135303618</v>
      </c>
      <c r="AB11" s="24">
        <v>36.626278746448158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7.4976000000000003</v>
      </c>
      <c r="AK11" s="24">
        <f t="shared" si="0"/>
        <v>7.4976000000000003</v>
      </c>
    </row>
    <row r="12" spans="1:38" s="24" customFormat="1" x14ac:dyDescent="0.2">
      <c r="A12" s="24">
        <v>19</v>
      </c>
      <c r="B12" s="24" t="s">
        <v>38</v>
      </c>
      <c r="C12" s="24" t="s">
        <v>41</v>
      </c>
      <c r="D12" s="24">
        <v>3</v>
      </c>
      <c r="E12" s="25">
        <v>44233</v>
      </c>
      <c r="F12" s="24">
        <v>1</v>
      </c>
      <c r="G12" s="24">
        <v>3</v>
      </c>
      <c r="H12" s="24">
        <v>3</v>
      </c>
      <c r="I12" s="24">
        <v>500</v>
      </c>
      <c r="J12" s="24">
        <v>50</v>
      </c>
      <c r="K12" s="24">
        <v>0.1</v>
      </c>
      <c r="L12" s="26">
        <f t="shared" si="7"/>
        <v>0.1</v>
      </c>
      <c r="M12" s="24">
        <f>0.12*1000/20</f>
        <v>6</v>
      </c>
      <c r="N12" s="24">
        <v>3.3200000000000003</v>
      </c>
      <c r="O12" s="24">
        <v>3.3600000000000003</v>
      </c>
      <c r="P12" s="27">
        <v>0.4</v>
      </c>
      <c r="Q12" s="27">
        <v>0.11</v>
      </c>
      <c r="R12" s="24">
        <f t="shared" si="2"/>
        <v>3.5510204081632657</v>
      </c>
      <c r="S12" s="24">
        <f>R12/(N12*I12)*1000</f>
        <v>2.1391689205802802</v>
      </c>
      <c r="T12" s="24">
        <f t="shared" si="4"/>
        <v>1.2532260005616249</v>
      </c>
      <c r="U12" s="24">
        <f t="shared" si="5"/>
        <v>4.3478260869565215</v>
      </c>
      <c r="V12" s="28">
        <f t="shared" si="6"/>
        <v>86.270619513555388</v>
      </c>
      <c r="W12" s="29">
        <v>5.8915944251439791</v>
      </c>
      <c r="X12" s="30">
        <v>14.099323193842563</v>
      </c>
      <c r="Y12" s="30">
        <v>9.3720010363895838</v>
      </c>
      <c r="Z12" s="30">
        <v>14.048341721616845</v>
      </c>
      <c r="AA12" s="30">
        <v>32.689427098758834</v>
      </c>
      <c r="AB12" s="24">
        <v>29.790906949392188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7.4976000000000003</v>
      </c>
      <c r="AK12" s="24">
        <f t="shared" si="0"/>
        <v>7.4976000000000003</v>
      </c>
    </row>
    <row r="13" spans="1:38" s="24" customFormat="1" x14ac:dyDescent="0.2">
      <c r="A13" s="24">
        <v>20</v>
      </c>
      <c r="B13" s="24" t="s">
        <v>38</v>
      </c>
      <c r="C13" s="24" t="s">
        <v>41</v>
      </c>
      <c r="D13" s="24">
        <v>3</v>
      </c>
      <c r="E13" s="25">
        <v>44233</v>
      </c>
      <c r="F13" s="24">
        <v>1</v>
      </c>
      <c r="G13" s="24">
        <v>4</v>
      </c>
      <c r="H13" s="24">
        <v>4</v>
      </c>
      <c r="I13" s="24">
        <v>460</v>
      </c>
      <c r="J13" s="24">
        <v>50</v>
      </c>
      <c r="K13" s="24">
        <v>0.1</v>
      </c>
      <c r="L13" s="37">
        <f t="shared" si="7"/>
        <v>0.10869565217391304</v>
      </c>
      <c r="M13" s="24">
        <f>0.128*1000/20</f>
        <v>6.4</v>
      </c>
      <c r="N13" s="36">
        <v>3.7399999999999998</v>
      </c>
      <c r="O13" s="24">
        <v>3.2</v>
      </c>
      <c r="P13" s="27">
        <v>0.4</v>
      </c>
      <c r="Q13" s="27">
        <v>0.11</v>
      </c>
      <c r="R13" s="24">
        <f>(30/24.5)*(P13-Q13)*0.01*1000</f>
        <v>3.5510204081632657</v>
      </c>
      <c r="S13" s="24">
        <f>R13/(N13*I13)*1000</f>
        <v>2.0640667334127332</v>
      </c>
      <c r="T13" s="24">
        <f>(AK13*1000/180.2)*L13/N13</f>
        <v>1.2092275987748766</v>
      </c>
      <c r="U13" s="24">
        <f>N13/23*1000*L13/N13</f>
        <v>4.7258979206049148</v>
      </c>
      <c r="V13" s="28">
        <f>100*((S13+U13)/(6*T13))</f>
        <v>93.585424019113105</v>
      </c>
      <c r="W13" s="29">
        <v>5.7165262072752094</v>
      </c>
      <c r="X13" s="30">
        <v>11.322055482085846</v>
      </c>
      <c r="Y13" s="30">
        <v>9.0301023728198366</v>
      </c>
      <c r="Z13" s="35">
        <v>6.9672289934134701</v>
      </c>
      <c r="AA13" s="30">
        <v>38.123368654789971</v>
      </c>
      <c r="AB13" s="24">
        <v>34.557244496890874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7.4976000000000003</v>
      </c>
      <c r="AK13" s="24">
        <f t="shared" si="0"/>
        <v>7.4976000000000003</v>
      </c>
    </row>
    <row r="14" spans="1:38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5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3">
        <v>0.41</v>
      </c>
      <c r="Q14" s="13">
        <v>0.08</v>
      </c>
      <c r="R14" s="9">
        <f t="shared" ref="R14:R36" si="8">(30/24.5)*(P14-Q14)*0.01*1000</f>
        <v>4.0408163265306118</v>
      </c>
      <c r="S14" s="9">
        <f t="shared" si="3"/>
        <v>2.5242480800416121</v>
      </c>
      <c r="T14" s="9">
        <f t="shared" ref="T14:T36" si="9">(AK14*1000/180.2)*L14/N14</f>
        <v>1.2904029394847529</v>
      </c>
      <c r="U14" s="9">
        <f t="shared" ref="U14:U36" si="10">N14/23*1000*L14/N14</f>
        <v>4.7258979206049148</v>
      </c>
      <c r="V14" s="32">
        <f t="shared" ref="V14:V36" si="11">100*((S14+U14)/(6*T14))</f>
        <v>93.641887336129926</v>
      </c>
      <c r="W14" s="14">
        <v>8.420282295754097</v>
      </c>
      <c r="X14" s="7">
        <v>9.8308157668501828</v>
      </c>
      <c r="Y14" s="7">
        <v>9.487877796673855</v>
      </c>
      <c r="Z14" s="7">
        <v>5.4212337602728375</v>
      </c>
      <c r="AA14" s="7">
        <v>47.766898306604958</v>
      </c>
      <c r="AB14">
        <v>27.493174369598172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7.4447000000000001</v>
      </c>
      <c r="AK14">
        <f t="shared" si="0"/>
        <v>7.4447000000000001</v>
      </c>
    </row>
    <row r="15" spans="1:38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5">
        <f t="shared" si="7"/>
        <v>0.10416666666666667</v>
      </c>
      <c r="M15">
        <f>0.135*1000/20</f>
        <v>6.75</v>
      </c>
      <c r="N15">
        <v>3.58</v>
      </c>
      <c r="O15">
        <v>3.22</v>
      </c>
      <c r="P15" s="13">
        <v>0.4</v>
      </c>
      <c r="Q15" s="13">
        <v>0.09</v>
      </c>
      <c r="R15" s="9">
        <f t="shared" si="8"/>
        <v>3.7959183673469394</v>
      </c>
      <c r="S15" s="9">
        <f t="shared" si="3"/>
        <v>2.2089841523201463</v>
      </c>
      <c r="T15" s="9">
        <f t="shared" si="9"/>
        <v>1.202093241112193</v>
      </c>
      <c r="U15" s="9">
        <f t="shared" si="10"/>
        <v>4.5289855072463761</v>
      </c>
      <c r="V15" s="32">
        <f t="shared" si="11"/>
        <v>93.419953199477007</v>
      </c>
      <c r="W15" s="14">
        <v>9.6854264683158409</v>
      </c>
      <c r="X15" s="7">
        <v>12.101476377084271</v>
      </c>
      <c r="Y15" s="7">
        <v>9.1671747720766703</v>
      </c>
      <c r="Z15" s="7">
        <v>9.1199747381965519</v>
      </c>
      <c r="AA15" s="7">
        <v>42.70373393496758</v>
      </c>
      <c r="AB15">
        <v>26.907640177674928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7.4447000000000001</v>
      </c>
      <c r="AK15">
        <f t="shared" si="0"/>
        <v>7.4447000000000001</v>
      </c>
    </row>
    <row r="16" spans="1:38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5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3">
        <v>0.39</v>
      </c>
      <c r="Q16" s="13">
        <v>9.5000000000000001E-2</v>
      </c>
      <c r="R16" s="9">
        <f t="shared" si="8"/>
        <v>3.6122448979591844</v>
      </c>
      <c r="S16" s="9">
        <f t="shared" si="3"/>
        <v>2.221279607649234</v>
      </c>
      <c r="T16" s="9">
        <f t="shared" si="9"/>
        <v>1.2702478326941289</v>
      </c>
      <c r="U16" s="9">
        <f t="shared" si="10"/>
        <v>4.6253469010175756</v>
      </c>
      <c r="V16" s="32">
        <f t="shared" si="11"/>
        <v>89.833211184538101</v>
      </c>
      <c r="W16" s="14">
        <v>8.0233164330599642</v>
      </c>
      <c r="X16" s="7">
        <v>11.012008711502911</v>
      </c>
      <c r="Y16" s="7">
        <v>8.7086967911476485</v>
      </c>
      <c r="Z16" s="7">
        <v>7.4050453297533805</v>
      </c>
      <c r="AA16" s="7">
        <v>45.673786835903243</v>
      </c>
      <c r="AB16">
        <v>27.200462331692819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7.4447000000000001</v>
      </c>
      <c r="AK16">
        <f t="shared" si="0"/>
        <v>7.4447000000000001</v>
      </c>
    </row>
    <row r="17" spans="1:38" s="17" customFormat="1" x14ac:dyDescent="0.2">
      <c r="A17" s="17">
        <v>24</v>
      </c>
      <c r="B17" s="17" t="s">
        <v>40</v>
      </c>
      <c r="C17" s="17" t="s">
        <v>41</v>
      </c>
      <c r="D17" s="17">
        <v>3</v>
      </c>
      <c r="E17" s="18">
        <v>44233</v>
      </c>
      <c r="F17" s="17">
        <v>1</v>
      </c>
      <c r="G17" s="17">
        <v>8</v>
      </c>
      <c r="H17" s="17">
        <v>4</v>
      </c>
      <c r="I17" s="17">
        <v>470</v>
      </c>
      <c r="J17" s="17">
        <v>50</v>
      </c>
      <c r="K17" s="17">
        <v>0.1</v>
      </c>
      <c r="L17" s="33">
        <f t="shared" si="7"/>
        <v>0.10638297872340426</v>
      </c>
      <c r="M17" s="17">
        <f>0.134*1000/20</f>
        <v>6.7</v>
      </c>
      <c r="N17" s="17">
        <v>3.7</v>
      </c>
      <c r="O17" s="17">
        <v>3.2399999999999998</v>
      </c>
      <c r="P17" s="20">
        <v>0.41</v>
      </c>
      <c r="Q17" s="20">
        <v>7.0000000000000007E-2</v>
      </c>
      <c r="R17" s="17">
        <f t="shared" si="8"/>
        <v>4.1632653061224492</v>
      </c>
      <c r="S17" s="17">
        <f t="shared" si="3"/>
        <v>2.3940571053033062</v>
      </c>
      <c r="T17" s="17">
        <f t="shared" si="9"/>
        <v>1.1878533786815366</v>
      </c>
      <c r="U17" s="17">
        <f t="shared" si="10"/>
        <v>4.6253469010175765</v>
      </c>
      <c r="V17" s="21">
        <f t="shared" si="11"/>
        <v>98.488642514001498</v>
      </c>
      <c r="W17" s="22">
        <v>9.7536708481159771</v>
      </c>
      <c r="X17" s="23">
        <v>14.378962758543553</v>
      </c>
      <c r="Y17" s="23">
        <v>8.2076486866876142</v>
      </c>
      <c r="Z17" s="23">
        <v>14.807033363069239</v>
      </c>
      <c r="AA17" s="23">
        <v>38.472014759250648</v>
      </c>
      <c r="AB17" s="17">
        <v>24.134340432448955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7.4447000000000001</v>
      </c>
      <c r="AK17" s="17">
        <f t="shared" si="0"/>
        <v>7.4447000000000001</v>
      </c>
      <c r="AL17" s="17" t="s">
        <v>46</v>
      </c>
    </row>
    <row r="18" spans="1:38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5">
        <f t="shared" si="7"/>
        <v>0.1</v>
      </c>
      <c r="M18">
        <f>0.122*1000/20</f>
        <v>6.1</v>
      </c>
      <c r="N18">
        <v>3.3600000000000003</v>
      </c>
      <c r="O18">
        <v>3.28</v>
      </c>
      <c r="P18" s="13">
        <v>0.37</v>
      </c>
      <c r="Q18" s="13">
        <v>0.04</v>
      </c>
      <c r="R18" s="9">
        <f t="shared" si="8"/>
        <v>4.0408163265306127</v>
      </c>
      <c r="S18" s="9">
        <f t="shared" si="3"/>
        <v>2.4052478134110786</v>
      </c>
      <c r="T18" s="9">
        <f t="shared" si="9"/>
        <v>1.2131361978753767</v>
      </c>
      <c r="U18" s="9">
        <f t="shared" si="10"/>
        <v>4.3478260869565224</v>
      </c>
      <c r="V18" s="32">
        <f t="shared" si="11"/>
        <v>92.77707801474368</v>
      </c>
      <c r="W18" s="14">
        <v>6.1479534726360159</v>
      </c>
      <c r="X18" s="7">
        <v>13.752043412085719</v>
      </c>
      <c r="Y18" s="7">
        <v>11.835281676955328</v>
      </c>
      <c r="Z18" s="7">
        <v>14.568442349452507</v>
      </c>
      <c r="AA18" s="7">
        <v>26.245391978835116</v>
      </c>
      <c r="AB18">
        <v>33.598840582671329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7.3452000000000002</v>
      </c>
      <c r="AK18">
        <f t="shared" si="0"/>
        <v>7.3452000000000002</v>
      </c>
    </row>
    <row r="19" spans="1:38" s="17" customFormat="1" x14ac:dyDescent="0.2">
      <c r="A19" s="17">
        <v>26</v>
      </c>
      <c r="B19" s="17" t="s">
        <v>42</v>
      </c>
      <c r="C19" s="17" t="s">
        <v>41</v>
      </c>
      <c r="D19" s="17">
        <v>3</v>
      </c>
      <c r="E19" s="18">
        <v>44234</v>
      </c>
      <c r="F19" s="17">
        <v>2</v>
      </c>
      <c r="G19" s="17">
        <v>2</v>
      </c>
      <c r="H19" s="17">
        <v>2</v>
      </c>
      <c r="I19" s="17">
        <v>470</v>
      </c>
      <c r="J19" s="17">
        <v>50</v>
      </c>
      <c r="K19" s="17">
        <v>0.1</v>
      </c>
      <c r="L19" s="33">
        <f t="shared" si="7"/>
        <v>0.10638297872340426</v>
      </c>
      <c r="M19" s="17">
        <f>0.128*1000/20</f>
        <v>6.4</v>
      </c>
      <c r="N19" s="17">
        <v>3.3600000000000003</v>
      </c>
      <c r="O19" s="17">
        <v>3.4200000000000004</v>
      </c>
      <c r="P19" s="20">
        <v>0.34</v>
      </c>
      <c r="Q19" s="20">
        <v>0.03</v>
      </c>
      <c r="R19" s="17">
        <f t="shared" si="8"/>
        <v>3.7959183673469394</v>
      </c>
      <c r="S19" s="17">
        <f t="shared" si="3"/>
        <v>2.4036970411264815</v>
      </c>
      <c r="T19" s="17">
        <f t="shared" si="9"/>
        <v>1.2905704232716773</v>
      </c>
      <c r="U19" s="17">
        <f t="shared" si="10"/>
        <v>4.6253469010175765</v>
      </c>
      <c r="V19" s="21">
        <f t="shared" si="11"/>
        <v>90.774381821088966</v>
      </c>
      <c r="W19" s="22">
        <v>7.4195482785238323</v>
      </c>
      <c r="X19" s="23">
        <v>18.753779210850542</v>
      </c>
      <c r="Y19" s="23">
        <v>10.36932772476607</v>
      </c>
      <c r="Z19" s="23">
        <v>22.689217619793137</v>
      </c>
      <c r="AA19" s="23">
        <v>20.20914540093834</v>
      </c>
      <c r="AB19" s="17">
        <v>27.978530043651915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7.3452000000000002</v>
      </c>
      <c r="AK19" s="17">
        <f t="shared" si="0"/>
        <v>7.3452000000000002</v>
      </c>
      <c r="AL19" s="17" t="s">
        <v>46</v>
      </c>
    </row>
    <row r="20" spans="1:38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5">
        <f t="shared" si="7"/>
        <v>0.10638297872340426</v>
      </c>
      <c r="M20">
        <f>0.12*1000/20</f>
        <v>6</v>
      </c>
      <c r="N20">
        <v>3.6</v>
      </c>
      <c r="O20">
        <v>3.38</v>
      </c>
      <c r="P20" s="13">
        <v>0.34</v>
      </c>
      <c r="Q20" s="13">
        <v>0.04</v>
      </c>
      <c r="R20" s="9">
        <f t="shared" si="8"/>
        <v>3.6734693877551026</v>
      </c>
      <c r="S20" s="9">
        <f t="shared" si="3"/>
        <v>2.1710811984368217</v>
      </c>
      <c r="T20" s="9">
        <f t="shared" si="9"/>
        <v>1.2045323950535656</v>
      </c>
      <c r="U20" s="9">
        <f t="shared" si="10"/>
        <v>4.6253469010175765</v>
      </c>
      <c r="V20" s="32">
        <f t="shared" si="11"/>
        <v>94.039647354221643</v>
      </c>
      <c r="W20" s="14">
        <v>7.1749478568146046</v>
      </c>
      <c r="X20" s="7">
        <v>16.638028289507371</v>
      </c>
      <c r="Y20" s="7">
        <v>11.870145074823011</v>
      </c>
      <c r="Z20" s="7">
        <v>20.85425213272719</v>
      </c>
      <c r="AA20" s="7">
        <v>21.556759681111547</v>
      </c>
      <c r="AB20">
        <v>29.080814821830892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7.3452000000000002</v>
      </c>
      <c r="AK20">
        <f t="shared" si="0"/>
        <v>7.3452000000000002</v>
      </c>
    </row>
    <row r="21" spans="1:38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5">
        <f t="shared" si="7"/>
        <v>0.10416666666666667</v>
      </c>
      <c r="M21">
        <f>0.122*1000/20</f>
        <v>6.1</v>
      </c>
      <c r="N21">
        <v>3.6</v>
      </c>
      <c r="O21">
        <v>2.96</v>
      </c>
      <c r="P21" s="13">
        <v>0.35</v>
      </c>
      <c r="Q21" s="13">
        <v>0.04</v>
      </c>
      <c r="R21" s="9">
        <f t="shared" si="8"/>
        <v>3.795918367346939</v>
      </c>
      <c r="S21" s="9">
        <f t="shared" si="3"/>
        <v>2.1967120181405897</v>
      </c>
      <c r="T21" s="9">
        <f t="shared" si="9"/>
        <v>1.1794379701566162</v>
      </c>
      <c r="U21" s="9">
        <f t="shared" si="10"/>
        <v>4.5289855072463769</v>
      </c>
      <c r="V21" s="32">
        <f t="shared" si="11"/>
        <v>95.040995451049014</v>
      </c>
      <c r="W21" s="14">
        <v>7.2254976883542028</v>
      </c>
      <c r="X21" s="7">
        <v>15.351749268705159</v>
      </c>
      <c r="Y21" s="7">
        <v>11.728530674007606</v>
      </c>
      <c r="Z21" s="7">
        <v>16.994781135831442</v>
      </c>
      <c r="AA21" s="7">
        <v>23.38769119968827</v>
      </c>
      <c r="AB21">
        <v>32.537247721767514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7.3452000000000002</v>
      </c>
      <c r="AK21">
        <f t="shared" si="0"/>
        <v>7.3452000000000002</v>
      </c>
    </row>
    <row r="22" spans="1:38" s="17" customFormat="1" x14ac:dyDescent="0.2">
      <c r="A22" s="17">
        <v>29</v>
      </c>
      <c r="B22" s="17" t="s">
        <v>40</v>
      </c>
      <c r="C22" s="17" t="s">
        <v>39</v>
      </c>
      <c r="D22" s="17">
        <v>3</v>
      </c>
      <c r="E22" s="18">
        <v>44241</v>
      </c>
      <c r="F22" s="17">
        <v>1</v>
      </c>
      <c r="G22" s="17">
        <v>5</v>
      </c>
      <c r="H22" s="17">
        <v>1</v>
      </c>
      <c r="I22" s="17">
        <v>450</v>
      </c>
      <c r="J22" s="17">
        <v>50</v>
      </c>
      <c r="K22" s="17">
        <v>0.1</v>
      </c>
      <c r="L22" s="33">
        <f t="shared" si="7"/>
        <v>0.1111111111111111</v>
      </c>
      <c r="M22" s="17">
        <f>0.135*1000/20</f>
        <v>6.75</v>
      </c>
      <c r="N22" s="17">
        <v>3.5399999999999996</v>
      </c>
      <c r="O22" s="17">
        <v>3.14</v>
      </c>
      <c r="P22" s="20">
        <v>0.39</v>
      </c>
      <c r="Q22" s="20">
        <v>0.03</v>
      </c>
      <c r="R22" s="17">
        <f t="shared" si="8"/>
        <v>4.4081632653061229</v>
      </c>
      <c r="S22" s="17">
        <f t="shared" si="3"/>
        <v>2.7672085783465934</v>
      </c>
      <c r="T22" s="17">
        <f t="shared" si="9"/>
        <v>1.3005532668242656</v>
      </c>
      <c r="U22" s="17">
        <f t="shared" si="10"/>
        <v>4.8309178743961354</v>
      </c>
      <c r="V22" s="21">
        <f t="shared" si="11"/>
        <v>97.370437727835736</v>
      </c>
      <c r="W22" s="22">
        <v>11.46735321716835</v>
      </c>
      <c r="X22" s="23">
        <v>15.43200459897902</v>
      </c>
      <c r="Y22" s="23">
        <v>8.8107976716902101</v>
      </c>
      <c r="Z22" s="23">
        <v>17.65215026886537</v>
      </c>
      <c r="AA22" s="23">
        <v>35.155007898466735</v>
      </c>
      <c r="AB22" s="17">
        <v>22.950039561998668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7.4667000000000003</v>
      </c>
      <c r="AK22" s="17">
        <f t="shared" si="0"/>
        <v>7.4667000000000003</v>
      </c>
      <c r="AL22" s="17" t="s">
        <v>46</v>
      </c>
    </row>
    <row r="23" spans="1:38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5">
        <f t="shared" si="7"/>
        <v>0.10416666666666667</v>
      </c>
      <c r="M23">
        <f>0.135*1000/20</f>
        <v>6.75</v>
      </c>
      <c r="N23">
        <v>3.56</v>
      </c>
      <c r="O23">
        <v>3.1</v>
      </c>
      <c r="P23" s="13">
        <v>0.4</v>
      </c>
      <c r="Q23" s="13">
        <v>0.03</v>
      </c>
      <c r="R23" s="9">
        <f t="shared" si="8"/>
        <v>4.5306122448979593</v>
      </c>
      <c r="S23" s="9">
        <f t="shared" si="3"/>
        <v>2.6513414354505849</v>
      </c>
      <c r="T23" s="9">
        <f t="shared" si="9"/>
        <v>1.2124188635598401</v>
      </c>
      <c r="U23" s="9">
        <f t="shared" si="10"/>
        <v>4.5289855072463769</v>
      </c>
      <c r="V23" s="32">
        <f t="shared" si="11"/>
        <v>98.705257158603672</v>
      </c>
      <c r="W23" s="14">
        <v>9.7882823111808168</v>
      </c>
      <c r="X23" s="7">
        <v>10.801588100234003</v>
      </c>
      <c r="Y23" s="7">
        <v>9.0115694467841756</v>
      </c>
      <c r="Z23" s="7">
        <v>8.2190038037487181</v>
      </c>
      <c r="AA23" s="7">
        <v>44.769640249364492</v>
      </c>
      <c r="AB23">
        <v>27.198198399868616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7.4667000000000003</v>
      </c>
      <c r="AK23">
        <f t="shared" si="0"/>
        <v>7.4667000000000003</v>
      </c>
    </row>
    <row r="24" spans="1:38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5">
        <f t="shared" si="7"/>
        <v>0.10416666666666667</v>
      </c>
      <c r="M24">
        <f>0.132*1000/20</f>
        <v>6.6</v>
      </c>
      <c r="N24">
        <v>3.38</v>
      </c>
      <c r="O24">
        <v>2.9</v>
      </c>
      <c r="P24" s="13">
        <v>0.41</v>
      </c>
      <c r="Q24" s="13">
        <v>0.04</v>
      </c>
      <c r="R24" s="9">
        <f t="shared" si="8"/>
        <v>4.5306122448979593</v>
      </c>
      <c r="S24" s="9">
        <f t="shared" si="3"/>
        <v>2.7925371331964741</v>
      </c>
      <c r="T24" s="9">
        <f t="shared" si="9"/>
        <v>1.2769855486014885</v>
      </c>
      <c r="U24" s="9">
        <f t="shared" si="10"/>
        <v>4.5289855072463769</v>
      </c>
      <c r="V24" s="32">
        <f t="shared" si="11"/>
        <v>95.557367484974478</v>
      </c>
      <c r="W24" s="14">
        <v>9.1504349511140557</v>
      </c>
      <c r="X24" s="7">
        <v>10.864557146499388</v>
      </c>
      <c r="Y24" s="7">
        <v>9.4036686260447837</v>
      </c>
      <c r="Z24" s="7">
        <v>7.4728529304743772</v>
      </c>
      <c r="AA24" s="7">
        <v>46.371513669479945</v>
      </c>
      <c r="AB24">
        <v>25.887407627501503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7.4667000000000003</v>
      </c>
      <c r="AK24">
        <f t="shared" si="0"/>
        <v>7.4667000000000003</v>
      </c>
    </row>
    <row r="25" spans="1:38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5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3">
        <v>0.42</v>
      </c>
      <c r="Q25" s="13">
        <v>0.03</v>
      </c>
      <c r="R25" s="9">
        <f t="shared" si="8"/>
        <v>4.7755102040816331</v>
      </c>
      <c r="S25" s="9">
        <f t="shared" si="3"/>
        <v>2.8589021815622804</v>
      </c>
      <c r="T25" s="9">
        <f t="shared" si="9"/>
        <v>1.2402905615727102</v>
      </c>
      <c r="U25" s="9">
        <f t="shared" si="10"/>
        <v>4.5289855072463769</v>
      </c>
      <c r="V25" s="32">
        <f t="shared" si="11"/>
        <v>99.276302904386711</v>
      </c>
      <c r="W25" s="14">
        <v>8.83235787928745</v>
      </c>
      <c r="X25" s="7">
        <v>11.158463267288882</v>
      </c>
      <c r="Y25" s="7">
        <v>10.563305526045113</v>
      </c>
      <c r="Z25" s="7">
        <v>6.6786375716620539</v>
      </c>
      <c r="AA25" s="7">
        <v>43.964140149103898</v>
      </c>
      <c r="AB25">
        <v>27.635453485900065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7.4667000000000003</v>
      </c>
      <c r="AK25">
        <f t="shared" si="0"/>
        <v>7.4667000000000003</v>
      </c>
    </row>
    <row r="26" spans="1:38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5">
        <f t="shared" si="7"/>
        <v>0.10204081632653061</v>
      </c>
      <c r="M26">
        <f>0.13*1000/20</f>
        <v>6.5</v>
      </c>
      <c r="N26">
        <v>3.84</v>
      </c>
      <c r="O26">
        <v>3.28</v>
      </c>
      <c r="P26" s="13">
        <v>0.41</v>
      </c>
      <c r="Q26" s="13">
        <v>0.03</v>
      </c>
      <c r="R26" s="9">
        <f t="shared" si="8"/>
        <v>4.6530612244897966</v>
      </c>
      <c r="S26" s="9">
        <f t="shared" si="3"/>
        <v>2.4729279466888801</v>
      </c>
      <c r="T26" s="9">
        <f t="shared" si="9"/>
        <v>1.0936568023435791</v>
      </c>
      <c r="U26" s="9">
        <f t="shared" si="10"/>
        <v>4.4365572315882869</v>
      </c>
      <c r="V26" s="32">
        <f t="shared" si="11"/>
        <v>105.29636542089722</v>
      </c>
      <c r="W26" s="14">
        <v>5.7830979896251637</v>
      </c>
      <c r="X26" s="7">
        <v>10.747222470742336</v>
      </c>
      <c r="Y26" s="7">
        <v>12.197705398978838</v>
      </c>
      <c r="Z26" s="7">
        <v>6.2853662925883276</v>
      </c>
      <c r="AA26" s="7">
        <v>36.518771885234131</v>
      </c>
      <c r="AB26">
        <v>34.250933952456371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7.4164000000000003</v>
      </c>
      <c r="AK26">
        <f t="shared" si="0"/>
        <v>7.4164000000000003</v>
      </c>
    </row>
    <row r="27" spans="1:38" s="17" customFormat="1" x14ac:dyDescent="0.2">
      <c r="A27" s="17">
        <v>34</v>
      </c>
      <c r="B27" s="17" t="s">
        <v>38</v>
      </c>
      <c r="C27" s="17" t="s">
        <v>39</v>
      </c>
      <c r="D27" s="17">
        <v>3</v>
      </c>
      <c r="E27" s="18">
        <v>44241</v>
      </c>
      <c r="F27" s="17">
        <v>1</v>
      </c>
      <c r="G27" s="17">
        <v>2</v>
      </c>
      <c r="H27" s="17">
        <v>2</v>
      </c>
      <c r="I27" s="17">
        <v>450</v>
      </c>
      <c r="J27" s="17">
        <v>50</v>
      </c>
      <c r="K27" s="17">
        <v>0.1</v>
      </c>
      <c r="L27" s="33">
        <f t="shared" si="7"/>
        <v>0.1111111111111111</v>
      </c>
      <c r="M27" s="17">
        <f>0.127*1000/20</f>
        <v>6.35</v>
      </c>
      <c r="N27" s="17">
        <v>3.8200000000000003</v>
      </c>
      <c r="O27" s="17">
        <v>3.3600000000000003</v>
      </c>
      <c r="P27" s="20">
        <v>0.41</v>
      </c>
      <c r="Q27" s="20">
        <v>0.03</v>
      </c>
      <c r="R27" s="17">
        <f t="shared" si="8"/>
        <v>4.6530612244897966</v>
      </c>
      <c r="S27" s="17">
        <f t="shared" si="3"/>
        <v>2.7068418990632903</v>
      </c>
      <c r="T27" s="17">
        <f t="shared" si="9"/>
        <v>1.1971056656717152</v>
      </c>
      <c r="U27" s="17">
        <f t="shared" si="10"/>
        <v>4.8309178743961336</v>
      </c>
      <c r="V27" s="21">
        <f t="shared" si="11"/>
        <v>104.94422769870062</v>
      </c>
      <c r="W27" s="22">
        <v>5.0367781509360023</v>
      </c>
      <c r="X27" s="23">
        <v>10.083490068909123</v>
      </c>
      <c r="Y27" s="23">
        <v>9.9339026899495764</v>
      </c>
      <c r="Z27" s="23">
        <v>4.5439008857645913</v>
      </c>
      <c r="AA27" s="23">
        <v>39.360167461491152</v>
      </c>
      <c r="AB27" s="17">
        <v>36.078538893885558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7.4164000000000003</v>
      </c>
      <c r="AK27" s="17">
        <f t="shared" si="0"/>
        <v>7.4164000000000003</v>
      </c>
      <c r="AL27" s="17" t="s">
        <v>46</v>
      </c>
    </row>
    <row r="28" spans="1:38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5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3">
        <v>0.41</v>
      </c>
      <c r="Q28" s="13">
        <v>0.03</v>
      </c>
      <c r="R28" s="9">
        <f t="shared" si="8"/>
        <v>4.6530612244897966</v>
      </c>
      <c r="S28" s="9">
        <f t="shared" si="3"/>
        <v>2.8313625559752928</v>
      </c>
      <c r="T28" s="9">
        <f t="shared" si="9"/>
        <v>1.2521751486489463</v>
      </c>
      <c r="U28" s="9">
        <f t="shared" si="10"/>
        <v>4.391743522178305</v>
      </c>
      <c r="V28" s="32">
        <f t="shared" si="11"/>
        <v>96.140784643786716</v>
      </c>
      <c r="W28" s="14">
        <v>5.1670025838983289</v>
      </c>
      <c r="X28" s="7">
        <v>10.175960814586087</v>
      </c>
      <c r="Y28" s="7">
        <v>11.109550146297865</v>
      </c>
      <c r="Z28" s="7">
        <v>3.3885789178645389</v>
      </c>
      <c r="AA28" s="7">
        <v>35.776597669237759</v>
      </c>
      <c r="AB28">
        <v>39.549312452013766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7.4164000000000003</v>
      </c>
      <c r="AK28">
        <f t="shared" si="0"/>
        <v>7.4164000000000003</v>
      </c>
    </row>
    <row r="29" spans="1:38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5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3">
        <v>0.41</v>
      </c>
      <c r="Q29" s="13">
        <v>0.03</v>
      </c>
      <c r="R29" s="9">
        <f t="shared" si="8"/>
        <v>4.6530612244897966</v>
      </c>
      <c r="S29" s="9">
        <f t="shared" si="3"/>
        <v>2.5915127955944293</v>
      </c>
      <c r="T29" s="9">
        <f t="shared" si="9"/>
        <v>1.146101163625552</v>
      </c>
      <c r="U29" s="9">
        <f t="shared" si="10"/>
        <v>4.5766590389016022</v>
      </c>
      <c r="V29" s="32">
        <f t="shared" si="11"/>
        <v>104.23995225430754</v>
      </c>
      <c r="W29" s="14">
        <v>5.2313942276045875</v>
      </c>
      <c r="X29" s="7">
        <v>11.471142900643374</v>
      </c>
      <c r="Y29" s="7">
        <v>10.959669675166513</v>
      </c>
      <c r="Z29" s="7">
        <v>5.2675416771773635</v>
      </c>
      <c r="AA29" s="7">
        <v>37.419433327696424</v>
      </c>
      <c r="AB29">
        <v>34.882212419316332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7.4164000000000003</v>
      </c>
      <c r="AK29">
        <f t="shared" si="0"/>
        <v>7.4164000000000003</v>
      </c>
    </row>
    <row r="30" spans="1:38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5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3">
        <v>0.42</v>
      </c>
      <c r="Q30" s="13">
        <v>0.03</v>
      </c>
      <c r="R30" s="9">
        <f t="shared" si="8"/>
        <v>4.7755102040816331</v>
      </c>
      <c r="S30" s="9">
        <f t="shared" si="3"/>
        <v>2.7758138828653993</v>
      </c>
      <c r="T30" s="9">
        <f t="shared" si="9"/>
        <v>1.1943090177774007</v>
      </c>
      <c r="U30" s="9">
        <f t="shared" si="10"/>
        <v>4.7258979206049148</v>
      </c>
      <c r="V30" s="32">
        <f t="shared" si="11"/>
        <v>104.68691787198898</v>
      </c>
      <c r="W30" s="14">
        <v>4.0032247986298763</v>
      </c>
      <c r="X30" s="7">
        <v>9.0673478910108631</v>
      </c>
      <c r="Y30" s="7">
        <v>15.243961744588438</v>
      </c>
      <c r="Z30" s="7">
        <v>2.1130630713468186</v>
      </c>
      <c r="AA30" s="7">
        <v>31.479061899082883</v>
      </c>
      <c r="AB30">
        <v>42.096565393970998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7.4051</v>
      </c>
      <c r="AK30">
        <f t="shared" si="0"/>
        <v>7.4051</v>
      </c>
    </row>
    <row r="31" spans="1:38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5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3">
        <v>0.4</v>
      </c>
      <c r="Q31" s="13">
        <v>0.03</v>
      </c>
      <c r="R31" s="9">
        <f t="shared" si="8"/>
        <v>4.5306122448979593</v>
      </c>
      <c r="S31" s="9">
        <f t="shared" si="3"/>
        <v>2.4452786295865496</v>
      </c>
      <c r="T31" s="9">
        <f t="shared" si="9"/>
        <v>1.1089643966883851</v>
      </c>
      <c r="U31" s="9">
        <f t="shared" si="10"/>
        <v>4.5289855072463778</v>
      </c>
      <c r="V31" s="32">
        <f t="shared" si="11"/>
        <v>104.8164719814215</v>
      </c>
      <c r="W31" s="14">
        <v>4.0220236255070532</v>
      </c>
      <c r="X31" s="7">
        <v>9.1252868971304846</v>
      </c>
      <c r="Y31" s="7">
        <v>13.880489196248513</v>
      </c>
      <c r="Z31" s="7">
        <v>2.7940376164957028</v>
      </c>
      <c r="AA31" s="7">
        <v>32.532311232719088</v>
      </c>
      <c r="AB31">
        <v>41.667875057406199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7.4051</v>
      </c>
      <c r="AK31">
        <f t="shared" si="0"/>
        <v>7.4051</v>
      </c>
    </row>
    <row r="32" spans="1:38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5">
        <f t="shared" si="7"/>
        <v>0.1</v>
      </c>
      <c r="M32">
        <f>0.119*1000/20</f>
        <v>5.95</v>
      </c>
      <c r="N32">
        <v>3.7600000000000002</v>
      </c>
      <c r="O32">
        <v>3.5</v>
      </c>
      <c r="P32" s="13">
        <v>0.43</v>
      </c>
      <c r="Q32" s="13">
        <v>0.04</v>
      </c>
      <c r="R32" s="9">
        <f t="shared" si="8"/>
        <v>4.7755102040816331</v>
      </c>
      <c r="S32" s="9">
        <f t="shared" si="3"/>
        <v>2.5401650021710811</v>
      </c>
      <c r="T32" s="9">
        <f t="shared" si="9"/>
        <v>1.0929198054171489</v>
      </c>
      <c r="U32" s="9">
        <f t="shared" si="10"/>
        <v>4.3478260869565224</v>
      </c>
      <c r="V32" s="32">
        <f t="shared" si="11"/>
        <v>105.03959294766638</v>
      </c>
      <c r="W32" s="14">
        <v>4.5907136227583738</v>
      </c>
      <c r="X32" s="7">
        <v>10.707311579482361</v>
      </c>
      <c r="Y32" s="7">
        <v>14.006963601933595</v>
      </c>
      <c r="Z32" s="7">
        <v>5.212486254755043</v>
      </c>
      <c r="AA32" s="7">
        <v>30.558020977063912</v>
      </c>
      <c r="AB32">
        <v>39.51521758676509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7.4051</v>
      </c>
      <c r="AK32">
        <f t="shared" si="0"/>
        <v>7.4051</v>
      </c>
    </row>
    <row r="33" spans="1:38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5">
        <f t="shared" si="7"/>
        <v>0.10416666666666667</v>
      </c>
      <c r="M33">
        <f>0.081*1000/50</f>
        <v>1.62</v>
      </c>
      <c r="N33">
        <v>1.42</v>
      </c>
      <c r="O33">
        <v>0.96</v>
      </c>
      <c r="P33" s="13">
        <v>0.25</v>
      </c>
      <c r="Q33" s="13">
        <v>0.03</v>
      </c>
      <c r="R33" s="9">
        <f t="shared" si="8"/>
        <v>2.6938775510204085</v>
      </c>
      <c r="S33" s="9">
        <f t="shared" si="3"/>
        <v>3.9522851394078766</v>
      </c>
      <c r="T33" s="9">
        <f t="shared" si="9"/>
        <v>1.5781890752580612</v>
      </c>
      <c r="U33" s="9">
        <f t="shared" si="10"/>
        <v>4.5289855072463769</v>
      </c>
      <c r="V33" s="32">
        <f t="shared" si="11"/>
        <v>89.567538512112051</v>
      </c>
      <c r="W33" s="14">
        <v>5.3138836457935286</v>
      </c>
      <c r="X33" s="7">
        <v>22.137486061315638</v>
      </c>
      <c r="Y33" s="7">
        <v>12.076097301096585</v>
      </c>
      <c r="Z33" s="7">
        <v>15.982347456696036</v>
      </c>
      <c r="AA33" s="7">
        <v>10.079182578721843</v>
      </c>
      <c r="AB33">
        <v>39.724886602169903</v>
      </c>
      <c r="AC33">
        <v>0</v>
      </c>
      <c r="AD33">
        <v>20.826899999999998</v>
      </c>
      <c r="AE33">
        <v>3.0499999999999999E-2</v>
      </c>
      <c r="AF33">
        <v>0</v>
      </c>
      <c r="AG33">
        <v>0</v>
      </c>
      <c r="AH33">
        <v>0</v>
      </c>
      <c r="AI33">
        <v>0</v>
      </c>
      <c r="AJ33">
        <v>24.703700000000001</v>
      </c>
      <c r="AK33">
        <f t="shared" si="0"/>
        <v>3.8768000000000029</v>
      </c>
    </row>
    <row r="34" spans="1:38" s="17" customFormat="1" x14ac:dyDescent="0.2">
      <c r="A34" s="17">
        <v>42</v>
      </c>
      <c r="B34" s="17" t="s">
        <v>42</v>
      </c>
      <c r="C34" s="17" t="s">
        <v>39</v>
      </c>
      <c r="D34" s="17">
        <v>116</v>
      </c>
      <c r="E34" s="18">
        <v>44241</v>
      </c>
      <c r="F34" s="17">
        <v>2</v>
      </c>
      <c r="G34" s="17">
        <v>6</v>
      </c>
      <c r="H34" s="17">
        <v>2</v>
      </c>
      <c r="I34" s="17">
        <v>500</v>
      </c>
      <c r="J34" s="17">
        <v>50</v>
      </c>
      <c r="K34" s="17">
        <v>0.1</v>
      </c>
      <c r="L34" s="33">
        <f t="shared" si="7"/>
        <v>0.1</v>
      </c>
      <c r="M34" s="17">
        <f>0.085*1000/50</f>
        <v>1.7</v>
      </c>
      <c r="N34" s="34">
        <v>0.86</v>
      </c>
      <c r="O34" s="17">
        <v>1.06</v>
      </c>
      <c r="P34" s="20">
        <v>0.24</v>
      </c>
      <c r="Q34" s="20">
        <v>0.04</v>
      </c>
      <c r="R34" s="17">
        <f t="shared" si="8"/>
        <v>2.4489795918367347</v>
      </c>
      <c r="S34" s="17">
        <f t="shared" si="3"/>
        <v>5.6953013763644993</v>
      </c>
      <c r="T34" s="17">
        <f>(AK34*1000/180.2)*L34/N34</f>
        <v>2.5130991404898957</v>
      </c>
      <c r="U34" s="17">
        <f t="shared" si="10"/>
        <v>4.3478260869565224</v>
      </c>
      <c r="V34" s="21">
        <f t="shared" si="11"/>
        <v>66.605194767360999</v>
      </c>
      <c r="W34" s="22">
        <v>5.3789451490565199</v>
      </c>
      <c r="X34" s="23">
        <v>22.251689987547881</v>
      </c>
      <c r="Y34" s="23">
        <v>11.240522951884174</v>
      </c>
      <c r="Z34" s="23">
        <v>17.31348884712251</v>
      </c>
      <c r="AA34" s="23">
        <v>9.0396536455022396</v>
      </c>
      <c r="AB34" s="17">
        <v>40.154644567943194</v>
      </c>
      <c r="AC34" s="17">
        <v>0</v>
      </c>
      <c r="AD34" s="17">
        <v>20.809100000000001</v>
      </c>
      <c r="AE34" s="17">
        <v>2.8500000000000001E-2</v>
      </c>
      <c r="AF34" s="17">
        <v>0</v>
      </c>
      <c r="AG34" s="17">
        <v>0</v>
      </c>
      <c r="AH34" s="17">
        <v>0</v>
      </c>
      <c r="AI34" s="17">
        <v>0</v>
      </c>
      <c r="AJ34" s="17">
        <v>24.703700000000001</v>
      </c>
      <c r="AK34" s="17">
        <f t="shared" si="0"/>
        <v>3.8946000000000005</v>
      </c>
      <c r="AL34" s="17" t="s">
        <v>46</v>
      </c>
    </row>
    <row r="35" spans="1:38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5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3">
        <v>0.23</v>
      </c>
      <c r="Q35" s="13">
        <v>0.03</v>
      </c>
      <c r="R35" s="9">
        <f t="shared" si="8"/>
        <v>2.4489795918367352</v>
      </c>
      <c r="S35" s="9">
        <f t="shared" si="3"/>
        <v>3.1689694511344917</v>
      </c>
      <c r="T35" s="9">
        <f t="shared" si="9"/>
        <v>1.3638658909010692</v>
      </c>
      <c r="U35" s="9">
        <f t="shared" si="10"/>
        <v>4.7258979206049148</v>
      </c>
      <c r="V35" s="32">
        <f t="shared" si="11"/>
        <v>96.476584494235979</v>
      </c>
      <c r="W35" s="14">
        <v>6.5346949480252947</v>
      </c>
      <c r="X35" s="7">
        <v>23.228530070056973</v>
      </c>
      <c r="Y35" s="7">
        <v>11.902954473745634</v>
      </c>
      <c r="Z35" s="7">
        <v>13.772853677056643</v>
      </c>
      <c r="AA35" s="7">
        <v>8.8624018311745587</v>
      </c>
      <c r="AB35">
        <v>42.233259947966204</v>
      </c>
      <c r="AC35">
        <v>0</v>
      </c>
      <c r="AD35">
        <v>20.905100000000001</v>
      </c>
      <c r="AE35">
        <v>3.78E-2</v>
      </c>
      <c r="AF35">
        <v>0</v>
      </c>
      <c r="AG35">
        <v>0</v>
      </c>
      <c r="AH35">
        <v>0</v>
      </c>
      <c r="AI35">
        <v>0</v>
      </c>
      <c r="AJ35">
        <v>24.703700000000001</v>
      </c>
      <c r="AK35">
        <f t="shared" si="0"/>
        <v>3.7986000000000004</v>
      </c>
    </row>
    <row r="36" spans="1:38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5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3">
        <v>0.23</v>
      </c>
      <c r="Q36" s="13">
        <v>0.03</v>
      </c>
      <c r="R36" s="9">
        <f t="shared" si="8"/>
        <v>2.4489795918367352</v>
      </c>
      <c r="S36" s="9">
        <f t="shared" si="3"/>
        <v>3.0107936953980019</v>
      </c>
      <c r="T36" s="9">
        <f t="shared" si="9"/>
        <v>1.3543607941016831</v>
      </c>
      <c r="U36" s="9">
        <f t="shared" si="10"/>
        <v>4.4365572315882869</v>
      </c>
      <c r="V36" s="32">
        <f t="shared" si="11"/>
        <v>91.646565664283813</v>
      </c>
      <c r="W36" s="14">
        <v>5.4113788989544425</v>
      </c>
      <c r="X36" s="7">
        <v>22.311079124529101</v>
      </c>
      <c r="Y36" s="7">
        <v>6.8777081638544093</v>
      </c>
      <c r="Z36" s="7">
        <v>21.838463812835283</v>
      </c>
      <c r="AA36" s="7">
        <v>9.637386814602559</v>
      </c>
      <c r="AB36">
        <v>39.335362084178655</v>
      </c>
      <c r="AC36">
        <v>0</v>
      </c>
      <c r="AD36">
        <v>20.7334</v>
      </c>
      <c r="AE36">
        <v>2.7900000000000001E-2</v>
      </c>
      <c r="AF36">
        <v>0</v>
      </c>
      <c r="AG36">
        <v>0</v>
      </c>
      <c r="AH36">
        <v>0</v>
      </c>
      <c r="AI36">
        <v>0</v>
      </c>
      <c r="AJ36">
        <v>24.703700000000001</v>
      </c>
      <c r="AK36">
        <f t="shared" si="0"/>
        <v>3.9703000000000017</v>
      </c>
    </row>
    <row r="37" spans="1:38" x14ac:dyDescent="0.2">
      <c r="B37" s="9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V37" s="6"/>
      <c r="W37" s="15">
        <v>26.291692072453156</v>
      </c>
      <c r="X37">
        <v>6.5837774955875021</v>
      </c>
      <c r="Y37">
        <v>20.878240905462686</v>
      </c>
      <c r="Z37">
        <v>7.8207573870733054</v>
      </c>
      <c r="AA37">
        <v>51.726233353738394</v>
      </c>
      <c r="AB37">
        <v>12.990990858138115</v>
      </c>
      <c r="AC37">
        <v>0</v>
      </c>
      <c r="AD37">
        <v>16.0806</v>
      </c>
      <c r="AE37">
        <v>0</v>
      </c>
      <c r="AF37" s="6">
        <v>0</v>
      </c>
      <c r="AG37" s="6">
        <v>0</v>
      </c>
      <c r="AH37" s="6">
        <v>1.034</v>
      </c>
      <c r="AI37">
        <v>0</v>
      </c>
      <c r="AJ37">
        <v>26.361999999999998</v>
      </c>
      <c r="AK37">
        <f t="shared" ref="AK37:AK65" si="13">AJ37-AD37</f>
        <v>10.281399999999998</v>
      </c>
      <c r="AL37" s="9" t="s">
        <v>43</v>
      </c>
    </row>
    <row r="38" spans="1:38" x14ac:dyDescent="0.2">
      <c r="B38" s="9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V38" s="6"/>
      <c r="W38" s="15">
        <v>26.43657491889573</v>
      </c>
      <c r="X38">
        <v>6.8710835050953625</v>
      </c>
      <c r="Y38">
        <v>20.866771326170557</v>
      </c>
      <c r="Z38">
        <v>8.6010141288751516</v>
      </c>
      <c r="AA38">
        <v>50.854766880685773</v>
      </c>
      <c r="AB38">
        <v>12.806364159173162</v>
      </c>
      <c r="AC38">
        <v>0</v>
      </c>
      <c r="AD38">
        <v>16.5946</v>
      </c>
      <c r="AE38">
        <v>0</v>
      </c>
      <c r="AF38" s="6">
        <v>0</v>
      </c>
      <c r="AG38" s="6">
        <v>0.34300000000000003</v>
      </c>
      <c r="AH38" s="6">
        <v>0.91559999999999997</v>
      </c>
      <c r="AI38">
        <v>0</v>
      </c>
      <c r="AJ38">
        <v>26.361999999999998</v>
      </c>
      <c r="AK38">
        <f t="shared" si="13"/>
        <v>9.7673999999999985</v>
      </c>
      <c r="AL38" s="9" t="s">
        <v>43</v>
      </c>
    </row>
    <row r="39" spans="1:38" x14ac:dyDescent="0.2">
      <c r="B39" s="9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V39" s="6"/>
      <c r="W39" s="15">
        <v>26.607210221473188</v>
      </c>
      <c r="X39">
        <v>7.0544191101309526</v>
      </c>
      <c r="Y39">
        <v>20.828313402972366</v>
      </c>
      <c r="Z39">
        <v>8.7943715031270546</v>
      </c>
      <c r="AA39">
        <v>50.408796214961441</v>
      </c>
      <c r="AB39">
        <v>12.914099768808196</v>
      </c>
      <c r="AC39">
        <v>0</v>
      </c>
      <c r="AD39">
        <v>16.596399999999999</v>
      </c>
      <c r="AE39">
        <v>0</v>
      </c>
      <c r="AF39" s="6">
        <v>0</v>
      </c>
      <c r="AG39" s="6">
        <v>0</v>
      </c>
      <c r="AH39" s="6">
        <v>0.99539999999999995</v>
      </c>
      <c r="AI39">
        <v>0</v>
      </c>
      <c r="AJ39">
        <v>26.361999999999998</v>
      </c>
      <c r="AK39">
        <f t="shared" si="13"/>
        <v>9.7655999999999992</v>
      </c>
      <c r="AL39" s="9" t="s">
        <v>43</v>
      </c>
    </row>
    <row r="40" spans="1:38" x14ac:dyDescent="0.2">
      <c r="B40" s="9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V40" s="6"/>
      <c r="W40" s="15">
        <v>17.923953894873033</v>
      </c>
      <c r="X40">
        <v>6.6562106781599306</v>
      </c>
      <c r="Y40">
        <v>6.6562106781599306</v>
      </c>
      <c r="Z40">
        <v>11.230599772903988</v>
      </c>
      <c r="AA40">
        <v>68.279759545318853</v>
      </c>
      <c r="AB40">
        <v>7.1772193254572976</v>
      </c>
      <c r="AC40">
        <v>4.4000000000000003E-3</v>
      </c>
      <c r="AD40">
        <v>20.064800000000002</v>
      </c>
      <c r="AE40">
        <v>0</v>
      </c>
      <c r="AF40" s="6">
        <v>0</v>
      </c>
      <c r="AG40" s="6">
        <v>4.9280399999999999E-3</v>
      </c>
      <c r="AH40" s="6">
        <v>0</v>
      </c>
      <c r="AI40">
        <v>0</v>
      </c>
      <c r="AJ40">
        <v>25.604600000000001</v>
      </c>
      <c r="AK40">
        <f t="shared" si="13"/>
        <v>5.5397999999999996</v>
      </c>
      <c r="AL40" s="9" t="s">
        <v>43</v>
      </c>
    </row>
    <row r="41" spans="1:38" x14ac:dyDescent="0.2">
      <c r="B41" s="9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V41" s="6"/>
      <c r="W41" s="15">
        <v>17.88570141820496</v>
      </c>
      <c r="X41">
        <v>6.186199463148518</v>
      </c>
      <c r="Y41">
        <v>6.186199463148518</v>
      </c>
      <c r="Z41">
        <v>12.887234358448355</v>
      </c>
      <c r="AA41">
        <v>67.447457392562271</v>
      </c>
      <c r="AB41">
        <v>7.292909322692342</v>
      </c>
      <c r="AC41">
        <v>0</v>
      </c>
      <c r="AD41">
        <v>20.5916</v>
      </c>
      <c r="AE41">
        <v>0</v>
      </c>
      <c r="AF41" s="6">
        <v>0</v>
      </c>
      <c r="AG41" s="6">
        <v>7.784100000000001E-4</v>
      </c>
      <c r="AH41" s="6">
        <v>0</v>
      </c>
      <c r="AI41">
        <v>0</v>
      </c>
      <c r="AJ41">
        <v>25.604600000000001</v>
      </c>
      <c r="AK41">
        <f t="shared" si="13"/>
        <v>5.0130000000000017</v>
      </c>
      <c r="AL41" s="9" t="s">
        <v>43</v>
      </c>
    </row>
    <row r="42" spans="1:38" x14ac:dyDescent="0.2">
      <c r="B42" s="9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V42" s="6"/>
      <c r="W42" s="15">
        <v>18.135845612605749</v>
      </c>
      <c r="X42">
        <v>7.029349311765154</v>
      </c>
      <c r="Y42">
        <v>7.029349311765154</v>
      </c>
      <c r="Z42">
        <v>11.865351473154098</v>
      </c>
      <c r="AA42">
        <v>66.675099095294172</v>
      </c>
      <c r="AB42">
        <v>7.4008508080214241</v>
      </c>
      <c r="AC42">
        <v>2.5999999999999999E-3</v>
      </c>
      <c r="AD42">
        <v>20.531600000000001</v>
      </c>
      <c r="AE42">
        <v>0</v>
      </c>
      <c r="AF42" s="6">
        <v>0</v>
      </c>
      <c r="AG42" s="6">
        <v>0</v>
      </c>
      <c r="AH42" s="6">
        <v>0</v>
      </c>
      <c r="AI42">
        <v>0</v>
      </c>
      <c r="AJ42">
        <v>25.604600000000001</v>
      </c>
      <c r="AK42">
        <f t="shared" si="13"/>
        <v>5.0730000000000004</v>
      </c>
      <c r="AL42" s="9" t="s">
        <v>43</v>
      </c>
    </row>
    <row r="43" spans="1:38" x14ac:dyDescent="0.2">
      <c r="B43" s="9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V43" s="6"/>
      <c r="W43" s="15">
        <v>7.5906174051373831</v>
      </c>
      <c r="X43" s="6">
        <v>8.8786810016015938</v>
      </c>
      <c r="Y43" s="6">
        <v>16.944728499888832</v>
      </c>
      <c r="Z43" s="6">
        <v>23.131655200546522</v>
      </c>
      <c r="AA43" s="6">
        <v>44.410610129662672</v>
      </c>
      <c r="AB43" s="6">
        <v>6.6343251683003794</v>
      </c>
      <c r="AC43">
        <v>0</v>
      </c>
      <c r="AD43">
        <v>19.873799999999999</v>
      </c>
      <c r="AE43">
        <v>0</v>
      </c>
      <c r="AF43" s="6">
        <v>0</v>
      </c>
      <c r="AG43" s="6">
        <v>6.0600000000000001E-2</v>
      </c>
      <c r="AH43" s="6">
        <v>0</v>
      </c>
      <c r="AI43">
        <v>0</v>
      </c>
      <c r="AJ43">
        <v>24.7788</v>
      </c>
      <c r="AK43">
        <f t="shared" si="13"/>
        <v>4.9050000000000011</v>
      </c>
      <c r="AL43" s="9" t="s">
        <v>43</v>
      </c>
    </row>
    <row r="44" spans="1:38" x14ac:dyDescent="0.2">
      <c r="B44" s="9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V44" s="6"/>
      <c r="W44" s="15">
        <v>8.4457752642030908</v>
      </c>
      <c r="X44">
        <v>9.8659029539823688</v>
      </c>
      <c r="Y44">
        <v>17.67100651639851</v>
      </c>
      <c r="Z44">
        <v>23.201731198513304</v>
      </c>
      <c r="AA44">
        <v>42.408244737965838</v>
      </c>
      <c r="AB44">
        <v>6.8531145931399733</v>
      </c>
      <c r="AC44">
        <v>2.8799999999999999E-2</v>
      </c>
      <c r="AD44">
        <v>19.689399999999999</v>
      </c>
      <c r="AE44">
        <v>0</v>
      </c>
      <c r="AF44" s="6">
        <v>0</v>
      </c>
      <c r="AG44" s="6">
        <v>0</v>
      </c>
      <c r="AH44" s="6">
        <v>0</v>
      </c>
      <c r="AI44">
        <v>0</v>
      </c>
      <c r="AJ44">
        <v>24.7788</v>
      </c>
      <c r="AK44">
        <f t="shared" si="13"/>
        <v>5.0894000000000013</v>
      </c>
      <c r="AL44" s="9" t="s">
        <v>43</v>
      </c>
    </row>
    <row r="45" spans="1:38" x14ac:dyDescent="0.2">
      <c r="B45" s="9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V45" s="6"/>
      <c r="W45" s="15">
        <v>7.8507880392335485</v>
      </c>
      <c r="X45">
        <v>9.4311533626300648</v>
      </c>
      <c r="Y45">
        <v>16.558152574709965</v>
      </c>
      <c r="Z45">
        <v>24.077009033297365</v>
      </c>
      <c r="AA45">
        <v>43.106015405428074</v>
      </c>
      <c r="AB45">
        <v>6.8276696239345274</v>
      </c>
      <c r="AC45">
        <v>1.84E-2</v>
      </c>
      <c r="AD45">
        <v>19.8474</v>
      </c>
      <c r="AE45">
        <v>0</v>
      </c>
      <c r="AF45" s="6">
        <v>0</v>
      </c>
      <c r="AG45" s="6">
        <v>0.16919999999999999</v>
      </c>
      <c r="AH45" s="6">
        <v>0</v>
      </c>
      <c r="AI45">
        <v>0</v>
      </c>
      <c r="AJ45">
        <v>24.7788</v>
      </c>
      <c r="AK45">
        <f t="shared" si="13"/>
        <v>4.9314</v>
      </c>
      <c r="AL45" s="9" t="s">
        <v>43</v>
      </c>
    </row>
    <row r="46" spans="1:38" x14ac:dyDescent="0.2">
      <c r="B46" s="9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V46" s="6"/>
      <c r="W46" s="15">
        <v>2.4023534823745973</v>
      </c>
      <c r="X46">
        <v>11.948146706592256</v>
      </c>
      <c r="Y46">
        <v>17.955911351857033</v>
      </c>
      <c r="Z46">
        <v>47.168307907475707</v>
      </c>
      <c r="AA46">
        <v>22.289381627437411</v>
      </c>
      <c r="AB46">
        <v>0.63825240663759186</v>
      </c>
      <c r="AC46">
        <v>0.33119999999999999</v>
      </c>
      <c r="AD46">
        <v>21.045000000000002</v>
      </c>
      <c r="AE46">
        <v>2.2000000000000001E-3</v>
      </c>
      <c r="AF46">
        <v>0</v>
      </c>
      <c r="AG46" s="6">
        <v>0</v>
      </c>
      <c r="AH46">
        <v>0</v>
      </c>
      <c r="AI46">
        <v>0</v>
      </c>
      <c r="AJ46">
        <v>26.157599999999999</v>
      </c>
      <c r="AK46">
        <f t="shared" si="13"/>
        <v>5.1125999999999969</v>
      </c>
      <c r="AL46" s="9" t="s">
        <v>43</v>
      </c>
    </row>
    <row r="47" spans="1:38" x14ac:dyDescent="0.2">
      <c r="B47" s="9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V47" s="6"/>
      <c r="W47" s="15">
        <v>2.0090816820184356</v>
      </c>
      <c r="X47">
        <v>12.02617762078815</v>
      </c>
      <c r="Y47">
        <v>18.240948718714336</v>
      </c>
      <c r="Z47">
        <v>50.445417043483445</v>
      </c>
      <c r="AA47">
        <v>18.723680054324085</v>
      </c>
      <c r="AB47">
        <v>0.56377656268997811</v>
      </c>
      <c r="AC47">
        <v>0.32800000000000001</v>
      </c>
      <c r="AD47">
        <v>20.811</v>
      </c>
      <c r="AE47">
        <v>1.8E-3</v>
      </c>
      <c r="AF47">
        <v>0</v>
      </c>
      <c r="AG47" s="6">
        <v>0</v>
      </c>
      <c r="AH47">
        <v>0</v>
      </c>
      <c r="AI47">
        <v>0</v>
      </c>
      <c r="AJ47">
        <v>26.157599999999999</v>
      </c>
      <c r="AK47">
        <f t="shared" si="13"/>
        <v>5.3465999999999987</v>
      </c>
      <c r="AL47" s="9" t="s">
        <v>44</v>
      </c>
    </row>
    <row r="48" spans="1:38" x14ac:dyDescent="0.2">
      <c r="B48" s="9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V48" s="6"/>
      <c r="W48" s="15">
        <v>2.3284276812888423</v>
      </c>
      <c r="X48">
        <v>12.594637724014198</v>
      </c>
      <c r="Y48">
        <v>18.032198454114919</v>
      </c>
      <c r="Z48">
        <v>47.764045825379128</v>
      </c>
      <c r="AA48">
        <v>19.865482135368477</v>
      </c>
      <c r="AB48">
        <v>1.7436358611232674</v>
      </c>
      <c r="AC48">
        <v>0.32279999999999998</v>
      </c>
      <c r="AD48">
        <v>20.635200000000001</v>
      </c>
      <c r="AE48">
        <v>2E-3</v>
      </c>
      <c r="AF48">
        <v>0</v>
      </c>
      <c r="AG48">
        <v>9.2399999999999996E-2</v>
      </c>
      <c r="AH48">
        <v>0</v>
      </c>
      <c r="AI48">
        <v>0</v>
      </c>
      <c r="AJ48">
        <v>26.157599999999999</v>
      </c>
      <c r="AK48">
        <f t="shared" si="13"/>
        <v>5.5223999999999975</v>
      </c>
      <c r="AL48" s="9" t="s">
        <v>43</v>
      </c>
    </row>
    <row r="49" spans="1:56" s="16" customFormat="1" x14ac:dyDescent="0.2">
      <c r="A49" s="9"/>
      <c r="B49" s="4" t="s">
        <v>42</v>
      </c>
      <c r="C49" s="9" t="s">
        <v>41</v>
      </c>
      <c r="D49" s="9">
        <v>116</v>
      </c>
      <c r="E49" s="8">
        <v>44173</v>
      </c>
      <c r="F49" s="9">
        <v>1</v>
      </c>
      <c r="G49" s="9">
        <v>1</v>
      </c>
      <c r="H49" s="39">
        <v>1</v>
      </c>
      <c r="I49" s="9">
        <v>470</v>
      </c>
      <c r="J49" s="9">
        <v>50</v>
      </c>
      <c r="K49" s="9">
        <v>0.1</v>
      </c>
      <c r="L49" s="2">
        <f t="shared" si="12"/>
        <v>0.10638297872340426</v>
      </c>
      <c r="M49" s="9">
        <v>1.58</v>
      </c>
      <c r="N49" s="9">
        <v>1.514</v>
      </c>
      <c r="O49" s="9" t="s">
        <v>48</v>
      </c>
      <c r="P49" s="32">
        <v>0.21</v>
      </c>
      <c r="Q49" s="6">
        <v>0.03</v>
      </c>
      <c r="R49" s="9">
        <f t="shared" ref="R49:R56" si="14">(30/24.5)*(P49-Q49)*0.01*1000</f>
        <v>2.2040816326530615</v>
      </c>
      <c r="S49" s="9">
        <f t="shared" ref="S49:S56" si="15">R49/(N49*I49)*1000</f>
        <v>3.0974474165280941</v>
      </c>
      <c r="T49" s="9">
        <f t="shared" ref="T49:T56" si="16">(AK49*1000/180.2)*L49/N49</f>
        <v>1.4279785501174351</v>
      </c>
      <c r="U49" s="9">
        <f t="shared" ref="U49:U56" si="17">N49/23*1000*L49/N49</f>
        <v>4.6253469010175774</v>
      </c>
      <c r="V49" s="6">
        <f t="shared" ref="V49:V56" si="18">100*((S49+U49)/(6*T49))</f>
        <v>90.136675102840996</v>
      </c>
      <c r="W49" s="79" t="s">
        <v>49</v>
      </c>
      <c r="X49" s="79"/>
      <c r="Y49" s="79"/>
      <c r="Z49" s="79"/>
      <c r="AA49" s="79"/>
      <c r="AB49" s="79"/>
      <c r="AC49">
        <v>1.4500000000000001E-2</v>
      </c>
      <c r="AD49">
        <v>21.852399999999999</v>
      </c>
      <c r="AE49">
        <v>1.67E-2</v>
      </c>
      <c r="AF49">
        <v>0</v>
      </c>
      <c r="AG49">
        <v>1.17E-2</v>
      </c>
      <c r="AH49">
        <v>0</v>
      </c>
      <c r="AI49">
        <v>2.9999999999999997E-4</v>
      </c>
      <c r="AJ49">
        <v>25.514500000000002</v>
      </c>
      <c r="AK49">
        <f t="shared" si="13"/>
        <v>3.6621000000000024</v>
      </c>
      <c r="AL49" s="9" t="s">
        <v>47</v>
      </c>
      <c r="AM49" s="9" t="s">
        <v>50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1:56" s="16" customFormat="1" x14ac:dyDescent="0.2">
      <c r="A50" s="9"/>
      <c r="B50" s="4" t="s">
        <v>42</v>
      </c>
      <c r="C50" s="9" t="s">
        <v>41</v>
      </c>
      <c r="D50" s="9">
        <v>116</v>
      </c>
      <c r="E50" s="8">
        <v>44173</v>
      </c>
      <c r="F50" s="9">
        <v>1</v>
      </c>
      <c r="G50" s="9">
        <v>2</v>
      </c>
      <c r="H50" s="39">
        <v>2</v>
      </c>
      <c r="I50" s="9">
        <v>480</v>
      </c>
      <c r="J50" s="9">
        <v>50</v>
      </c>
      <c r="K50" s="9">
        <v>0.1</v>
      </c>
      <c r="L50" s="2">
        <f t="shared" si="12"/>
        <v>0.10416666666666667</v>
      </c>
      <c r="M50" s="9">
        <v>1.6</v>
      </c>
      <c r="N50" s="9">
        <v>1.536</v>
      </c>
      <c r="O50" s="9" t="s">
        <v>48</v>
      </c>
      <c r="P50" s="32">
        <v>0.22</v>
      </c>
      <c r="Q50" s="6">
        <v>0.03</v>
      </c>
      <c r="R50" s="9">
        <f t="shared" si="14"/>
        <v>2.3265306122448983</v>
      </c>
      <c r="S50" s="9">
        <f t="shared" si="15"/>
        <v>3.1555590986394564</v>
      </c>
      <c r="T50" s="9">
        <f t="shared" si="16"/>
        <v>1.5596744237691151</v>
      </c>
      <c r="U50" s="9">
        <f t="shared" si="17"/>
        <v>4.5289855072463778</v>
      </c>
      <c r="V50" s="6">
        <f t="shared" si="18"/>
        <v>82.11697356806188</v>
      </c>
      <c r="W50" s="79"/>
      <c r="X50" s="79"/>
      <c r="Y50" s="79"/>
      <c r="Z50" s="79"/>
      <c r="AA50" s="79"/>
      <c r="AB50" s="79"/>
      <c r="AC50">
        <v>1.2699999999999999E-2</v>
      </c>
      <c r="AD50">
        <v>21.370200000000001</v>
      </c>
      <c r="AE50">
        <v>1.8700000000000001E-2</v>
      </c>
      <c r="AF50">
        <v>0</v>
      </c>
      <c r="AG50">
        <v>3.0000000000000001E-3</v>
      </c>
      <c r="AH50">
        <v>0</v>
      </c>
      <c r="AI50">
        <v>5.9999999999999995E-4</v>
      </c>
      <c r="AJ50">
        <v>25.514500000000002</v>
      </c>
      <c r="AK50">
        <f t="shared" si="13"/>
        <v>4.1443000000000012</v>
      </c>
      <c r="AL50" s="9" t="s">
        <v>47</v>
      </c>
      <c r="AM50" s="9" t="s">
        <v>50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1:56" s="16" customFormat="1" x14ac:dyDescent="0.2">
      <c r="A51" s="9"/>
      <c r="B51" s="4" t="s">
        <v>42</v>
      </c>
      <c r="C51" s="9" t="s">
        <v>41</v>
      </c>
      <c r="D51" s="9">
        <v>116</v>
      </c>
      <c r="E51" s="8">
        <v>44173</v>
      </c>
      <c r="F51" s="9">
        <v>1</v>
      </c>
      <c r="G51" s="9">
        <v>3</v>
      </c>
      <c r="H51" s="9">
        <v>3</v>
      </c>
      <c r="I51" s="9">
        <v>500</v>
      </c>
      <c r="J51" s="9">
        <v>50</v>
      </c>
      <c r="K51" s="9">
        <v>0.1</v>
      </c>
      <c r="L51" s="2">
        <f t="shared" si="12"/>
        <v>0.1</v>
      </c>
      <c r="M51" s="9">
        <v>1.68</v>
      </c>
      <c r="N51" s="38">
        <v>1.36</v>
      </c>
      <c r="O51" s="9" t="s">
        <v>48</v>
      </c>
      <c r="P51" s="32">
        <v>0.22</v>
      </c>
      <c r="Q51" s="6">
        <v>0.03</v>
      </c>
      <c r="R51" s="9">
        <f t="shared" si="14"/>
        <v>2.3265306122448983</v>
      </c>
      <c r="S51" s="9">
        <f t="shared" si="15"/>
        <v>3.4213685474189681</v>
      </c>
      <c r="T51" s="9">
        <f t="shared" si="16"/>
        <v>1.9623620813475224</v>
      </c>
      <c r="U51" s="9">
        <f t="shared" si="17"/>
        <v>4.3478260869565224</v>
      </c>
      <c r="V51" s="40">
        <f t="shared" si="18"/>
        <v>65.985058756677134</v>
      </c>
      <c r="W51" s="79"/>
      <c r="X51" s="79"/>
      <c r="Y51" s="79"/>
      <c r="Z51" s="79"/>
      <c r="AA51" s="79"/>
      <c r="AB51" s="79"/>
      <c r="AC51">
        <v>1.5100000000000001E-2</v>
      </c>
      <c r="AD51">
        <v>20.705300000000001</v>
      </c>
      <c r="AE51">
        <v>1.6299999999999999E-2</v>
      </c>
      <c r="AF51">
        <v>0</v>
      </c>
      <c r="AG51">
        <v>1.23E-2</v>
      </c>
      <c r="AH51">
        <v>0</v>
      </c>
      <c r="AI51">
        <v>6.9999999999999999E-4</v>
      </c>
      <c r="AJ51">
        <v>25.514500000000002</v>
      </c>
      <c r="AK51">
        <f t="shared" si="13"/>
        <v>4.8092000000000006</v>
      </c>
      <c r="AL51" s="9" t="s">
        <v>47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1:56" s="16" customFormat="1" x14ac:dyDescent="0.2">
      <c r="A52" s="9"/>
      <c r="B52" s="4" t="s">
        <v>42</v>
      </c>
      <c r="C52" s="9" t="s">
        <v>41</v>
      </c>
      <c r="D52" s="9">
        <v>116</v>
      </c>
      <c r="E52" s="8">
        <v>44173</v>
      </c>
      <c r="F52" s="9">
        <v>1</v>
      </c>
      <c r="G52" s="9">
        <v>4</v>
      </c>
      <c r="H52" s="39">
        <v>4</v>
      </c>
      <c r="I52" s="9">
        <v>490</v>
      </c>
      <c r="J52" s="9">
        <v>50</v>
      </c>
      <c r="K52" s="9">
        <v>0.1</v>
      </c>
      <c r="L52" s="2">
        <f t="shared" si="12"/>
        <v>0.10204081632653061</v>
      </c>
      <c r="M52" s="9">
        <v>1.66</v>
      </c>
      <c r="N52" s="9">
        <v>1.5860000000000001</v>
      </c>
      <c r="O52" s="9" t="s">
        <v>48</v>
      </c>
      <c r="P52" s="32">
        <v>0.23</v>
      </c>
      <c r="Q52" s="6">
        <v>0.03</v>
      </c>
      <c r="R52" s="9">
        <f t="shared" si="14"/>
        <v>2.4489795918367352</v>
      </c>
      <c r="S52" s="9">
        <f t="shared" si="15"/>
        <v>3.1512720897608348</v>
      </c>
      <c r="T52" s="9">
        <f t="shared" si="16"/>
        <v>1.5160957433010087</v>
      </c>
      <c r="U52" s="9">
        <f t="shared" si="17"/>
        <v>4.4365572315882877</v>
      </c>
      <c r="V52" s="6">
        <f t="shared" si="18"/>
        <v>83.414139628896095</v>
      </c>
      <c r="W52" s="79"/>
      <c r="X52" s="79"/>
      <c r="Y52" s="79"/>
      <c r="Z52" s="79"/>
      <c r="AA52" s="79"/>
      <c r="AB52" s="79"/>
      <c r="AC52">
        <v>1.72E-2</v>
      </c>
      <c r="AD52">
        <v>21.2682</v>
      </c>
      <c r="AE52">
        <v>1.77E-2</v>
      </c>
      <c r="AF52">
        <v>0</v>
      </c>
      <c r="AG52">
        <v>1.6299999999999999E-2</v>
      </c>
      <c r="AH52">
        <v>0</v>
      </c>
      <c r="AI52">
        <v>5.9999999999999995E-4</v>
      </c>
      <c r="AJ52">
        <v>25.514500000000002</v>
      </c>
      <c r="AK52">
        <f t="shared" si="13"/>
        <v>4.2463000000000015</v>
      </c>
      <c r="AL52" s="9" t="s">
        <v>47</v>
      </c>
      <c r="AM52" s="9" t="s">
        <v>50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1:56" s="9" customFormat="1" x14ac:dyDescent="0.2">
      <c r="B53" s="4" t="s">
        <v>38</v>
      </c>
      <c r="C53" s="9" t="s">
        <v>41</v>
      </c>
      <c r="D53" s="9">
        <v>116</v>
      </c>
      <c r="E53" s="8">
        <v>44164</v>
      </c>
      <c r="F53" s="9">
        <v>1</v>
      </c>
      <c r="G53" s="9">
        <v>1</v>
      </c>
      <c r="H53" s="39">
        <v>1</v>
      </c>
      <c r="I53" s="9">
        <v>480</v>
      </c>
      <c r="J53" s="9">
        <v>50</v>
      </c>
      <c r="K53">
        <v>0.1</v>
      </c>
      <c r="L53" s="10">
        <f t="shared" si="12"/>
        <v>0.10416666666666667</v>
      </c>
      <c r="M53" s="9">
        <v>2.94</v>
      </c>
      <c r="N53" s="9">
        <v>1.9380000000000024</v>
      </c>
      <c r="O53" s="9" t="s">
        <v>48</v>
      </c>
      <c r="P53" s="6">
        <v>0.2</v>
      </c>
      <c r="Q53" s="6">
        <v>0.03</v>
      </c>
      <c r="R53" s="9">
        <f t="shared" si="14"/>
        <v>2.081632653061225</v>
      </c>
      <c r="S53" s="9">
        <f t="shared" si="15"/>
        <v>2.2377372001432128</v>
      </c>
      <c r="T53" s="9">
        <f t="shared" si="16"/>
        <v>1.3619341655699588</v>
      </c>
      <c r="U53" s="9">
        <f t="shared" si="17"/>
        <v>4.5289855072463778</v>
      </c>
      <c r="V53" s="6">
        <f t="shared" si="18"/>
        <v>82.807755793856231</v>
      </c>
      <c r="W53" s="79"/>
      <c r="X53" s="79"/>
      <c r="Y53" s="79"/>
      <c r="Z53" s="79"/>
      <c r="AA53" s="79"/>
      <c r="AB53" s="79"/>
      <c r="AC53">
        <v>2.3999999999999998E-3</v>
      </c>
      <c r="AD53">
        <v>20.739599999999999</v>
      </c>
      <c r="AE53">
        <v>0</v>
      </c>
      <c r="AF53">
        <v>0</v>
      </c>
      <c r="AG53">
        <v>5.5500000000000001E-2</v>
      </c>
      <c r="AH53">
        <v>0</v>
      </c>
      <c r="AI53">
        <v>0</v>
      </c>
      <c r="AJ53">
        <v>25.305599999999998</v>
      </c>
      <c r="AK53">
        <f t="shared" si="13"/>
        <v>4.5659999999999989</v>
      </c>
      <c r="AL53" s="9" t="s">
        <v>47</v>
      </c>
      <c r="AM53" s="9" t="s">
        <v>50</v>
      </c>
    </row>
    <row r="54" spans="1:56" s="9" customFormat="1" x14ac:dyDescent="0.2">
      <c r="B54" s="9" t="s">
        <v>38</v>
      </c>
      <c r="C54" s="9" t="s">
        <v>41</v>
      </c>
      <c r="D54" s="9">
        <v>116</v>
      </c>
      <c r="E54" s="8">
        <v>44164</v>
      </c>
      <c r="F54" s="9">
        <v>1</v>
      </c>
      <c r="G54" s="9">
        <v>2</v>
      </c>
      <c r="H54" s="39">
        <v>2</v>
      </c>
      <c r="I54" s="9">
        <v>500</v>
      </c>
      <c r="J54" s="9">
        <v>50</v>
      </c>
      <c r="K54">
        <v>0.1</v>
      </c>
      <c r="L54" s="10">
        <f t="shared" ref="L54:L81" si="19">J54/I54</f>
        <v>0.1</v>
      </c>
      <c r="M54" s="9">
        <v>3.14</v>
      </c>
      <c r="N54" s="9">
        <v>1.9639999999999986</v>
      </c>
      <c r="O54" s="9" t="s">
        <v>48</v>
      </c>
      <c r="P54" s="6">
        <v>0.21</v>
      </c>
      <c r="Q54" s="6">
        <v>0.03</v>
      </c>
      <c r="R54" s="9">
        <f t="shared" si="14"/>
        <v>2.2040816326530615</v>
      </c>
      <c r="S54" s="9">
        <f t="shared" si="15"/>
        <v>2.2444823143106545</v>
      </c>
      <c r="T54" s="9">
        <f t="shared" si="16"/>
        <v>1.3534407345538231</v>
      </c>
      <c r="U54" s="9">
        <f t="shared" si="17"/>
        <v>4.3478260869565224</v>
      </c>
      <c r="V54" s="6">
        <f t="shared" si="18"/>
        <v>81.179621599025353</v>
      </c>
      <c r="W54" s="9">
        <v>8.5001610000000003</v>
      </c>
      <c r="X54" s="9">
        <v>0.1309015637516576</v>
      </c>
      <c r="Y54" s="9">
        <v>5.6073536267735057E-2</v>
      </c>
      <c r="Z54" s="9">
        <v>5.8325134029467977E-2</v>
      </c>
      <c r="AA54" s="9">
        <v>0.55042693430408851</v>
      </c>
      <c r="AB54" s="9">
        <v>0.20427283164705085</v>
      </c>
      <c r="AC54">
        <v>4.7999999999999996E-3</v>
      </c>
      <c r="AD54">
        <v>20.515599999999999</v>
      </c>
      <c r="AE54">
        <v>0</v>
      </c>
      <c r="AF54">
        <v>0</v>
      </c>
      <c r="AG54">
        <v>9.0399999999999994E-2</v>
      </c>
      <c r="AH54">
        <v>0</v>
      </c>
      <c r="AI54">
        <v>0</v>
      </c>
      <c r="AJ54">
        <v>25.305599999999998</v>
      </c>
      <c r="AK54">
        <f t="shared" si="13"/>
        <v>4.7899999999999991</v>
      </c>
      <c r="AL54" s="9" t="s">
        <v>45</v>
      </c>
      <c r="AM54" s="9" t="s">
        <v>50</v>
      </c>
    </row>
    <row r="55" spans="1:56" s="9" customFormat="1" x14ac:dyDescent="0.2">
      <c r="B55" s="9" t="s">
        <v>38</v>
      </c>
      <c r="C55" s="9" t="s">
        <v>41</v>
      </c>
      <c r="D55" s="9">
        <v>116</v>
      </c>
      <c r="E55" s="8">
        <v>44164</v>
      </c>
      <c r="F55" s="9">
        <v>1</v>
      </c>
      <c r="G55" s="9">
        <v>3</v>
      </c>
      <c r="H55" s="39">
        <v>3</v>
      </c>
      <c r="I55" s="9">
        <v>460</v>
      </c>
      <c r="J55" s="9">
        <v>50</v>
      </c>
      <c r="K55">
        <v>0.1</v>
      </c>
      <c r="L55" s="10">
        <f t="shared" si="19"/>
        <v>0.10869565217391304</v>
      </c>
      <c r="M55" s="9">
        <v>3.06</v>
      </c>
      <c r="N55" s="9">
        <v>1.9820000000000022</v>
      </c>
      <c r="O55" s="9" t="s">
        <v>48</v>
      </c>
      <c r="P55" s="6">
        <v>0.21</v>
      </c>
      <c r="Q55" s="6">
        <v>0.03</v>
      </c>
      <c r="R55" s="9">
        <f t="shared" si="14"/>
        <v>2.2040816326530615</v>
      </c>
      <c r="S55" s="9">
        <f t="shared" si="15"/>
        <v>2.417498390572828</v>
      </c>
      <c r="T55" s="9">
        <f t="shared" si="16"/>
        <v>1.3008550194037496</v>
      </c>
      <c r="U55" s="9">
        <f t="shared" si="17"/>
        <v>4.7258979206049148</v>
      </c>
      <c r="V55" s="6">
        <f t="shared" si="18"/>
        <v>91.521809433356864</v>
      </c>
      <c r="W55" s="9">
        <v>6.414593</v>
      </c>
      <c r="X55" s="9">
        <v>0.1288493918334743</v>
      </c>
      <c r="Y55" s="9">
        <v>5.8334143148214612E-2</v>
      </c>
      <c r="Z55" s="9">
        <v>5.085736779011471E-2</v>
      </c>
      <c r="AA55" s="9">
        <v>0.52221112192504804</v>
      </c>
      <c r="AB55" s="9">
        <v>0.23974797530314845</v>
      </c>
      <c r="AC55">
        <v>2.7000000000000001E-3</v>
      </c>
      <c r="AD55">
        <v>21.031199999999998</v>
      </c>
      <c r="AE55">
        <v>0</v>
      </c>
      <c r="AF55">
        <v>0</v>
      </c>
      <c r="AG55">
        <v>0.17979999999999999</v>
      </c>
      <c r="AH55">
        <v>0</v>
      </c>
      <c r="AI55">
        <v>0</v>
      </c>
      <c r="AJ55">
        <v>25.305599999999998</v>
      </c>
      <c r="AK55">
        <f t="shared" si="13"/>
        <v>4.2744</v>
      </c>
      <c r="AL55" s="9" t="s">
        <v>45</v>
      </c>
      <c r="AM55" s="9" t="s">
        <v>50</v>
      </c>
    </row>
    <row r="56" spans="1:56" s="9" customFormat="1" x14ac:dyDescent="0.2">
      <c r="B56" s="9" t="s">
        <v>38</v>
      </c>
      <c r="C56" s="9" t="s">
        <v>41</v>
      </c>
      <c r="D56" s="9">
        <v>116</v>
      </c>
      <c r="E56" s="8">
        <v>44164</v>
      </c>
      <c r="F56" s="9">
        <v>1</v>
      </c>
      <c r="G56" s="9">
        <v>4</v>
      </c>
      <c r="H56" s="9">
        <v>4</v>
      </c>
      <c r="I56" s="9">
        <v>500</v>
      </c>
      <c r="J56" s="9">
        <v>50</v>
      </c>
      <c r="K56">
        <v>0.1</v>
      </c>
      <c r="L56" s="10">
        <f t="shared" si="19"/>
        <v>0.1</v>
      </c>
      <c r="M56" s="9">
        <v>2.9</v>
      </c>
      <c r="N56" s="9">
        <v>1.9359999999999986</v>
      </c>
      <c r="O56" s="9" t="s">
        <v>48</v>
      </c>
      <c r="P56" s="6">
        <v>0.23</v>
      </c>
      <c r="Q56" s="6">
        <v>0.03</v>
      </c>
      <c r="R56" s="9">
        <f t="shared" si="14"/>
        <v>2.4489795918367352</v>
      </c>
      <c r="S56" s="9">
        <f t="shared" si="15"/>
        <v>2.5299375948726621</v>
      </c>
      <c r="T56" s="9">
        <f t="shared" si="16"/>
        <v>1.0794078663743689</v>
      </c>
      <c r="U56" s="9">
        <f t="shared" si="17"/>
        <v>4.3478260869565215</v>
      </c>
      <c r="V56" s="40">
        <f t="shared" si="18"/>
        <v>106.19655300658737</v>
      </c>
      <c r="W56" s="9">
        <v>5.9617199999999997</v>
      </c>
      <c r="X56" s="9">
        <v>0.12104684753303997</v>
      </c>
      <c r="Y56" s="9">
        <v>5.8543405456303585E-2</v>
      </c>
      <c r="Z56" s="9">
        <v>5.1721941352979375E-2</v>
      </c>
      <c r="AA56" s="9">
        <v>0.52494944861013937</v>
      </c>
      <c r="AB56" s="9">
        <v>0.24373835704753771</v>
      </c>
      <c r="AC56">
        <v>5.7999999999999996E-3</v>
      </c>
      <c r="AD56">
        <v>21.539899999999999</v>
      </c>
      <c r="AE56">
        <v>0</v>
      </c>
      <c r="AF56">
        <v>0</v>
      </c>
      <c r="AG56">
        <v>7.1999999999999998E-3</v>
      </c>
      <c r="AH56">
        <v>0</v>
      </c>
      <c r="AI56">
        <v>0</v>
      </c>
      <c r="AJ56">
        <v>25.305599999999998</v>
      </c>
      <c r="AK56">
        <f t="shared" si="13"/>
        <v>3.7656999999999989</v>
      </c>
      <c r="AL56" s="9" t="s">
        <v>45</v>
      </c>
    </row>
    <row r="57" spans="1:56" s="9" customFormat="1" x14ac:dyDescent="0.2">
      <c r="L57" s="10"/>
      <c r="P57" s="32"/>
      <c r="V57" s="32"/>
    </row>
    <row r="58" spans="1:56" x14ac:dyDescent="0.2">
      <c r="A58">
        <v>1</v>
      </c>
      <c r="B58" t="s">
        <v>38</v>
      </c>
      <c r="C58" s="9" t="s">
        <v>41</v>
      </c>
      <c r="D58" s="9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10">
        <f t="shared" si="19"/>
        <v>0.10416666666666667</v>
      </c>
      <c r="M58">
        <v>2.94</v>
      </c>
      <c r="N58">
        <v>1.9380000000000024</v>
      </c>
      <c r="P58" s="6">
        <v>0.2</v>
      </c>
      <c r="Q58" s="6">
        <v>0.03</v>
      </c>
      <c r="R58" s="9">
        <f t="shared" ref="R58:R81" si="20">(30/24.5)*(P58-Q58)*0.01*1000</f>
        <v>2.081632653061225</v>
      </c>
      <c r="S58" s="9">
        <f t="shared" ref="S58:S81" si="21">R58/(N58*I58)*1000</f>
        <v>2.2377372001432128</v>
      </c>
      <c r="T58" s="9">
        <f t="shared" ref="T58:T81" si="22">(AK58*1000/180.2)*L58/N58</f>
        <v>1.3619341655699588</v>
      </c>
      <c r="U58" s="9">
        <f t="shared" ref="U58:U81" si="23">N58/23*1000*L58/N58</f>
        <v>4.5289855072463778</v>
      </c>
      <c r="V58" s="32">
        <f t="shared" ref="V58:V81" si="24">100*((S58+U58)/(6*T58))</f>
        <v>82.807755793856231</v>
      </c>
      <c r="W58" s="41">
        <v>7.2752068227663391E-2</v>
      </c>
      <c r="X58" s="42">
        <v>36.416852188926804</v>
      </c>
      <c r="Y58" s="42">
        <v>16.522123456018885</v>
      </c>
      <c r="Z58" s="42">
        <v>14.650451317038229</v>
      </c>
      <c r="AA58" s="42">
        <v>147.15130870047108</v>
      </c>
      <c r="AB58" s="42">
        <v>67.24628078796863</v>
      </c>
      <c r="AC58">
        <v>2.3999999999999998E-3</v>
      </c>
      <c r="AD58">
        <v>20.739599999999999</v>
      </c>
      <c r="AE58">
        <v>0</v>
      </c>
      <c r="AF58">
        <v>0</v>
      </c>
      <c r="AG58">
        <v>5.5500000000000001E-2</v>
      </c>
      <c r="AH58">
        <v>0</v>
      </c>
      <c r="AI58">
        <v>0</v>
      </c>
      <c r="AJ58">
        <v>25.305599999999998</v>
      </c>
      <c r="AK58">
        <f t="shared" si="13"/>
        <v>4.5659999999999989</v>
      </c>
    </row>
    <row r="59" spans="1:56" x14ac:dyDescent="0.2">
      <c r="A59">
        <v>2</v>
      </c>
      <c r="B59" t="s">
        <v>38</v>
      </c>
      <c r="C59" s="9" t="s">
        <v>41</v>
      </c>
      <c r="D59" s="9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10">
        <f t="shared" si="19"/>
        <v>0.1</v>
      </c>
      <c r="M59">
        <v>3.14</v>
      </c>
      <c r="N59">
        <v>1.9639999999999986</v>
      </c>
      <c r="P59" s="6">
        <v>0.21</v>
      </c>
      <c r="Q59" s="6">
        <v>0.03</v>
      </c>
      <c r="R59" s="9">
        <f t="shared" si="20"/>
        <v>2.2040816326530615</v>
      </c>
      <c r="S59" s="9">
        <f t="shared" si="21"/>
        <v>2.2444823143106545</v>
      </c>
      <c r="T59" s="9">
        <f t="shared" si="22"/>
        <v>1.3534407345538231</v>
      </c>
      <c r="U59" s="9">
        <f t="shared" si="23"/>
        <v>4.3478260869565224</v>
      </c>
      <c r="V59" s="32">
        <f t="shared" si="24"/>
        <v>81.179621599025353</v>
      </c>
      <c r="W59" s="43">
        <v>8.5001607309299593E-2</v>
      </c>
      <c r="X59" s="6">
        <v>43.706240553856752</v>
      </c>
      <c r="Y59" s="6">
        <v>18.722186309955411</v>
      </c>
      <c r="Z59" s="6">
        <v>19.473963986129874</v>
      </c>
      <c r="AA59" s="6">
        <v>183.78001995191417</v>
      </c>
      <c r="AB59" s="6">
        <v>68.203902709072352</v>
      </c>
      <c r="AC59">
        <v>4.7999999999999996E-3</v>
      </c>
      <c r="AD59">
        <v>20.515599999999999</v>
      </c>
      <c r="AE59">
        <v>0</v>
      </c>
      <c r="AF59">
        <v>0</v>
      </c>
      <c r="AG59">
        <v>9.0399999999999994E-2</v>
      </c>
      <c r="AH59">
        <v>0</v>
      </c>
      <c r="AI59">
        <v>0</v>
      </c>
      <c r="AJ59">
        <v>25.305599999999998</v>
      </c>
      <c r="AK59">
        <f t="shared" si="13"/>
        <v>4.7899999999999991</v>
      </c>
    </row>
    <row r="60" spans="1:56" x14ac:dyDescent="0.2">
      <c r="A60">
        <v>3</v>
      </c>
      <c r="B60" t="s">
        <v>38</v>
      </c>
      <c r="C60" s="9" t="s">
        <v>41</v>
      </c>
      <c r="D60" s="9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10">
        <f t="shared" si="19"/>
        <v>0.10869565217391304</v>
      </c>
      <c r="M60">
        <v>3.06</v>
      </c>
      <c r="N60">
        <v>1.9820000000000022</v>
      </c>
      <c r="P60" s="6">
        <v>0.21</v>
      </c>
      <c r="Q60" s="6">
        <v>0.03</v>
      </c>
      <c r="R60" s="9">
        <f t="shared" si="20"/>
        <v>2.2040816326530615</v>
      </c>
      <c r="S60" s="9">
        <f t="shared" si="21"/>
        <v>2.417498390572828</v>
      </c>
      <c r="T60" s="9">
        <f t="shared" si="22"/>
        <v>1.3008550194037496</v>
      </c>
      <c r="U60" s="9">
        <f t="shared" si="23"/>
        <v>4.7258979206049148</v>
      </c>
      <c r="V60" s="32">
        <f t="shared" si="24"/>
        <v>91.521809433356864</v>
      </c>
      <c r="W60" s="43">
        <v>6.4145926745157608E-2</v>
      </c>
      <c r="X60" s="6">
        <v>32.763108707443145</v>
      </c>
      <c r="Y60" s="6">
        <v>14.832882376275093</v>
      </c>
      <c r="Z60" s="6">
        <v>12.931729407271172</v>
      </c>
      <c r="AA60" s="6">
        <v>132.78494770063253</v>
      </c>
      <c r="AB60" s="6">
        <v>60.961785426183077</v>
      </c>
      <c r="AC60">
        <v>2.7000000000000001E-3</v>
      </c>
      <c r="AD60">
        <v>21.031199999999998</v>
      </c>
      <c r="AE60">
        <v>0</v>
      </c>
      <c r="AF60">
        <v>0</v>
      </c>
      <c r="AG60">
        <v>0.17979999999999999</v>
      </c>
      <c r="AH60">
        <v>0</v>
      </c>
      <c r="AI60">
        <v>0</v>
      </c>
      <c r="AJ60">
        <v>25.305599999999998</v>
      </c>
      <c r="AK60">
        <f t="shared" si="13"/>
        <v>4.2744</v>
      </c>
    </row>
    <row r="61" spans="1:56" x14ac:dyDescent="0.2">
      <c r="A61">
        <v>4</v>
      </c>
      <c r="B61" t="s">
        <v>38</v>
      </c>
      <c r="C61" s="9" t="s">
        <v>41</v>
      </c>
      <c r="D61" s="9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10">
        <f t="shared" si="19"/>
        <v>0.1</v>
      </c>
      <c r="M61">
        <v>2.9</v>
      </c>
      <c r="N61">
        <v>1.9359999999999986</v>
      </c>
      <c r="P61" s="6">
        <v>0.23</v>
      </c>
      <c r="Q61" s="6">
        <v>0.03</v>
      </c>
      <c r="R61" s="9">
        <f t="shared" si="20"/>
        <v>2.4489795918367352</v>
      </c>
      <c r="S61" s="9">
        <f t="shared" si="21"/>
        <v>2.5299375948726621</v>
      </c>
      <c r="T61" s="9">
        <f t="shared" si="22"/>
        <v>1.0794078663743689</v>
      </c>
      <c r="U61" s="9">
        <f t="shared" si="23"/>
        <v>4.3478260869565215</v>
      </c>
      <c r="V61" s="32">
        <f t="shared" si="24"/>
        <v>106.19655300658737</v>
      </c>
      <c r="W61" s="43">
        <v>5.9617196605912672E-2</v>
      </c>
      <c r="X61" s="6">
        <v>27.942186197001089</v>
      </c>
      <c r="Y61" s="6">
        <v>13.514030056999717</v>
      </c>
      <c r="Z61" s="6">
        <v>11.939378391170768</v>
      </c>
      <c r="AA61" s="6">
        <v>121.17816808962203</v>
      </c>
      <c r="AB61" s="6">
        <v>56.264022523300071</v>
      </c>
      <c r="AC61">
        <v>5.7999999999999996E-3</v>
      </c>
      <c r="AD61">
        <v>21.539899999999999</v>
      </c>
      <c r="AE61">
        <v>0</v>
      </c>
      <c r="AF61">
        <v>0</v>
      </c>
      <c r="AG61">
        <v>7.1999999999999998E-3</v>
      </c>
      <c r="AH61">
        <v>0</v>
      </c>
      <c r="AI61">
        <v>0</v>
      </c>
      <c r="AJ61">
        <v>25.305599999999998</v>
      </c>
      <c r="AK61">
        <f t="shared" si="13"/>
        <v>3.7656999999999989</v>
      </c>
    </row>
    <row r="62" spans="1:56" s="50" customFormat="1" x14ac:dyDescent="0.2">
      <c r="A62" s="50">
        <v>5</v>
      </c>
      <c r="B62" s="50" t="s">
        <v>51</v>
      </c>
      <c r="C62" s="50" t="s">
        <v>41</v>
      </c>
      <c r="D62" s="50">
        <v>116</v>
      </c>
      <c r="E62" s="51">
        <v>44530</v>
      </c>
      <c r="F62" s="50">
        <v>1</v>
      </c>
      <c r="G62" s="50">
        <v>5</v>
      </c>
      <c r="H62" s="50">
        <v>1</v>
      </c>
      <c r="I62" s="50">
        <v>480</v>
      </c>
      <c r="J62" s="50">
        <v>50</v>
      </c>
      <c r="K62" s="50">
        <v>0.1</v>
      </c>
      <c r="L62" s="52">
        <f t="shared" si="19"/>
        <v>0.10416666666666667</v>
      </c>
      <c r="M62" s="50">
        <v>1.46</v>
      </c>
      <c r="N62" s="50">
        <v>1.6439999999999997</v>
      </c>
      <c r="P62" s="53">
        <v>0.23</v>
      </c>
      <c r="Q62" s="50">
        <v>0.03</v>
      </c>
      <c r="R62" s="50">
        <f t="shared" si="20"/>
        <v>2.4489795918367352</v>
      </c>
      <c r="S62" s="50">
        <f t="shared" si="21"/>
        <v>3.1034311534832923</v>
      </c>
      <c r="T62" s="50">
        <f t="shared" si="22"/>
        <v>1.4080225810197382</v>
      </c>
      <c r="U62" s="50">
        <f t="shared" si="23"/>
        <v>4.5289855072463769</v>
      </c>
      <c r="V62" s="32">
        <f t="shared" si="24"/>
        <v>90.344392242180419</v>
      </c>
      <c r="W62" s="54"/>
      <c r="X62" s="53"/>
      <c r="Y62" s="53"/>
      <c r="Z62" s="53"/>
      <c r="AA62" s="53"/>
      <c r="AB62" s="53"/>
      <c r="AC62" s="50">
        <v>1.1299999999999999E-2</v>
      </c>
      <c r="AD62" s="50">
        <v>21.287199999999999</v>
      </c>
      <c r="AE62" s="50">
        <v>1.4E-2</v>
      </c>
      <c r="AF62" s="50">
        <v>0</v>
      </c>
      <c r="AG62" s="50">
        <v>3.7400000000000003E-2</v>
      </c>
      <c r="AH62" s="50">
        <v>0</v>
      </c>
      <c r="AI62" s="50">
        <v>6.9999999999999999E-4</v>
      </c>
      <c r="AJ62" s="50">
        <v>25.291599999999999</v>
      </c>
      <c r="AK62" s="50">
        <f t="shared" si="13"/>
        <v>4.0044000000000004</v>
      </c>
    </row>
    <row r="63" spans="1:56" s="50" customFormat="1" x14ac:dyDescent="0.2">
      <c r="A63" s="50">
        <v>6</v>
      </c>
      <c r="B63" s="50" t="s">
        <v>51</v>
      </c>
      <c r="C63" s="50" t="s">
        <v>41</v>
      </c>
      <c r="D63" s="50">
        <v>116</v>
      </c>
      <c r="E63" s="51">
        <v>44530</v>
      </c>
      <c r="F63" s="50">
        <v>1</v>
      </c>
      <c r="G63" s="50">
        <v>6</v>
      </c>
      <c r="H63" s="50">
        <v>2</v>
      </c>
      <c r="I63" s="50">
        <v>420</v>
      </c>
      <c r="J63" s="50">
        <v>50</v>
      </c>
      <c r="K63" s="50">
        <v>0.1</v>
      </c>
      <c r="L63" s="52">
        <f t="shared" si="19"/>
        <v>0.11904761904761904</v>
      </c>
      <c r="M63" s="50">
        <v>1.9</v>
      </c>
      <c r="N63" s="50">
        <v>1.8439999999999999</v>
      </c>
      <c r="P63" s="53">
        <v>0.23</v>
      </c>
      <c r="Q63" s="50">
        <v>0.03</v>
      </c>
      <c r="R63" s="50">
        <f t="shared" si="20"/>
        <v>2.4489795918367352</v>
      </c>
      <c r="S63" s="50">
        <f t="shared" si="21"/>
        <v>3.1620953308500357</v>
      </c>
      <c r="T63" s="50">
        <f t="shared" si="22"/>
        <v>1.4246070056557794</v>
      </c>
      <c r="U63" s="50">
        <f t="shared" si="23"/>
        <v>5.1759834368530022</v>
      </c>
      <c r="V63" s="32">
        <f t="shared" si="24"/>
        <v>97.548291500747723</v>
      </c>
      <c r="W63" s="54"/>
      <c r="X63" s="53"/>
      <c r="Y63" s="53"/>
      <c r="Z63" s="53"/>
      <c r="AA63" s="53"/>
      <c r="AB63" s="53"/>
      <c r="AC63" s="50">
        <v>2.6200000000000001E-2</v>
      </c>
      <c r="AD63" s="50">
        <v>21.315200000000001</v>
      </c>
      <c r="AE63" s="50">
        <v>2.3999999999999998E-3</v>
      </c>
      <c r="AF63" s="50">
        <v>0</v>
      </c>
      <c r="AG63" s="50">
        <v>4.5999999999999999E-3</v>
      </c>
      <c r="AH63" s="50">
        <v>0</v>
      </c>
      <c r="AI63" s="50">
        <v>4.0000000000000002E-4</v>
      </c>
      <c r="AJ63" s="50">
        <v>25.291599999999999</v>
      </c>
      <c r="AK63" s="50">
        <f t="shared" si="13"/>
        <v>3.9763999999999982</v>
      </c>
    </row>
    <row r="64" spans="1:56" s="50" customFormat="1" x14ac:dyDescent="0.2">
      <c r="A64" s="50">
        <v>7</v>
      </c>
      <c r="B64" s="50" t="s">
        <v>51</v>
      </c>
      <c r="C64" s="50" t="s">
        <v>41</v>
      </c>
      <c r="D64" s="50">
        <v>116</v>
      </c>
      <c r="E64" s="51">
        <v>44530</v>
      </c>
      <c r="F64" s="50">
        <v>1</v>
      </c>
      <c r="G64" s="50">
        <v>7</v>
      </c>
      <c r="H64" s="50">
        <v>3</v>
      </c>
      <c r="I64" s="50">
        <v>420</v>
      </c>
      <c r="J64" s="50">
        <v>50</v>
      </c>
      <c r="K64" s="50">
        <v>0.1</v>
      </c>
      <c r="L64" s="52">
        <f t="shared" si="19"/>
        <v>0.11904761904761904</v>
      </c>
      <c r="M64" s="50">
        <v>1.42</v>
      </c>
      <c r="N64" s="50">
        <v>1.6439999999999997</v>
      </c>
      <c r="P64" s="53">
        <v>0.21</v>
      </c>
      <c r="Q64" s="50">
        <v>0.03</v>
      </c>
      <c r="R64" s="50">
        <f t="shared" si="20"/>
        <v>2.2040816326530615</v>
      </c>
      <c r="S64" s="50">
        <f t="shared" si="21"/>
        <v>3.1921006150113858</v>
      </c>
      <c r="T64" s="50">
        <f t="shared" si="22"/>
        <v>1.7348673849560945</v>
      </c>
      <c r="U64" s="50">
        <f t="shared" si="23"/>
        <v>5.1759834368530013</v>
      </c>
      <c r="V64" s="32">
        <f t="shared" si="24"/>
        <v>80.391198048029906</v>
      </c>
      <c r="W64" s="54"/>
      <c r="X64" s="53"/>
      <c r="Y64" s="53"/>
      <c r="Z64" s="53"/>
      <c r="AA64" s="53"/>
      <c r="AB64" s="53"/>
      <c r="AC64" s="50">
        <v>2.52E-2</v>
      </c>
      <c r="AD64" s="50">
        <v>20.974399999999999</v>
      </c>
      <c r="AE64" s="50">
        <v>1.24E-2</v>
      </c>
      <c r="AF64" s="50">
        <v>0</v>
      </c>
      <c r="AG64" s="50">
        <v>1.7399999999999999E-2</v>
      </c>
      <c r="AH64" s="50">
        <v>0</v>
      </c>
      <c r="AI64" s="50">
        <v>1.1999999999999999E-3</v>
      </c>
      <c r="AJ64" s="50">
        <v>25.291599999999999</v>
      </c>
      <c r="AK64" s="50">
        <f t="shared" si="13"/>
        <v>4.3171999999999997</v>
      </c>
    </row>
    <row r="65" spans="1:37" s="50" customFormat="1" x14ac:dyDescent="0.2">
      <c r="A65" s="50">
        <v>8</v>
      </c>
      <c r="B65" s="50" t="s">
        <v>51</v>
      </c>
      <c r="C65" s="50" t="s">
        <v>41</v>
      </c>
      <c r="D65" s="50">
        <v>116</v>
      </c>
      <c r="E65" s="51">
        <v>44530</v>
      </c>
      <c r="F65" s="50">
        <v>1</v>
      </c>
      <c r="G65" s="50">
        <v>8</v>
      </c>
      <c r="H65" s="50">
        <v>4</v>
      </c>
      <c r="I65" s="50">
        <v>480</v>
      </c>
      <c r="J65" s="50">
        <v>50</v>
      </c>
      <c r="K65" s="50">
        <v>0.1</v>
      </c>
      <c r="L65" s="52">
        <f t="shared" si="19"/>
        <v>0.10416666666666667</v>
      </c>
      <c r="M65" s="50">
        <v>2.06</v>
      </c>
      <c r="N65" s="50">
        <v>1.8099999999999994</v>
      </c>
      <c r="P65" s="53">
        <v>0.24</v>
      </c>
      <c r="Q65" s="50">
        <v>0.03</v>
      </c>
      <c r="R65" s="50">
        <f t="shared" si="20"/>
        <v>2.5714285714285712</v>
      </c>
      <c r="S65" s="50">
        <f t="shared" si="21"/>
        <v>2.959747434885557</v>
      </c>
      <c r="T65" s="50">
        <f t="shared" si="22"/>
        <v>1.3417731577150831</v>
      </c>
      <c r="U65" s="50">
        <f t="shared" si="23"/>
        <v>4.5289855072463769</v>
      </c>
      <c r="V65" s="32">
        <f t="shared" si="24"/>
        <v>93.020355180411201</v>
      </c>
      <c r="W65" s="54"/>
      <c r="X65" s="53"/>
      <c r="Y65" s="53"/>
      <c r="Z65" s="53"/>
      <c r="AA65" s="53"/>
      <c r="AB65" s="53"/>
      <c r="AC65" s="50">
        <v>3.15E-2</v>
      </c>
      <c r="AD65" s="50">
        <v>21.090299999999999</v>
      </c>
      <c r="AE65" s="50">
        <v>2.0999999999999999E-3</v>
      </c>
      <c r="AF65" s="50">
        <v>0</v>
      </c>
      <c r="AG65" s="50">
        <v>0</v>
      </c>
      <c r="AH65" s="50">
        <v>0</v>
      </c>
      <c r="AI65" s="50">
        <v>0</v>
      </c>
      <c r="AJ65" s="50">
        <v>25.291599999999999</v>
      </c>
      <c r="AK65" s="50">
        <f t="shared" si="13"/>
        <v>4.2012999999999998</v>
      </c>
    </row>
    <row r="66" spans="1:37" x14ac:dyDescent="0.2">
      <c r="A66">
        <v>9</v>
      </c>
      <c r="B66" t="s">
        <v>51</v>
      </c>
      <c r="C66" s="9" t="s">
        <v>41</v>
      </c>
      <c r="D66" s="9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10">
        <f t="shared" si="19"/>
        <v>0.10638297872340426</v>
      </c>
      <c r="M66">
        <v>1.58</v>
      </c>
      <c r="N66">
        <v>1.5139999999999987</v>
      </c>
      <c r="P66" s="32">
        <v>0.21</v>
      </c>
      <c r="Q66" s="6">
        <v>0.03</v>
      </c>
      <c r="R66" s="9">
        <f t="shared" si="20"/>
        <v>2.2040816326530615</v>
      </c>
      <c r="S66" s="9">
        <f t="shared" si="21"/>
        <v>3.0974474165280972</v>
      </c>
      <c r="T66" s="9">
        <f t="shared" si="22"/>
        <v>1.4279785501174362</v>
      </c>
      <c r="U66" s="9">
        <f t="shared" si="23"/>
        <v>4.6253469010175774</v>
      </c>
      <c r="V66" s="32">
        <f t="shared" si="24"/>
        <v>90.136675102840954</v>
      </c>
      <c r="W66" s="43">
        <v>1.9296153393935058E-2</v>
      </c>
      <c r="X66" s="6">
        <v>11.393282346079287</v>
      </c>
      <c r="Y66" s="6">
        <v>4.129640786377939</v>
      </c>
      <c r="Z66" s="6">
        <v>1.5629885974836262</v>
      </c>
      <c r="AA66" s="6">
        <v>9.4665270235053587</v>
      </c>
      <c r="AB66" s="6">
        <v>31.876313723389103</v>
      </c>
      <c r="AC66">
        <v>1.4500000000000001E-2</v>
      </c>
      <c r="AD66">
        <v>21.852399999999999</v>
      </c>
      <c r="AE66">
        <v>1.67E-2</v>
      </c>
      <c r="AF66">
        <v>0</v>
      </c>
      <c r="AG66">
        <v>1.17E-2</v>
      </c>
      <c r="AH66">
        <v>0</v>
      </c>
      <c r="AI66">
        <v>2.9999999999999997E-4</v>
      </c>
      <c r="AJ66">
        <v>25.514500000000002</v>
      </c>
      <c r="AK66">
        <f t="shared" ref="AK66:AK81" si="25">AJ66-AD66</f>
        <v>3.6621000000000024</v>
      </c>
    </row>
    <row r="67" spans="1:37" x14ac:dyDescent="0.2">
      <c r="A67">
        <v>10</v>
      </c>
      <c r="B67" t="s">
        <v>51</v>
      </c>
      <c r="C67" s="9" t="s">
        <v>41</v>
      </c>
      <c r="D67" s="9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10">
        <f t="shared" si="19"/>
        <v>0.10416666666666667</v>
      </c>
      <c r="M67">
        <v>1.6</v>
      </c>
      <c r="N67">
        <v>1.5360000000000014</v>
      </c>
      <c r="P67" s="32">
        <v>0.22</v>
      </c>
      <c r="Q67" s="6">
        <v>0.03</v>
      </c>
      <c r="R67" s="9">
        <f t="shared" si="20"/>
        <v>2.3265306122448983</v>
      </c>
      <c r="S67" s="9">
        <f t="shared" si="21"/>
        <v>3.1555590986394533</v>
      </c>
      <c r="T67" s="9">
        <f t="shared" si="22"/>
        <v>1.5596744237691138</v>
      </c>
      <c r="U67" s="9">
        <f t="shared" si="23"/>
        <v>4.5289855072463778</v>
      </c>
      <c r="V67" s="32">
        <f t="shared" si="24"/>
        <v>82.116973568061908</v>
      </c>
      <c r="W67" s="43">
        <v>1.1999722722122548E-2</v>
      </c>
      <c r="X67" s="6">
        <v>7.5924479327848493</v>
      </c>
      <c r="Y67" s="6">
        <v>2.3553373026955171</v>
      </c>
      <c r="Z67" s="6">
        <v>0.38986125811136813</v>
      </c>
      <c r="AA67" s="6">
        <v>7.6882901847279186</v>
      </c>
      <c r="AB67" s="6">
        <v>18.837211524040846</v>
      </c>
      <c r="AC67">
        <v>1.2699999999999999E-2</v>
      </c>
      <c r="AD67">
        <v>21.370200000000001</v>
      </c>
      <c r="AE67">
        <v>1.8700000000000001E-2</v>
      </c>
      <c r="AF67">
        <v>0</v>
      </c>
      <c r="AG67">
        <v>3.0000000000000001E-3</v>
      </c>
      <c r="AH67">
        <v>0</v>
      </c>
      <c r="AI67">
        <v>5.9999999999999995E-4</v>
      </c>
      <c r="AJ67">
        <v>25.514500000000002</v>
      </c>
      <c r="AK67">
        <f t="shared" si="25"/>
        <v>4.1443000000000012</v>
      </c>
    </row>
    <row r="68" spans="1:37" x14ac:dyDescent="0.2">
      <c r="A68">
        <v>11</v>
      </c>
      <c r="B68" t="s">
        <v>51</v>
      </c>
      <c r="C68" s="9" t="s">
        <v>41</v>
      </c>
      <c r="D68" s="9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10">
        <f t="shared" si="19"/>
        <v>0.1</v>
      </c>
      <c r="M68">
        <v>1.6800000000000002</v>
      </c>
      <c r="N68">
        <v>1.3600000000000023</v>
      </c>
      <c r="P68" s="32">
        <v>0.22</v>
      </c>
      <c r="Q68" s="6">
        <v>0.03</v>
      </c>
      <c r="R68" s="9">
        <f t="shared" si="20"/>
        <v>2.3265306122448983</v>
      </c>
      <c r="S68" s="9">
        <f t="shared" si="21"/>
        <v>3.4213685474189623</v>
      </c>
      <c r="T68" s="9">
        <f t="shared" si="22"/>
        <v>1.9623620813475193</v>
      </c>
      <c r="U68" s="9">
        <f t="shared" si="23"/>
        <v>4.3478260869565224</v>
      </c>
      <c r="V68" s="32">
        <f t="shared" si="24"/>
        <v>65.985058756677191</v>
      </c>
      <c r="W68" s="43">
        <v>2.8038432368268522E-2</v>
      </c>
      <c r="X68" s="6">
        <v>15.632338384797533</v>
      </c>
      <c r="Y68" s="6">
        <v>5.3730374639967398</v>
      </c>
      <c r="Z68" s="6">
        <v>4.0290525283203014</v>
      </c>
      <c r="AA68" s="6">
        <v>12.910323868150751</v>
      </c>
      <c r="AB68" s="6">
        <v>38.31978379642517</v>
      </c>
      <c r="AC68">
        <v>1.5100000000000001E-2</v>
      </c>
      <c r="AD68">
        <v>20.705300000000001</v>
      </c>
      <c r="AE68">
        <v>1.6299999999999999E-2</v>
      </c>
      <c r="AF68">
        <v>0</v>
      </c>
      <c r="AG68">
        <v>1.23E-2</v>
      </c>
      <c r="AH68">
        <v>0</v>
      </c>
      <c r="AI68">
        <v>6.9999999999999999E-4</v>
      </c>
      <c r="AJ68">
        <v>25.514500000000002</v>
      </c>
      <c r="AK68">
        <f t="shared" si="25"/>
        <v>4.8092000000000006</v>
      </c>
    </row>
    <row r="69" spans="1:37" x14ac:dyDescent="0.2">
      <c r="A69">
        <v>12</v>
      </c>
      <c r="B69" t="s">
        <v>51</v>
      </c>
      <c r="C69" s="9" t="s">
        <v>41</v>
      </c>
      <c r="D69" s="9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10">
        <f t="shared" si="19"/>
        <v>0.10204081632653061</v>
      </c>
      <c r="M69">
        <v>1.6600000000000001</v>
      </c>
      <c r="N69">
        <v>1.5859999999999985</v>
      </c>
      <c r="P69" s="32">
        <v>0.23</v>
      </c>
      <c r="Q69" s="6">
        <v>0.03</v>
      </c>
      <c r="R69" s="9">
        <f t="shared" si="20"/>
        <v>2.4489795918367352</v>
      </c>
      <c r="S69" s="9">
        <f t="shared" si="21"/>
        <v>3.1512720897608379</v>
      </c>
      <c r="T69" s="9">
        <f t="shared" si="22"/>
        <v>1.5160957433010103</v>
      </c>
      <c r="U69" s="9">
        <f t="shared" si="23"/>
        <v>4.4365572315882877</v>
      </c>
      <c r="V69" s="32">
        <f t="shared" si="24"/>
        <v>83.414139628896052</v>
      </c>
      <c r="W69" s="43">
        <v>2.1743847341948553E-2</v>
      </c>
      <c r="X69" s="6">
        <v>16.330885878169877</v>
      </c>
      <c r="Y69" s="6">
        <v>4.6394083665782517</v>
      </c>
      <c r="Z69" s="6">
        <v>3.6074392463589335</v>
      </c>
      <c r="AA69" s="6">
        <v>11.768378292430993</v>
      </c>
      <c r="AB69" s="6">
        <v>32.625371985122683</v>
      </c>
      <c r="AC69">
        <v>1.72E-2</v>
      </c>
      <c r="AD69">
        <v>21.2682</v>
      </c>
      <c r="AE69">
        <v>1.77E-2</v>
      </c>
      <c r="AF69">
        <v>0</v>
      </c>
      <c r="AG69">
        <v>1.6299999999999999E-2</v>
      </c>
      <c r="AH69">
        <v>0</v>
      </c>
      <c r="AI69">
        <v>5.9999999999999995E-4</v>
      </c>
      <c r="AJ69">
        <v>25.514500000000002</v>
      </c>
      <c r="AK69">
        <f t="shared" si="25"/>
        <v>4.2463000000000015</v>
      </c>
    </row>
    <row r="70" spans="1:37" x14ac:dyDescent="0.2">
      <c r="A70">
        <v>13</v>
      </c>
      <c r="B70" t="s">
        <v>52</v>
      </c>
      <c r="C70" s="9" t="s">
        <v>41</v>
      </c>
      <c r="D70" s="9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10">
        <f t="shared" si="19"/>
        <v>0.10416666666666667</v>
      </c>
      <c r="M70">
        <v>1.8199999999999998</v>
      </c>
      <c r="N70">
        <v>1.6120000000000005</v>
      </c>
      <c r="P70" s="32">
        <v>0.22</v>
      </c>
      <c r="Q70" s="6">
        <v>0.03</v>
      </c>
      <c r="R70" s="9">
        <f t="shared" si="20"/>
        <v>2.3265306122448983</v>
      </c>
      <c r="S70" s="9">
        <f t="shared" si="21"/>
        <v>3.0067858408872228</v>
      </c>
      <c r="T70" s="9">
        <f t="shared" si="22"/>
        <v>1.2600089253829718</v>
      </c>
      <c r="U70" s="9">
        <f t="shared" si="23"/>
        <v>4.5289855072463769</v>
      </c>
      <c r="V70" s="32">
        <f t="shared" si="24"/>
        <v>99.67880909842431</v>
      </c>
      <c r="W70" s="43">
        <v>2.5138022335023914E-2</v>
      </c>
      <c r="X70" s="6">
        <v>11.775913111848178</v>
      </c>
      <c r="Y70" s="6">
        <v>7.2736140327037715</v>
      </c>
      <c r="Z70" s="6">
        <v>1.4437178810612583</v>
      </c>
      <c r="AA70" s="6">
        <v>15.452138450662716</v>
      </c>
      <c r="AB70" s="6">
        <v>45.099600531841197</v>
      </c>
      <c r="AC70">
        <v>3.6600000000000001E-2</v>
      </c>
      <c r="AD70">
        <v>21.5716</v>
      </c>
      <c r="AE70">
        <v>6.8999999999999999E-3</v>
      </c>
      <c r="AF70">
        <v>0</v>
      </c>
      <c r="AG70">
        <v>3.1199999999999999E-2</v>
      </c>
      <c r="AH70">
        <v>0</v>
      </c>
      <c r="AI70">
        <v>0</v>
      </c>
      <c r="AJ70">
        <v>25.0853</v>
      </c>
      <c r="AK70">
        <f t="shared" si="25"/>
        <v>3.5137</v>
      </c>
    </row>
    <row r="71" spans="1:37" x14ac:dyDescent="0.2">
      <c r="A71">
        <v>14</v>
      </c>
      <c r="B71" t="s">
        <v>52</v>
      </c>
      <c r="C71" s="9" t="s">
        <v>41</v>
      </c>
      <c r="D71" s="9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10">
        <f t="shared" si="19"/>
        <v>0.10204081632653061</v>
      </c>
      <c r="M71">
        <v>1.94</v>
      </c>
      <c r="N71">
        <v>1.602000000000001</v>
      </c>
      <c r="P71" s="32">
        <v>0.21</v>
      </c>
      <c r="Q71" s="6">
        <v>0.03</v>
      </c>
      <c r="R71" s="9">
        <f t="shared" si="20"/>
        <v>2.2040816326530615</v>
      </c>
      <c r="S71" s="9">
        <f t="shared" si="21"/>
        <v>2.8078188395284722</v>
      </c>
      <c r="T71" s="9">
        <f t="shared" si="22"/>
        <v>1.2333744182430226</v>
      </c>
      <c r="U71" s="9">
        <f t="shared" si="23"/>
        <v>4.4365572315882886</v>
      </c>
      <c r="V71" s="32">
        <f t="shared" si="24"/>
        <v>97.893712889940105</v>
      </c>
      <c r="W71" s="43">
        <v>1.8475409406540893E-2</v>
      </c>
      <c r="X71" s="6">
        <v>9.4795460587293654</v>
      </c>
      <c r="Y71" s="6">
        <v>6.2876721516328073</v>
      </c>
      <c r="Z71" s="6">
        <v>1.3718297088711602</v>
      </c>
      <c r="AA71" s="6">
        <v>13.116102299925771</v>
      </c>
      <c r="AB71" s="6">
        <v>28.940061519397958</v>
      </c>
      <c r="AC71">
        <v>3.8600000000000002E-2</v>
      </c>
      <c r="AD71">
        <v>21.596</v>
      </c>
      <c r="AE71">
        <v>6.4999999999999997E-3</v>
      </c>
      <c r="AF71">
        <v>0</v>
      </c>
      <c r="AG71">
        <v>5.3E-3</v>
      </c>
      <c r="AH71">
        <v>0</v>
      </c>
      <c r="AI71">
        <v>0</v>
      </c>
      <c r="AJ71">
        <v>25.0853</v>
      </c>
      <c r="AK71">
        <f t="shared" si="25"/>
        <v>3.4893000000000001</v>
      </c>
    </row>
    <row r="72" spans="1:37" x14ac:dyDescent="0.2">
      <c r="A72">
        <v>15</v>
      </c>
      <c r="B72" t="s">
        <v>52</v>
      </c>
      <c r="C72" s="9" t="s">
        <v>41</v>
      </c>
      <c r="D72" s="9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10">
        <f t="shared" si="19"/>
        <v>0.10416666666666667</v>
      </c>
      <c r="M72">
        <v>1.8199999999999998</v>
      </c>
      <c r="N72">
        <v>1.602000000000001</v>
      </c>
      <c r="P72" s="32">
        <v>0.2</v>
      </c>
      <c r="Q72" s="6">
        <v>0.03</v>
      </c>
      <c r="R72" s="9">
        <f t="shared" si="20"/>
        <v>2.081632653061225</v>
      </c>
      <c r="S72" s="9">
        <f t="shared" si="21"/>
        <v>2.7070753394990943</v>
      </c>
      <c r="T72" s="9">
        <f t="shared" si="22"/>
        <v>1.4042706628737749</v>
      </c>
      <c r="U72" s="9">
        <f t="shared" si="23"/>
        <v>4.5289855072463769</v>
      </c>
      <c r="V72" s="32">
        <f t="shared" si="24"/>
        <v>85.881601959568201</v>
      </c>
      <c r="W72" s="43">
        <v>2.1777012131706856E-2</v>
      </c>
      <c r="X72" s="6">
        <v>11.120193917487596</v>
      </c>
      <c r="Y72" s="6">
        <v>5.9911108109455373</v>
      </c>
      <c r="Z72" s="6">
        <v>1.2075337010572014</v>
      </c>
      <c r="AA72" s="6">
        <v>14.511797595175738</v>
      </c>
      <c r="AB72" s="6">
        <v>36.942910845322729</v>
      </c>
      <c r="AC72">
        <v>3.44E-2</v>
      </c>
      <c r="AD72">
        <v>21.1936</v>
      </c>
      <c r="AE72">
        <v>7.4999999999999997E-3</v>
      </c>
      <c r="AF72">
        <v>0</v>
      </c>
      <c r="AG72">
        <v>3.3700000000000001E-2</v>
      </c>
      <c r="AH72">
        <v>0</v>
      </c>
      <c r="AI72">
        <v>0</v>
      </c>
      <c r="AJ72">
        <v>25.0853</v>
      </c>
      <c r="AK72">
        <f t="shared" si="25"/>
        <v>3.8917000000000002</v>
      </c>
    </row>
    <row r="73" spans="1:37" x14ac:dyDescent="0.2">
      <c r="A73">
        <v>16</v>
      </c>
      <c r="B73" t="s">
        <v>52</v>
      </c>
      <c r="C73" s="9" t="s">
        <v>41</v>
      </c>
      <c r="D73" s="9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10">
        <f t="shared" si="19"/>
        <v>0.10638297872340426</v>
      </c>
      <c r="M73">
        <v>1.8199999999999998</v>
      </c>
      <c r="N73">
        <v>1.55</v>
      </c>
      <c r="P73" s="32">
        <v>0.22</v>
      </c>
      <c r="Q73" s="6">
        <v>0.03</v>
      </c>
      <c r="R73" s="9">
        <f t="shared" si="20"/>
        <v>2.3265306122448983</v>
      </c>
      <c r="S73" s="9">
        <f t="shared" si="21"/>
        <v>3.193590408023196</v>
      </c>
      <c r="T73" s="9">
        <f t="shared" si="22"/>
        <v>1.218770876864492</v>
      </c>
      <c r="U73" s="9">
        <f t="shared" si="23"/>
        <v>4.6253469010175765</v>
      </c>
      <c r="V73" s="32">
        <f t="shared" si="24"/>
        <v>106.92380683775991</v>
      </c>
      <c r="W73" s="43">
        <v>1.862638622846326E-2</v>
      </c>
      <c r="X73" s="6">
        <v>10.968393984304077</v>
      </c>
      <c r="Y73" s="6">
        <v>4.9154829697073366</v>
      </c>
      <c r="Z73" s="6">
        <v>1.8073979653884673</v>
      </c>
      <c r="AA73" s="6">
        <v>11.476501052108846</v>
      </c>
      <c r="AB73" s="6">
        <v>28.574021336727387</v>
      </c>
      <c r="AC73">
        <v>3.0700000000000002E-2</v>
      </c>
      <c r="AD73">
        <v>21.885400000000001</v>
      </c>
      <c r="AE73">
        <v>7.3000000000000001E-3</v>
      </c>
      <c r="AF73">
        <v>0</v>
      </c>
      <c r="AG73">
        <v>0</v>
      </c>
      <c r="AH73">
        <v>0</v>
      </c>
      <c r="AI73">
        <v>0</v>
      </c>
      <c r="AJ73">
        <v>25.0853</v>
      </c>
      <c r="AK73">
        <f t="shared" si="25"/>
        <v>3.1998999999999995</v>
      </c>
    </row>
    <row r="74" spans="1:37" x14ac:dyDescent="0.2">
      <c r="A74">
        <v>17</v>
      </c>
      <c r="B74" t="s">
        <v>53</v>
      </c>
      <c r="C74" s="9" t="s">
        <v>41</v>
      </c>
      <c r="D74" s="9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10">
        <f t="shared" si="19"/>
        <v>0.1</v>
      </c>
      <c r="M74">
        <v>2.16</v>
      </c>
      <c r="N74">
        <v>1.9620000000000004</v>
      </c>
      <c r="P74" s="32">
        <v>0.22</v>
      </c>
      <c r="Q74" s="6">
        <v>0.03</v>
      </c>
      <c r="R74" s="9">
        <f t="shared" si="20"/>
        <v>2.3265306122448983</v>
      </c>
      <c r="S74" s="9">
        <f t="shared" si="21"/>
        <v>2.3715908381701305</v>
      </c>
      <c r="T74" s="9">
        <f t="shared" si="22"/>
        <v>1.2973465885113495</v>
      </c>
      <c r="U74" s="9">
        <f t="shared" si="23"/>
        <v>4.3478260869565224</v>
      </c>
      <c r="V74" s="32">
        <f t="shared" si="24"/>
        <v>86.32256258826591</v>
      </c>
      <c r="W74" s="43">
        <v>6.807355606211106E-2</v>
      </c>
      <c r="X74" s="6">
        <v>36.448200812655806</v>
      </c>
      <c r="Y74" s="6">
        <v>15.512442204147325</v>
      </c>
      <c r="Z74" s="6">
        <v>13.290974942978767</v>
      </c>
      <c r="AA74" s="6">
        <v>134.97793256715116</v>
      </c>
      <c r="AB74" s="6">
        <v>66.891083460790782</v>
      </c>
      <c r="AC74">
        <v>3.2000000000000002E-3</v>
      </c>
      <c r="AD74">
        <v>20.4697</v>
      </c>
      <c r="AE74">
        <v>0</v>
      </c>
      <c r="AF74">
        <v>0</v>
      </c>
      <c r="AG74">
        <v>2.63E-2</v>
      </c>
      <c r="AH74">
        <v>0</v>
      </c>
      <c r="AI74">
        <v>0</v>
      </c>
      <c r="AJ74">
        <v>25.0565</v>
      </c>
      <c r="AK74">
        <f t="shared" si="25"/>
        <v>4.5868000000000002</v>
      </c>
    </row>
    <row r="75" spans="1:37" x14ac:dyDescent="0.2">
      <c r="A75">
        <v>18</v>
      </c>
      <c r="B75" t="s">
        <v>53</v>
      </c>
      <c r="C75" s="9" t="s">
        <v>41</v>
      </c>
      <c r="D75" s="9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10">
        <f t="shared" si="19"/>
        <v>0.10204081632653061</v>
      </c>
      <c r="M75">
        <v>2</v>
      </c>
      <c r="N75">
        <v>2.1039999999999992</v>
      </c>
      <c r="P75" s="32">
        <v>0.22</v>
      </c>
      <c r="Q75" s="6">
        <v>0.03</v>
      </c>
      <c r="R75" s="9">
        <f t="shared" si="20"/>
        <v>2.3265306122448983</v>
      </c>
      <c r="S75" s="9">
        <f t="shared" si="21"/>
        <v>2.2566642859518304</v>
      </c>
      <c r="T75" s="9">
        <f t="shared" si="22"/>
        <v>1.2196750426980469</v>
      </c>
      <c r="U75" s="9">
        <f t="shared" si="23"/>
        <v>4.4365572315882877</v>
      </c>
      <c r="V75" s="32">
        <f t="shared" si="24"/>
        <v>91.461814051908206</v>
      </c>
      <c r="W75" s="43">
        <v>7.0800217705660667E-2</v>
      </c>
      <c r="X75" s="6">
        <v>49.036253755983786</v>
      </c>
      <c r="Y75" s="6">
        <v>17.926814600318199</v>
      </c>
      <c r="Z75" s="6">
        <v>18.445692354124869</v>
      </c>
      <c r="AA75" s="6">
        <v>145.53155652121285</v>
      </c>
      <c r="AB75" s="6">
        <v>66.986998873780308</v>
      </c>
      <c r="AC75">
        <v>3.8E-3</v>
      </c>
      <c r="AD75">
        <v>20.524699999999999</v>
      </c>
      <c r="AE75">
        <v>0</v>
      </c>
      <c r="AF75">
        <v>0</v>
      </c>
      <c r="AG75">
        <v>2.3999999999999998E-3</v>
      </c>
      <c r="AH75">
        <v>0</v>
      </c>
      <c r="AI75">
        <v>0</v>
      </c>
      <c r="AJ75">
        <v>25.0565</v>
      </c>
      <c r="AK75">
        <f t="shared" si="25"/>
        <v>4.5318000000000005</v>
      </c>
    </row>
    <row r="76" spans="1:37" x14ac:dyDescent="0.2">
      <c r="A76">
        <v>19</v>
      </c>
      <c r="B76" t="s">
        <v>53</v>
      </c>
      <c r="C76" s="9" t="s">
        <v>41</v>
      </c>
      <c r="D76" s="9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10">
        <f t="shared" si="19"/>
        <v>0.10204081632653061</v>
      </c>
      <c r="M76">
        <v>2.4</v>
      </c>
      <c r="N76">
        <v>2.4620000000000006</v>
      </c>
      <c r="P76" s="32">
        <v>0.23</v>
      </c>
      <c r="Q76" s="6">
        <v>0.03</v>
      </c>
      <c r="R76" s="9">
        <f t="shared" si="20"/>
        <v>2.4489795918367352</v>
      </c>
      <c r="S76" s="9">
        <f t="shared" si="21"/>
        <v>2.030023368952349</v>
      </c>
      <c r="T76" s="9">
        <f t="shared" si="22"/>
        <v>0.97638031347910004</v>
      </c>
      <c r="U76" s="9">
        <f t="shared" si="23"/>
        <v>4.4365572315882877</v>
      </c>
      <c r="V76" s="32">
        <f t="shared" si="24"/>
        <v>110.38356863045351</v>
      </c>
      <c r="W76" s="43">
        <v>5.1684196932328549E-2</v>
      </c>
      <c r="X76" s="6">
        <v>32.543159112997643</v>
      </c>
      <c r="Y76" s="6">
        <v>18.510808978551211</v>
      </c>
      <c r="Z76" s="6">
        <v>9.6015935271907065</v>
      </c>
      <c r="AA76" s="6">
        <v>124.82051777296967</v>
      </c>
      <c r="AB76" s="6">
        <v>69.01690630307661</v>
      </c>
      <c r="AC76">
        <v>3.5000000000000001E-3</v>
      </c>
      <c r="AD76">
        <v>20.811399999999999</v>
      </c>
      <c r="AE76">
        <v>0</v>
      </c>
      <c r="AF76">
        <v>0</v>
      </c>
      <c r="AG76">
        <v>3.4599999999999999E-2</v>
      </c>
      <c r="AH76">
        <v>0</v>
      </c>
      <c r="AI76">
        <v>0</v>
      </c>
      <c r="AJ76">
        <v>25.0565</v>
      </c>
      <c r="AK76">
        <f t="shared" si="25"/>
        <v>4.2451000000000008</v>
      </c>
    </row>
    <row r="77" spans="1:37" x14ac:dyDescent="0.2">
      <c r="A77">
        <v>20</v>
      </c>
      <c r="B77" t="s">
        <v>53</v>
      </c>
      <c r="C77" s="9" t="s">
        <v>41</v>
      </c>
      <c r="D77" s="9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10">
        <f t="shared" si="19"/>
        <v>0.10416666666666667</v>
      </c>
      <c r="M77">
        <v>2.48</v>
      </c>
      <c r="N77">
        <v>2.6900000000000004</v>
      </c>
      <c r="P77" s="32">
        <v>0.23</v>
      </c>
      <c r="Q77" s="6">
        <v>0.03</v>
      </c>
      <c r="R77" s="9">
        <f t="shared" si="20"/>
        <v>2.4489795918367352</v>
      </c>
      <c r="S77" s="9">
        <f t="shared" si="21"/>
        <v>1.8966694484485243</v>
      </c>
      <c r="T77" s="9">
        <f t="shared" si="22"/>
        <v>0.93452545498805561</v>
      </c>
      <c r="U77" s="9">
        <f t="shared" si="23"/>
        <v>4.5289855072463769</v>
      </c>
      <c r="V77" s="32">
        <f t="shared" si="24"/>
        <v>114.59746622198801</v>
      </c>
      <c r="W77" s="43">
        <v>5.8375498470596636E-2</v>
      </c>
      <c r="X77" s="6">
        <v>40.751204835431288</v>
      </c>
      <c r="Y77" s="6">
        <v>19.30164210884757</v>
      </c>
      <c r="Z77" s="6">
        <v>12.335699052587007</v>
      </c>
      <c r="AA77" s="6">
        <v>161.61768233579241</v>
      </c>
      <c r="AB77" s="6">
        <v>80.05395343915167</v>
      </c>
      <c r="AC77" s="48">
        <v>3.0000000000000001E-3</v>
      </c>
      <c r="AD77">
        <v>20.707699999999999</v>
      </c>
      <c r="AE77">
        <v>0</v>
      </c>
      <c r="AF77">
        <v>0</v>
      </c>
      <c r="AG77">
        <v>2.5000000000000001E-3</v>
      </c>
      <c r="AH77">
        <v>0</v>
      </c>
      <c r="AI77">
        <v>0</v>
      </c>
      <c r="AJ77">
        <v>25.0565</v>
      </c>
      <c r="AK77">
        <f t="shared" si="25"/>
        <v>4.3488000000000007</v>
      </c>
    </row>
    <row r="78" spans="1:37" s="44" customFormat="1" x14ac:dyDescent="0.2">
      <c r="A78" s="44">
        <v>21</v>
      </c>
      <c r="B78" s="44" t="s">
        <v>55</v>
      </c>
      <c r="C78" s="44" t="s">
        <v>41</v>
      </c>
      <c r="D78" s="44">
        <v>116</v>
      </c>
      <c r="L78" s="45"/>
      <c r="P78" s="46"/>
      <c r="V78" s="32"/>
      <c r="W78" s="47"/>
      <c r="X78" s="46"/>
      <c r="Y78" s="46"/>
      <c r="Z78" s="46"/>
      <c r="AA78" s="46"/>
      <c r="AB78" s="46"/>
      <c r="AC78" s="49"/>
    </row>
    <row r="79" spans="1:37" x14ac:dyDescent="0.2">
      <c r="A79">
        <v>22</v>
      </c>
      <c r="B79" t="s">
        <v>54</v>
      </c>
      <c r="C79" s="9" t="s">
        <v>41</v>
      </c>
      <c r="D79" s="9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10">
        <f t="shared" si="19"/>
        <v>0.10416666666666667</v>
      </c>
      <c r="M79">
        <v>1.28</v>
      </c>
      <c r="N79">
        <v>1.4479999999999991</v>
      </c>
      <c r="P79" s="32">
        <v>0.2</v>
      </c>
      <c r="Q79" s="6">
        <v>0.04</v>
      </c>
      <c r="R79" s="9">
        <f t="shared" si="20"/>
        <v>1.9591836734693882</v>
      </c>
      <c r="S79" s="9">
        <f t="shared" si="21"/>
        <v>2.8188070808433898</v>
      </c>
      <c r="T79" s="9">
        <f t="shared" si="22"/>
        <v>1.0511296278127642</v>
      </c>
      <c r="U79" s="9">
        <f t="shared" si="23"/>
        <v>4.5289855072463769</v>
      </c>
      <c r="V79" s="32">
        <f t="shared" si="24"/>
        <v>116.50628672347752</v>
      </c>
      <c r="W79" s="43">
        <v>1.7796980578099666E-2</v>
      </c>
      <c r="X79" s="6">
        <v>9.3928992997141982</v>
      </c>
      <c r="Y79" s="6">
        <v>1.9216176837310417</v>
      </c>
      <c r="Z79" s="6">
        <v>2.0542991814184957</v>
      </c>
      <c r="AA79" s="6">
        <v>8.4663136141972952</v>
      </c>
      <c r="AB79" s="6">
        <v>29.704925975115572</v>
      </c>
      <c r="AC79" s="48">
        <v>1.2999999999999999E-2</v>
      </c>
      <c r="AD79">
        <v>22.7319</v>
      </c>
      <c r="AE79">
        <v>1.0699999999999999E-2</v>
      </c>
      <c r="AF79">
        <v>0</v>
      </c>
      <c r="AG79">
        <v>1.5800000000000002E-2</v>
      </c>
      <c r="AH79">
        <v>0</v>
      </c>
      <c r="AI79">
        <v>1.9900000000000001E-2</v>
      </c>
      <c r="AJ79">
        <v>25.364899999999999</v>
      </c>
      <c r="AK79">
        <f t="shared" si="25"/>
        <v>2.6329999999999991</v>
      </c>
    </row>
    <row r="80" spans="1:37" x14ac:dyDescent="0.2">
      <c r="A80">
        <v>23</v>
      </c>
      <c r="B80" t="s">
        <v>54</v>
      </c>
      <c r="C80" s="9" t="s">
        <v>41</v>
      </c>
      <c r="D80" s="9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10">
        <f t="shared" si="19"/>
        <v>0.10204081632653061</v>
      </c>
      <c r="M80">
        <v>1.36</v>
      </c>
      <c r="N80">
        <v>1.4039999999999992</v>
      </c>
      <c r="P80" s="32">
        <v>0.21</v>
      </c>
      <c r="Q80" s="6">
        <v>0.03</v>
      </c>
      <c r="R80" s="9">
        <f t="shared" si="20"/>
        <v>2.2040816326530615</v>
      </c>
      <c r="S80" s="9">
        <f t="shared" si="21"/>
        <v>3.2037932912568508</v>
      </c>
      <c r="T80" s="9">
        <f t="shared" si="22"/>
        <v>1.2451360160255045</v>
      </c>
      <c r="U80" s="9">
        <f t="shared" si="23"/>
        <v>4.4365572315882877</v>
      </c>
      <c r="V80" s="32">
        <f t="shared" si="24"/>
        <v>102.26928925180489</v>
      </c>
      <c r="W80" s="43">
        <v>1.8299122164079414E-2</v>
      </c>
      <c r="X80" s="6">
        <v>11.819828177496907</v>
      </c>
      <c r="Y80" s="6">
        <v>2.3274955479170401</v>
      </c>
      <c r="Z80" s="6">
        <v>1.979853201450166</v>
      </c>
      <c r="AA80" s="6">
        <v>7.7261858630569096</v>
      </c>
      <c r="AB80" s="6">
        <v>27.530572246813939</v>
      </c>
      <c r="AC80">
        <v>4.8999999999999998E-3</v>
      </c>
      <c r="AD80">
        <v>22.277699999999999</v>
      </c>
      <c r="AE80">
        <v>1.18E-2</v>
      </c>
      <c r="AF80">
        <v>0</v>
      </c>
      <c r="AG80">
        <v>2.3E-3</v>
      </c>
      <c r="AH80">
        <v>0</v>
      </c>
      <c r="AI80">
        <v>2.1299999999999999E-2</v>
      </c>
      <c r="AJ80">
        <v>25.364899999999999</v>
      </c>
      <c r="AK80">
        <f t="shared" si="25"/>
        <v>3.0871999999999993</v>
      </c>
    </row>
    <row r="81" spans="1:37" x14ac:dyDescent="0.2">
      <c r="A81">
        <v>24</v>
      </c>
      <c r="B81" t="s">
        <v>54</v>
      </c>
      <c r="C81" s="9" t="s">
        <v>41</v>
      </c>
      <c r="D81" s="9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10">
        <f t="shared" si="19"/>
        <v>0.10638297872340426</v>
      </c>
      <c r="M81">
        <v>1.34</v>
      </c>
      <c r="N81">
        <v>1.5960000000000008</v>
      </c>
      <c r="P81" s="32">
        <v>0.21</v>
      </c>
      <c r="Q81" s="6">
        <v>0.04</v>
      </c>
      <c r="R81" s="9">
        <f t="shared" si="20"/>
        <v>2.0816326530612246</v>
      </c>
      <c r="S81" s="9">
        <f t="shared" si="21"/>
        <v>2.7750661934906726</v>
      </c>
      <c r="T81" s="9">
        <f t="shared" si="22"/>
        <v>1.1430653522369452</v>
      </c>
      <c r="U81" s="9">
        <f t="shared" si="23"/>
        <v>4.6253469010175765</v>
      </c>
      <c r="V81" s="32">
        <f t="shared" si="24"/>
        <v>107.90303284097536</v>
      </c>
      <c r="W81" s="43">
        <v>1.6694023251189356E-2</v>
      </c>
      <c r="X81" s="6">
        <v>10.021283256331222</v>
      </c>
      <c r="Y81" s="6">
        <v>1.2595507379809849</v>
      </c>
      <c r="Z81" s="6">
        <v>1.3722874672682983</v>
      </c>
      <c r="AA81" s="6">
        <v>9.9194402472960785</v>
      </c>
      <c r="AB81" s="6">
        <v>30.714760508919859</v>
      </c>
      <c r="AC81">
        <v>7.6E-3</v>
      </c>
      <c r="AD81">
        <v>22.274699999999999</v>
      </c>
      <c r="AE81" s="48">
        <v>0.01</v>
      </c>
      <c r="AF81">
        <v>0</v>
      </c>
      <c r="AG81">
        <v>1.04E-2</v>
      </c>
      <c r="AH81">
        <v>0</v>
      </c>
      <c r="AI81">
        <v>1.6500000000000001E-2</v>
      </c>
      <c r="AJ81">
        <v>25.364899999999999</v>
      </c>
      <c r="AK81">
        <f t="shared" si="25"/>
        <v>3.0901999999999994</v>
      </c>
    </row>
    <row r="82" spans="1:37" x14ac:dyDescent="0.2">
      <c r="C82" s="9"/>
      <c r="D82" s="9"/>
    </row>
    <row r="83" spans="1:37" x14ac:dyDescent="0.2">
      <c r="C83" s="9"/>
      <c r="D83" s="9"/>
    </row>
    <row r="84" spans="1:37" x14ac:dyDescent="0.2">
      <c r="C84" s="9"/>
      <c r="D84" s="9"/>
    </row>
    <row r="85" spans="1:37" x14ac:dyDescent="0.2">
      <c r="C85" s="9"/>
      <c r="D85" s="9"/>
    </row>
    <row r="86" spans="1:37" x14ac:dyDescent="0.2">
      <c r="C86" s="9"/>
      <c r="D86" s="9"/>
    </row>
    <row r="87" spans="1:37" x14ac:dyDescent="0.2">
      <c r="C87" s="9"/>
      <c r="D87" s="9"/>
    </row>
    <row r="88" spans="1:37" x14ac:dyDescent="0.2">
      <c r="C88" s="9"/>
      <c r="D88" s="9"/>
    </row>
    <row r="89" spans="1:37" x14ac:dyDescent="0.2">
      <c r="C89" s="9"/>
      <c r="D89" s="9"/>
    </row>
  </sheetData>
  <mergeCells count="1">
    <mergeCell ref="W49:AB5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K32"/>
  <sheetViews>
    <sheetView workbookViewId="0">
      <selection activeCell="C27" sqref="C27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17" width="11" style="9"/>
    <col min="18" max="18" width="22.5" style="9" customWidth="1"/>
    <col min="19" max="21" width="23" style="9" customWidth="1"/>
    <col min="22" max="22" width="11.33203125" customWidth="1"/>
    <col min="23" max="27" width="18.33203125" bestFit="1" customWidth="1"/>
    <col min="35" max="35" width="16.6640625" customWidth="1"/>
    <col min="36" max="36" width="15.1640625" customWidth="1"/>
    <col min="37" max="37" width="31.1640625" style="9" customWidth="1"/>
    <col min="38" max="38" width="26.1640625" customWidth="1"/>
  </cols>
  <sheetData>
    <row r="1" spans="1:37" x14ac:dyDescent="0.2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2" t="s">
        <v>15</v>
      </c>
      <c r="P1" s="12" t="s">
        <v>16</v>
      </c>
      <c r="Q1" s="12" t="s">
        <v>17</v>
      </c>
      <c r="R1" s="31" t="s">
        <v>18</v>
      </c>
      <c r="S1" s="31" t="s">
        <v>19</v>
      </c>
      <c r="T1" s="31" t="s">
        <v>20</v>
      </c>
      <c r="U1" s="3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s="11" t="s">
        <v>28</v>
      </c>
      <c r="AC1" s="11" t="s">
        <v>29</v>
      </c>
      <c r="AD1" s="11" t="s">
        <v>30</v>
      </c>
      <c r="AE1" s="11" t="s">
        <v>31</v>
      </c>
      <c r="AF1" s="11" t="s">
        <v>32</v>
      </c>
      <c r="AG1" s="11" t="s">
        <v>33</v>
      </c>
      <c r="AH1" s="11" t="s">
        <v>34</v>
      </c>
      <c r="AI1" s="11" t="s">
        <v>35</v>
      </c>
      <c r="AJ1" s="11" t="s">
        <v>36</v>
      </c>
      <c r="AK1" s="12" t="s">
        <v>37</v>
      </c>
    </row>
    <row r="2" spans="1:37" s="55" customFormat="1" x14ac:dyDescent="0.2">
      <c r="A2" s="55">
        <v>1</v>
      </c>
      <c r="B2" s="55" t="s">
        <v>38</v>
      </c>
      <c r="C2" s="55" t="s">
        <v>41</v>
      </c>
      <c r="D2" s="55">
        <v>116</v>
      </c>
      <c r="E2" s="56">
        <v>44529</v>
      </c>
      <c r="F2" s="55">
        <v>1</v>
      </c>
      <c r="G2" s="55">
        <v>1</v>
      </c>
      <c r="H2" s="55">
        <v>1</v>
      </c>
      <c r="I2" s="55">
        <v>480</v>
      </c>
      <c r="J2" s="55">
        <v>50</v>
      </c>
      <c r="K2" s="55">
        <v>0.1</v>
      </c>
      <c r="L2" s="57">
        <f t="shared" ref="L2:L14" si="0">J2/I2</f>
        <v>0.10416666666666667</v>
      </c>
      <c r="M2" s="55">
        <v>2.94</v>
      </c>
      <c r="N2" s="55">
        <v>1.9380000000000024</v>
      </c>
      <c r="O2" s="58">
        <v>0.2</v>
      </c>
      <c r="P2" s="58">
        <v>0.03</v>
      </c>
      <c r="Q2" s="55">
        <f t="shared" ref="Q2:Q24" si="1">(30/24.5)*(O2-P2)*0.01*1000</f>
        <v>2.081632653061225</v>
      </c>
      <c r="R2" s="55">
        <f>Q2/(N2*I2)*1000</f>
        <v>2.2377372001432128</v>
      </c>
      <c r="S2" s="55">
        <f>(AJ2*1000/180.2)*L2/N2</f>
        <v>1.3619341655699588</v>
      </c>
      <c r="T2" s="55">
        <f>N2/23*1000*L2/N2</f>
        <v>4.5289855072463778</v>
      </c>
      <c r="U2" s="58">
        <f t="shared" ref="U2:U24" si="2">100*((R2+T2)/(6*S2))</f>
        <v>82.807755793856231</v>
      </c>
      <c r="V2" s="59">
        <v>7.2752068227663391E-2</v>
      </c>
      <c r="W2" s="60">
        <v>36.416852188926804</v>
      </c>
      <c r="X2" s="60">
        <v>16.522123456018885</v>
      </c>
      <c r="Y2" s="60">
        <v>14.650451317038229</v>
      </c>
      <c r="Z2" s="60">
        <v>147.15130870047108</v>
      </c>
      <c r="AA2" s="60">
        <v>67.24628078796863</v>
      </c>
      <c r="AB2" s="55">
        <v>2.3999999999999998E-3</v>
      </c>
      <c r="AC2" s="55">
        <v>20.739599999999999</v>
      </c>
      <c r="AD2" s="55">
        <v>0</v>
      </c>
      <c r="AE2" s="55">
        <v>0</v>
      </c>
      <c r="AF2" s="55">
        <v>5.5500000000000001E-2</v>
      </c>
      <c r="AG2" s="55">
        <v>0</v>
      </c>
      <c r="AH2" s="55">
        <v>0</v>
      </c>
      <c r="AI2" s="55">
        <v>25.305599999999998</v>
      </c>
      <c r="AJ2" s="55">
        <f t="shared" ref="AJ2:AJ4" si="3">AI2-AC2</f>
        <v>4.5659999999999989</v>
      </c>
    </row>
    <row r="3" spans="1:37" s="55" customFormat="1" x14ac:dyDescent="0.2">
      <c r="A3" s="55">
        <v>2</v>
      </c>
      <c r="B3" s="55" t="s">
        <v>38</v>
      </c>
      <c r="C3" s="55" t="s">
        <v>41</v>
      </c>
      <c r="D3" s="55">
        <v>116</v>
      </c>
      <c r="E3" s="56">
        <v>44529</v>
      </c>
      <c r="F3" s="55">
        <v>1</v>
      </c>
      <c r="G3" s="55">
        <v>2</v>
      </c>
      <c r="H3" s="55">
        <v>2</v>
      </c>
      <c r="I3" s="55">
        <v>500</v>
      </c>
      <c r="J3" s="55">
        <v>50</v>
      </c>
      <c r="K3" s="55">
        <v>0.1</v>
      </c>
      <c r="L3" s="57">
        <f t="shared" si="0"/>
        <v>0.1</v>
      </c>
      <c r="M3" s="55">
        <v>3.14</v>
      </c>
      <c r="N3" s="55">
        <v>1.9639999999999986</v>
      </c>
      <c r="O3" s="58">
        <v>0.21</v>
      </c>
      <c r="P3" s="58">
        <v>0.03</v>
      </c>
      <c r="Q3" s="55">
        <f t="shared" si="1"/>
        <v>2.2040816326530615</v>
      </c>
      <c r="R3" s="55">
        <f>Q3/(N3*I3)*1000</f>
        <v>2.2444823143106545</v>
      </c>
      <c r="S3" s="55">
        <f>(AJ3*1000/180.2)*L3/N3</f>
        <v>1.3534407345538231</v>
      </c>
      <c r="T3" s="55">
        <f>N3/23*1000*L3/N3</f>
        <v>4.3478260869565224</v>
      </c>
      <c r="U3" s="58">
        <f t="shared" si="2"/>
        <v>81.179621599025353</v>
      </c>
      <c r="V3" s="61">
        <v>8.5001607309299593E-2</v>
      </c>
      <c r="W3" s="58">
        <v>43.706240553856752</v>
      </c>
      <c r="X3" s="58">
        <v>18.722186309955411</v>
      </c>
      <c r="Y3" s="58">
        <v>19.473963986129874</v>
      </c>
      <c r="Z3" s="58">
        <v>183.78001995191417</v>
      </c>
      <c r="AA3" s="58">
        <v>68.203902709072352</v>
      </c>
      <c r="AB3" s="55">
        <v>4.7999999999999996E-3</v>
      </c>
      <c r="AC3" s="55">
        <v>20.515599999999999</v>
      </c>
      <c r="AD3" s="55">
        <v>0</v>
      </c>
      <c r="AE3" s="55">
        <v>0</v>
      </c>
      <c r="AF3" s="55">
        <v>9.0399999999999994E-2</v>
      </c>
      <c r="AG3" s="55">
        <v>0</v>
      </c>
      <c r="AH3" s="55">
        <v>0</v>
      </c>
      <c r="AI3" s="55">
        <v>25.305599999999998</v>
      </c>
      <c r="AJ3" s="55">
        <f t="shared" si="3"/>
        <v>4.7899999999999991</v>
      </c>
    </row>
    <row r="4" spans="1:37" s="55" customFormat="1" x14ac:dyDescent="0.2">
      <c r="A4" s="55">
        <v>3</v>
      </c>
      <c r="B4" s="55" t="s">
        <v>38</v>
      </c>
      <c r="C4" s="55" t="s">
        <v>41</v>
      </c>
      <c r="D4" s="55">
        <v>116</v>
      </c>
      <c r="E4" s="56">
        <v>44529</v>
      </c>
      <c r="F4" s="55">
        <v>1</v>
      </c>
      <c r="G4" s="55">
        <v>3</v>
      </c>
      <c r="H4" s="55">
        <v>3</v>
      </c>
      <c r="I4" s="55">
        <v>460</v>
      </c>
      <c r="J4" s="55">
        <v>50</v>
      </c>
      <c r="K4" s="55">
        <v>0.1</v>
      </c>
      <c r="L4" s="57">
        <f t="shared" si="0"/>
        <v>0.10869565217391304</v>
      </c>
      <c r="M4" s="55">
        <v>3.06</v>
      </c>
      <c r="N4" s="55">
        <v>1.9820000000000022</v>
      </c>
      <c r="O4" s="58">
        <v>0.21</v>
      </c>
      <c r="P4" s="58">
        <v>0.03</v>
      </c>
      <c r="Q4" s="55">
        <f t="shared" si="1"/>
        <v>2.2040816326530615</v>
      </c>
      <c r="R4" s="55">
        <f>Q4/(N4*I4)*1000</f>
        <v>2.417498390572828</v>
      </c>
      <c r="S4" s="55">
        <f>(AJ4*1000/180.2)*L4/N4</f>
        <v>1.3008550194037496</v>
      </c>
      <c r="T4" s="55">
        <f>N4/23*1000*L4/N4</f>
        <v>4.7258979206049148</v>
      </c>
      <c r="U4" s="58">
        <f t="shared" si="2"/>
        <v>91.521809433356864</v>
      </c>
      <c r="V4" s="61">
        <v>6.4145926745157608E-2</v>
      </c>
      <c r="W4" s="58">
        <v>32.763108707443145</v>
      </c>
      <c r="X4" s="58">
        <v>14.832882376275093</v>
      </c>
      <c r="Y4" s="58">
        <v>12.931729407271172</v>
      </c>
      <c r="Z4" s="58">
        <v>132.78494770063253</v>
      </c>
      <c r="AA4" s="58">
        <v>60.961785426183077</v>
      </c>
      <c r="AB4" s="55">
        <v>2.7000000000000001E-3</v>
      </c>
      <c r="AC4" s="55">
        <v>21.031199999999998</v>
      </c>
      <c r="AD4" s="55">
        <v>0</v>
      </c>
      <c r="AE4" s="55">
        <v>0</v>
      </c>
      <c r="AF4" s="55">
        <v>0.17979999999999999</v>
      </c>
      <c r="AG4" s="55">
        <v>0</v>
      </c>
      <c r="AH4" s="55">
        <v>0</v>
      </c>
      <c r="AI4" s="55">
        <v>25.305599999999998</v>
      </c>
      <c r="AJ4" s="55">
        <f t="shared" si="3"/>
        <v>4.2744</v>
      </c>
    </row>
    <row r="5" spans="1:37" s="55" customFormat="1" x14ac:dyDescent="0.2">
      <c r="E5" s="56"/>
      <c r="K5" s="55" t="s">
        <v>38</v>
      </c>
      <c r="L5" s="55">
        <f t="shared" ref="L5:AI5" si="4">AVERAGE(L2:L4)</f>
        <v>0.10428743961352656</v>
      </c>
      <c r="M5" s="55">
        <f t="shared" si="4"/>
        <v>3.0466666666666669</v>
      </c>
      <c r="N5" s="55">
        <f t="shared" si="4"/>
        <v>1.9613333333333343</v>
      </c>
      <c r="O5" s="55">
        <f t="shared" si="4"/>
        <v>0.20666666666666667</v>
      </c>
      <c r="P5" s="55">
        <f t="shared" si="4"/>
        <v>0.03</v>
      </c>
      <c r="Q5" s="55">
        <f t="shared" si="4"/>
        <v>2.1632653061224492</v>
      </c>
      <c r="R5" s="55">
        <f t="shared" si="4"/>
        <v>2.2999059683422316</v>
      </c>
      <c r="S5" s="55">
        <f t="shared" si="4"/>
        <v>1.3387433065091772</v>
      </c>
      <c r="T5" s="55">
        <f t="shared" si="4"/>
        <v>4.5342365049359383</v>
      </c>
      <c r="U5" s="55">
        <f t="shared" si="4"/>
        <v>85.169728942079473</v>
      </c>
      <c r="V5" s="55">
        <f t="shared" si="4"/>
        <v>7.3966534094040193E-2</v>
      </c>
      <c r="W5" s="55">
        <f t="shared" si="4"/>
        <v>37.628733816742233</v>
      </c>
      <c r="X5" s="55">
        <f t="shared" si="4"/>
        <v>16.692397380749796</v>
      </c>
      <c r="Y5" s="55">
        <f t="shared" si="4"/>
        <v>15.685381570146426</v>
      </c>
      <c r="Z5" s="55">
        <f t="shared" si="4"/>
        <v>154.57209211767258</v>
      </c>
      <c r="AA5" s="55">
        <f t="shared" si="4"/>
        <v>65.470656307741351</v>
      </c>
      <c r="AB5" s="55">
        <f t="shared" si="4"/>
        <v>3.2999999999999995E-3</v>
      </c>
      <c r="AC5" s="55">
        <f t="shared" si="4"/>
        <v>20.762133333333335</v>
      </c>
      <c r="AD5" s="55">
        <f t="shared" si="4"/>
        <v>0</v>
      </c>
      <c r="AE5" s="55">
        <f t="shared" si="4"/>
        <v>0</v>
      </c>
      <c r="AF5" s="55">
        <f t="shared" si="4"/>
        <v>0.10856666666666666</v>
      </c>
      <c r="AG5" s="55">
        <f t="shared" si="4"/>
        <v>0</v>
      </c>
      <c r="AH5" s="55">
        <f t="shared" si="4"/>
        <v>0</v>
      </c>
      <c r="AI5" s="55">
        <f t="shared" si="4"/>
        <v>25.305599999999998</v>
      </c>
      <c r="AJ5" s="55">
        <f>AVERAGE(AJ2:AJ4)</f>
        <v>4.5434666666666663</v>
      </c>
    </row>
    <row r="6" spans="1:37" s="55" customFormat="1" x14ac:dyDescent="0.2">
      <c r="E6" s="56"/>
      <c r="L6" s="55">
        <f t="shared" ref="L6:AI6" si="5">STDEV(L2:L4)</f>
        <v>4.3490839565291841E-3</v>
      </c>
      <c r="M6" s="55">
        <f t="shared" si="5"/>
        <v>0.10066445913694341</v>
      </c>
      <c r="N6" s="55">
        <f t="shared" si="5"/>
        <v>2.2120880030715766E-2</v>
      </c>
      <c r="O6" s="55">
        <f t="shared" si="5"/>
        <v>5.7735026918962467E-3</v>
      </c>
      <c r="P6" s="55">
        <f t="shared" si="5"/>
        <v>0</v>
      </c>
      <c r="Q6" s="55">
        <f t="shared" si="5"/>
        <v>7.0695951329341755E-2</v>
      </c>
      <c r="R6" s="55">
        <f t="shared" si="5"/>
        <v>0.10189385391586225</v>
      </c>
      <c r="S6" s="55">
        <f t="shared" si="5"/>
        <v>3.3085893027753478E-2</v>
      </c>
      <c r="T6" s="55">
        <f t="shared" si="5"/>
        <v>0.18909060680561646</v>
      </c>
      <c r="U6" s="55">
        <f t="shared" si="5"/>
        <v>5.5609711530311348</v>
      </c>
      <c r="V6" s="55">
        <f t="shared" si="5"/>
        <v>1.0480746559946385E-2</v>
      </c>
      <c r="W6" s="55">
        <f t="shared" si="5"/>
        <v>5.571312813141498</v>
      </c>
      <c r="X6" s="55">
        <f t="shared" si="5"/>
        <v>1.9502349035995001</v>
      </c>
      <c r="Y6" s="55">
        <f t="shared" si="5"/>
        <v>3.3916837695755979</v>
      </c>
      <c r="Z6" s="55">
        <f t="shared" si="5"/>
        <v>26.294968499165869</v>
      </c>
      <c r="AA6" s="55">
        <f t="shared" si="5"/>
        <v>3.9340433914571498</v>
      </c>
      <c r="AB6" s="55">
        <f t="shared" si="5"/>
        <v>1.3076696830622019E-3</v>
      </c>
      <c r="AC6" s="55">
        <f t="shared" si="5"/>
        <v>0.25853752790133411</v>
      </c>
      <c r="AD6" s="55">
        <f t="shared" si="5"/>
        <v>0</v>
      </c>
      <c r="AE6" s="55">
        <f t="shared" si="5"/>
        <v>0</v>
      </c>
      <c r="AF6" s="55">
        <f t="shared" si="5"/>
        <v>6.4110399572404234E-2</v>
      </c>
      <c r="AG6" s="55">
        <f t="shared" si="5"/>
        <v>0</v>
      </c>
      <c r="AH6" s="55">
        <f t="shared" si="5"/>
        <v>0</v>
      </c>
      <c r="AI6" s="55">
        <f t="shared" si="5"/>
        <v>0</v>
      </c>
      <c r="AJ6" s="55">
        <f>STDEV(AJ2:AJ4)</f>
        <v>0.25853752790133411</v>
      </c>
    </row>
    <row r="7" spans="1:37" s="55" customFormat="1" x14ac:dyDescent="0.2">
      <c r="A7" s="55">
        <v>9</v>
      </c>
      <c r="B7" s="55" t="s">
        <v>51</v>
      </c>
      <c r="C7" s="55" t="s">
        <v>41</v>
      </c>
      <c r="D7" s="55">
        <v>116</v>
      </c>
      <c r="E7" s="56">
        <v>44538</v>
      </c>
      <c r="F7" s="55">
        <v>1</v>
      </c>
      <c r="G7" s="55">
        <v>1</v>
      </c>
      <c r="H7" s="55">
        <v>1</v>
      </c>
      <c r="I7" s="55">
        <v>470</v>
      </c>
      <c r="J7" s="55">
        <v>50</v>
      </c>
      <c r="K7" s="55">
        <v>0.1</v>
      </c>
      <c r="L7" s="57">
        <f t="shared" si="0"/>
        <v>0.10638297872340426</v>
      </c>
      <c r="M7" s="55">
        <v>1.58</v>
      </c>
      <c r="N7" s="55">
        <v>1.5139999999999987</v>
      </c>
      <c r="O7" s="58">
        <v>0.21</v>
      </c>
      <c r="P7" s="58">
        <v>0.03</v>
      </c>
      <c r="Q7" s="55">
        <f t="shared" si="1"/>
        <v>2.2040816326530615</v>
      </c>
      <c r="R7" s="55">
        <f>Q7/(N7*I7)*1000</f>
        <v>3.0974474165280972</v>
      </c>
      <c r="S7" s="55">
        <f>(AJ7*1000/180.2)*L7/N7</f>
        <v>1.4279785501174362</v>
      </c>
      <c r="T7" s="55">
        <f>N7/23*1000*L7/N7</f>
        <v>4.6253469010175774</v>
      </c>
      <c r="U7" s="58">
        <f t="shared" si="2"/>
        <v>90.136675102840954</v>
      </c>
      <c r="V7" s="61">
        <v>1.9296153393935058E-2</v>
      </c>
      <c r="W7" s="58">
        <v>11.393282346079287</v>
      </c>
      <c r="X7" s="58">
        <v>4.129640786377939</v>
      </c>
      <c r="Y7" s="58">
        <v>1.5629885974836262</v>
      </c>
      <c r="Z7" s="58">
        <v>9.4665270235053587</v>
      </c>
      <c r="AA7" s="58">
        <v>31.876313723389103</v>
      </c>
      <c r="AB7" s="55">
        <v>1.4500000000000001E-2</v>
      </c>
      <c r="AC7" s="55">
        <v>21.852399999999999</v>
      </c>
      <c r="AD7" s="55">
        <v>1.67E-2</v>
      </c>
      <c r="AE7" s="55">
        <v>0</v>
      </c>
      <c r="AF7" s="55">
        <v>1.17E-2</v>
      </c>
      <c r="AG7" s="55">
        <v>0</v>
      </c>
      <c r="AH7" s="55">
        <v>2.9999999999999997E-4</v>
      </c>
      <c r="AI7" s="55">
        <v>25.514500000000002</v>
      </c>
      <c r="AJ7" s="55">
        <f t="shared" ref="AJ7:AJ24" si="6">AI7-AC7</f>
        <v>3.6621000000000024</v>
      </c>
    </row>
    <row r="8" spans="1:37" s="55" customFormat="1" x14ac:dyDescent="0.2">
      <c r="A8" s="55">
        <v>10</v>
      </c>
      <c r="B8" s="55" t="s">
        <v>51</v>
      </c>
      <c r="C8" s="55" t="s">
        <v>41</v>
      </c>
      <c r="D8" s="55">
        <v>116</v>
      </c>
      <c r="E8" s="56">
        <v>44538</v>
      </c>
      <c r="F8" s="55">
        <v>1</v>
      </c>
      <c r="G8" s="55">
        <v>2</v>
      </c>
      <c r="H8" s="55">
        <v>2</v>
      </c>
      <c r="I8" s="55">
        <v>480</v>
      </c>
      <c r="J8" s="55">
        <v>50</v>
      </c>
      <c r="K8" s="55">
        <v>0.1</v>
      </c>
      <c r="L8" s="57">
        <f t="shared" si="0"/>
        <v>0.10416666666666667</v>
      </c>
      <c r="M8" s="55">
        <v>1.6</v>
      </c>
      <c r="N8" s="55">
        <v>1.5360000000000014</v>
      </c>
      <c r="O8" s="58">
        <v>0.22</v>
      </c>
      <c r="P8" s="58">
        <v>0.03</v>
      </c>
      <c r="Q8" s="55">
        <f t="shared" si="1"/>
        <v>2.3265306122448983</v>
      </c>
      <c r="R8" s="55">
        <f>Q8/(N8*I8)*1000</f>
        <v>3.1555590986394533</v>
      </c>
      <c r="S8" s="55">
        <f>(AJ8*1000/180.2)*L8/N8</f>
        <v>1.5596744237691138</v>
      </c>
      <c r="T8" s="55">
        <f>N8/23*1000*L8/N8</f>
        <v>4.5289855072463778</v>
      </c>
      <c r="U8" s="58">
        <f t="shared" si="2"/>
        <v>82.116973568061908</v>
      </c>
      <c r="V8" s="61">
        <v>1.1999722722122548E-2</v>
      </c>
      <c r="W8" s="58">
        <v>7.5924479327848493</v>
      </c>
      <c r="X8" s="58">
        <v>2.3553373026955171</v>
      </c>
      <c r="Y8" s="58">
        <v>0.38986125811136813</v>
      </c>
      <c r="Z8" s="58">
        <v>7.6882901847279186</v>
      </c>
      <c r="AA8" s="58">
        <v>18.837211524040846</v>
      </c>
      <c r="AB8" s="55">
        <v>1.2699999999999999E-2</v>
      </c>
      <c r="AC8" s="55">
        <v>21.370200000000001</v>
      </c>
      <c r="AD8" s="55">
        <v>1.8700000000000001E-2</v>
      </c>
      <c r="AE8" s="55">
        <v>0</v>
      </c>
      <c r="AF8" s="55">
        <v>3.0000000000000001E-3</v>
      </c>
      <c r="AG8" s="55">
        <v>0</v>
      </c>
      <c r="AH8" s="55">
        <v>5.9999999999999995E-4</v>
      </c>
      <c r="AI8" s="55">
        <v>25.514500000000002</v>
      </c>
      <c r="AJ8" s="55">
        <f t="shared" si="6"/>
        <v>4.1443000000000012</v>
      </c>
    </row>
    <row r="9" spans="1:37" s="55" customFormat="1" x14ac:dyDescent="0.2">
      <c r="A9" s="55">
        <v>12</v>
      </c>
      <c r="B9" s="55" t="s">
        <v>51</v>
      </c>
      <c r="C9" s="55" t="s">
        <v>41</v>
      </c>
      <c r="D9" s="55">
        <v>116</v>
      </c>
      <c r="E9" s="56">
        <v>44538</v>
      </c>
      <c r="F9" s="55">
        <v>1</v>
      </c>
      <c r="G9" s="55">
        <v>4</v>
      </c>
      <c r="H9" s="55">
        <v>4</v>
      </c>
      <c r="I9" s="55">
        <v>490</v>
      </c>
      <c r="J9" s="55">
        <v>50</v>
      </c>
      <c r="K9" s="55">
        <v>0.1</v>
      </c>
      <c r="L9" s="57">
        <f t="shared" si="0"/>
        <v>0.10204081632653061</v>
      </c>
      <c r="M9" s="55">
        <v>1.6600000000000001</v>
      </c>
      <c r="N9" s="55">
        <v>1.5859999999999985</v>
      </c>
      <c r="O9" s="58">
        <v>0.23</v>
      </c>
      <c r="P9" s="58">
        <v>0.03</v>
      </c>
      <c r="Q9" s="55">
        <f t="shared" si="1"/>
        <v>2.4489795918367352</v>
      </c>
      <c r="R9" s="55">
        <f>Q9/(N9*I9)*1000</f>
        <v>3.1512720897608379</v>
      </c>
      <c r="S9" s="55">
        <f>(AJ9*1000/180.2)*L9/N9</f>
        <v>1.5160957433010103</v>
      </c>
      <c r="T9" s="55">
        <f>N9/23*1000*L9/N9</f>
        <v>4.4365572315882877</v>
      </c>
      <c r="U9" s="58">
        <f t="shared" si="2"/>
        <v>83.414139628896052</v>
      </c>
      <c r="V9" s="61">
        <v>2.1743847341948553E-2</v>
      </c>
      <c r="W9" s="58">
        <v>16.330885878169877</v>
      </c>
      <c r="X9" s="58">
        <v>4.6394083665782517</v>
      </c>
      <c r="Y9" s="58">
        <v>3.6074392463589335</v>
      </c>
      <c r="Z9" s="58">
        <v>11.768378292430993</v>
      </c>
      <c r="AA9" s="58">
        <v>32.625371985122683</v>
      </c>
      <c r="AB9" s="55">
        <v>1.72E-2</v>
      </c>
      <c r="AC9" s="55">
        <v>21.2682</v>
      </c>
      <c r="AD9" s="55">
        <v>1.77E-2</v>
      </c>
      <c r="AE9" s="55">
        <v>0</v>
      </c>
      <c r="AF9" s="55">
        <v>1.6299999999999999E-2</v>
      </c>
      <c r="AG9" s="55">
        <v>0</v>
      </c>
      <c r="AH9" s="55">
        <v>5.9999999999999995E-4</v>
      </c>
      <c r="AI9" s="55">
        <v>25.514500000000002</v>
      </c>
      <c r="AJ9" s="55">
        <f t="shared" si="6"/>
        <v>4.2463000000000015</v>
      </c>
    </row>
    <row r="10" spans="1:37" s="55" customFormat="1" x14ac:dyDescent="0.2">
      <c r="E10" s="56"/>
      <c r="K10" s="55" t="s">
        <v>51</v>
      </c>
      <c r="L10" s="57">
        <f>AVERAGE(L7:L9)</f>
        <v>0.10419682057220052</v>
      </c>
      <c r="M10" s="57">
        <f t="shared" ref="M10:AH10" si="7">AVERAGE(M7:M9)</f>
        <v>1.6133333333333333</v>
      </c>
      <c r="N10" s="57">
        <f t="shared" si="7"/>
        <v>1.5453333333333328</v>
      </c>
      <c r="O10" s="57">
        <f t="shared" si="7"/>
        <v>0.22</v>
      </c>
      <c r="P10" s="57">
        <f t="shared" si="7"/>
        <v>0.03</v>
      </c>
      <c r="Q10" s="57">
        <f t="shared" si="7"/>
        <v>2.3265306122448983</v>
      </c>
      <c r="R10" s="57">
        <f t="shared" si="7"/>
        <v>3.1347595349761295</v>
      </c>
      <c r="S10" s="57">
        <f t="shared" si="7"/>
        <v>1.5012495723958532</v>
      </c>
      <c r="T10" s="57">
        <f t="shared" si="7"/>
        <v>4.5302965466174143</v>
      </c>
      <c r="U10" s="57">
        <f t="shared" si="7"/>
        <v>85.222596099932971</v>
      </c>
      <c r="V10" s="57">
        <f t="shared" si="7"/>
        <v>1.7679907819335386E-2</v>
      </c>
      <c r="W10" s="57">
        <f t="shared" si="7"/>
        <v>11.772205385678005</v>
      </c>
      <c r="X10" s="57">
        <f t="shared" si="7"/>
        <v>3.7081288185505694</v>
      </c>
      <c r="Y10" s="57">
        <f t="shared" si="7"/>
        <v>1.8534297006513094</v>
      </c>
      <c r="Z10" s="57">
        <f t="shared" si="7"/>
        <v>9.6410651668880902</v>
      </c>
      <c r="AA10" s="57">
        <f t="shared" si="7"/>
        <v>27.779632410850876</v>
      </c>
      <c r="AB10" s="57">
        <f t="shared" si="7"/>
        <v>1.4800000000000001E-2</v>
      </c>
      <c r="AC10" s="57">
        <f t="shared" si="7"/>
        <v>21.496933333333335</v>
      </c>
      <c r="AD10" s="57">
        <f t="shared" si="7"/>
        <v>1.77E-2</v>
      </c>
      <c r="AE10" s="57">
        <f t="shared" si="7"/>
        <v>0</v>
      </c>
      <c r="AF10" s="57">
        <f t="shared" si="7"/>
        <v>1.0333333333333333E-2</v>
      </c>
      <c r="AG10" s="57">
        <f t="shared" si="7"/>
        <v>0</v>
      </c>
      <c r="AH10" s="57">
        <f t="shared" si="7"/>
        <v>5.0000000000000001E-4</v>
      </c>
      <c r="AI10" s="57">
        <f>AVERAGE(AI7:AI9)</f>
        <v>25.514500000000002</v>
      </c>
      <c r="AJ10" s="57">
        <f t="shared" ref="AJ10" si="8">AVERAGE(AJ7:AJ9)</f>
        <v>4.0175666666666681</v>
      </c>
    </row>
    <row r="11" spans="1:37" s="55" customFormat="1" x14ac:dyDescent="0.2">
      <c r="E11" s="56"/>
      <c r="L11" s="57">
        <f>STDEV(L7:L9)</f>
        <v>2.1712382443481574E-3</v>
      </c>
      <c r="M11" s="57">
        <f t="shared" ref="M11:AH11" si="9">STDEV(M7:M9)</f>
        <v>4.1633319989322688E-2</v>
      </c>
      <c r="N11" s="57">
        <f t="shared" si="9"/>
        <v>3.6896250938724139E-2</v>
      </c>
      <c r="O11" s="57">
        <f t="shared" si="9"/>
        <v>1.0000000000000009E-2</v>
      </c>
      <c r="P11" s="57">
        <f t="shared" si="9"/>
        <v>0</v>
      </c>
      <c r="Q11" s="57">
        <f t="shared" si="9"/>
        <v>0.12244897959183687</v>
      </c>
      <c r="R11" s="57">
        <f t="shared" si="9"/>
        <v>3.2384259271925994E-2</v>
      </c>
      <c r="S11" s="57">
        <f t="shared" si="9"/>
        <v>6.7091410606190852E-2</v>
      </c>
      <c r="T11" s="57">
        <f t="shared" si="9"/>
        <v>9.4401662797746436E-2</v>
      </c>
      <c r="U11" s="57">
        <f t="shared" si="9"/>
        <v>4.3048564764067132</v>
      </c>
      <c r="V11" s="57">
        <f t="shared" si="9"/>
        <v>5.0691398155638364E-3</v>
      </c>
      <c r="W11" s="57">
        <f t="shared" si="9"/>
        <v>4.3815250123433369</v>
      </c>
      <c r="X11" s="57">
        <f t="shared" si="9"/>
        <v>1.1989576349825219</v>
      </c>
      <c r="Y11" s="57">
        <f t="shared" si="9"/>
        <v>1.6283332132646429</v>
      </c>
      <c r="Z11" s="57">
        <f t="shared" si="9"/>
        <v>2.0456361881518994</v>
      </c>
      <c r="AA11" s="57">
        <f t="shared" si="9"/>
        <v>7.753414767540189</v>
      </c>
      <c r="AB11" s="57">
        <f t="shared" si="9"/>
        <v>2.2649503305812251E-3</v>
      </c>
      <c r="AC11" s="57">
        <f t="shared" si="9"/>
        <v>0.31203912147891488</v>
      </c>
      <c r="AD11" s="57">
        <f t="shared" si="9"/>
        <v>1.0000000000000009E-3</v>
      </c>
      <c r="AE11" s="57">
        <f t="shared" si="9"/>
        <v>0</v>
      </c>
      <c r="AF11" s="57">
        <f t="shared" si="9"/>
        <v>6.7545046697247389E-3</v>
      </c>
      <c r="AG11" s="57">
        <f t="shared" si="9"/>
        <v>0</v>
      </c>
      <c r="AH11" s="57">
        <f t="shared" si="9"/>
        <v>1.732050807568877E-4</v>
      </c>
      <c r="AI11" s="57">
        <f>STDEV(AI7:AI9)</f>
        <v>0</v>
      </c>
      <c r="AJ11" s="57">
        <f t="shared" ref="AJ11" si="10">STDEV(AJ7:AJ9)</f>
        <v>0.31203912147891488</v>
      </c>
    </row>
    <row r="12" spans="1:37" s="55" customFormat="1" x14ac:dyDescent="0.2">
      <c r="A12" s="55">
        <v>13</v>
      </c>
      <c r="B12" s="55" t="s">
        <v>52</v>
      </c>
      <c r="C12" s="55" t="s">
        <v>41</v>
      </c>
      <c r="D12" s="55">
        <v>116</v>
      </c>
      <c r="E12" s="56">
        <v>44538</v>
      </c>
      <c r="F12" s="55">
        <v>1</v>
      </c>
      <c r="G12" s="55">
        <v>5</v>
      </c>
      <c r="H12" s="55">
        <v>1</v>
      </c>
      <c r="I12" s="55">
        <v>480</v>
      </c>
      <c r="J12" s="55">
        <v>50</v>
      </c>
      <c r="K12" s="55">
        <v>0.1</v>
      </c>
      <c r="L12" s="57">
        <f t="shared" si="0"/>
        <v>0.10416666666666667</v>
      </c>
      <c r="M12" s="55">
        <v>1.8199999999999998</v>
      </c>
      <c r="N12" s="55">
        <v>1.6120000000000005</v>
      </c>
      <c r="O12" s="58">
        <v>0.22</v>
      </c>
      <c r="P12" s="58">
        <v>0.03</v>
      </c>
      <c r="Q12" s="55">
        <f t="shared" si="1"/>
        <v>2.3265306122448983</v>
      </c>
      <c r="R12" s="55">
        <f>Q12/(N12*I12)*1000</f>
        <v>3.0067858408872228</v>
      </c>
      <c r="S12" s="55">
        <f>(AJ12*1000/180.2)*L12/N12</f>
        <v>1.2600089253829718</v>
      </c>
      <c r="T12" s="55">
        <f>N12/23*1000*L12/N12</f>
        <v>4.5289855072463769</v>
      </c>
      <c r="U12" s="58">
        <f t="shared" si="2"/>
        <v>99.67880909842431</v>
      </c>
      <c r="V12" s="61">
        <v>2.5138022335023914E-2</v>
      </c>
      <c r="W12" s="58">
        <v>11.775913111848178</v>
      </c>
      <c r="X12" s="58">
        <v>7.2736140327037715</v>
      </c>
      <c r="Y12" s="58">
        <v>1.4437178810612583</v>
      </c>
      <c r="Z12" s="58">
        <v>15.452138450662716</v>
      </c>
      <c r="AA12" s="58">
        <v>45.099600531841197</v>
      </c>
      <c r="AB12" s="55">
        <v>3.6600000000000001E-2</v>
      </c>
      <c r="AC12" s="55">
        <v>21.5716</v>
      </c>
      <c r="AD12" s="55">
        <v>6.8999999999999999E-3</v>
      </c>
      <c r="AE12" s="55">
        <v>0</v>
      </c>
      <c r="AF12" s="55">
        <v>3.1199999999999999E-2</v>
      </c>
      <c r="AG12" s="55">
        <v>0</v>
      </c>
      <c r="AH12" s="55">
        <v>0</v>
      </c>
      <c r="AI12" s="55">
        <v>25.0853</v>
      </c>
      <c r="AJ12" s="55">
        <f t="shared" si="6"/>
        <v>3.5137</v>
      </c>
    </row>
    <row r="13" spans="1:37" s="55" customFormat="1" x14ac:dyDescent="0.2">
      <c r="A13" s="55">
        <v>14</v>
      </c>
      <c r="B13" s="55" t="s">
        <v>52</v>
      </c>
      <c r="C13" s="55" t="s">
        <v>41</v>
      </c>
      <c r="D13" s="55">
        <v>116</v>
      </c>
      <c r="E13" s="56">
        <v>44538</v>
      </c>
      <c r="F13" s="55">
        <v>1</v>
      </c>
      <c r="G13" s="55">
        <v>6</v>
      </c>
      <c r="H13" s="55">
        <v>2</v>
      </c>
      <c r="I13" s="55">
        <v>490</v>
      </c>
      <c r="J13" s="55">
        <v>50</v>
      </c>
      <c r="K13" s="55">
        <v>0.1</v>
      </c>
      <c r="L13" s="57">
        <f t="shared" si="0"/>
        <v>0.10204081632653061</v>
      </c>
      <c r="M13" s="55">
        <v>1.94</v>
      </c>
      <c r="N13" s="55">
        <v>1.602000000000001</v>
      </c>
      <c r="O13" s="58">
        <v>0.21</v>
      </c>
      <c r="P13" s="58">
        <v>0.03</v>
      </c>
      <c r="Q13" s="55">
        <f t="shared" si="1"/>
        <v>2.2040816326530615</v>
      </c>
      <c r="R13" s="55">
        <f>Q13/(N13*I13)*1000</f>
        <v>2.8078188395284722</v>
      </c>
      <c r="S13" s="55">
        <f>(AJ13*1000/180.2)*L13/N13</f>
        <v>1.2333744182430226</v>
      </c>
      <c r="T13" s="55">
        <f>N13/23*1000*L13/N13</f>
        <v>4.4365572315882886</v>
      </c>
      <c r="U13" s="58">
        <f t="shared" si="2"/>
        <v>97.893712889940105</v>
      </c>
      <c r="V13" s="61">
        <v>1.8475409406540893E-2</v>
      </c>
      <c r="W13" s="58">
        <v>9.4795460587293654</v>
      </c>
      <c r="X13" s="58">
        <v>6.2876721516328073</v>
      </c>
      <c r="Y13" s="58">
        <v>1.3718297088711602</v>
      </c>
      <c r="Z13" s="58">
        <v>13.116102299925771</v>
      </c>
      <c r="AA13" s="58">
        <v>28.940061519397958</v>
      </c>
      <c r="AB13" s="55">
        <v>3.8600000000000002E-2</v>
      </c>
      <c r="AC13" s="55">
        <v>21.596</v>
      </c>
      <c r="AD13" s="55">
        <v>6.4999999999999997E-3</v>
      </c>
      <c r="AE13" s="55">
        <v>0</v>
      </c>
      <c r="AF13" s="55">
        <v>5.3E-3</v>
      </c>
      <c r="AG13" s="55">
        <v>0</v>
      </c>
      <c r="AH13" s="55">
        <v>0</v>
      </c>
      <c r="AI13" s="55">
        <v>25.0853</v>
      </c>
      <c r="AJ13" s="55">
        <f t="shared" si="6"/>
        <v>3.4893000000000001</v>
      </c>
    </row>
    <row r="14" spans="1:37" s="55" customFormat="1" x14ac:dyDescent="0.2">
      <c r="A14" s="55">
        <v>16</v>
      </c>
      <c r="B14" s="55" t="s">
        <v>52</v>
      </c>
      <c r="C14" s="55" t="s">
        <v>41</v>
      </c>
      <c r="D14" s="55">
        <v>116</v>
      </c>
      <c r="E14" s="56">
        <v>44538</v>
      </c>
      <c r="F14" s="55">
        <v>1</v>
      </c>
      <c r="G14" s="55">
        <v>8</v>
      </c>
      <c r="H14" s="55">
        <v>4</v>
      </c>
      <c r="I14" s="55">
        <v>470</v>
      </c>
      <c r="J14" s="55">
        <v>50</v>
      </c>
      <c r="K14" s="55">
        <v>0.1</v>
      </c>
      <c r="L14" s="57">
        <f t="shared" si="0"/>
        <v>0.10638297872340426</v>
      </c>
      <c r="M14" s="55">
        <v>1.8199999999999998</v>
      </c>
      <c r="N14" s="55">
        <v>1.55</v>
      </c>
      <c r="O14" s="58">
        <v>0.22</v>
      </c>
      <c r="P14" s="58">
        <v>0.03</v>
      </c>
      <c r="Q14" s="55">
        <f t="shared" si="1"/>
        <v>2.3265306122448983</v>
      </c>
      <c r="R14" s="55">
        <f>Q14/(N14*I14)*1000</f>
        <v>3.193590408023196</v>
      </c>
      <c r="S14" s="55">
        <f>(AJ14*1000/180.2)*L14/N14</f>
        <v>1.218770876864492</v>
      </c>
      <c r="T14" s="55">
        <f>N14/23*1000*L14/N14</f>
        <v>4.6253469010175765</v>
      </c>
      <c r="U14" s="58">
        <f t="shared" si="2"/>
        <v>106.92380683775991</v>
      </c>
      <c r="V14" s="61">
        <v>1.862638622846326E-2</v>
      </c>
      <c r="W14" s="58">
        <v>10.968393984304077</v>
      </c>
      <c r="X14" s="58">
        <v>4.9154829697073366</v>
      </c>
      <c r="Y14" s="58">
        <v>1.8073979653884673</v>
      </c>
      <c r="Z14" s="58">
        <v>11.476501052108846</v>
      </c>
      <c r="AA14" s="58">
        <v>28.574021336727387</v>
      </c>
      <c r="AB14" s="55">
        <v>3.0700000000000002E-2</v>
      </c>
      <c r="AC14" s="55">
        <v>21.885400000000001</v>
      </c>
      <c r="AD14" s="55">
        <v>7.3000000000000001E-3</v>
      </c>
      <c r="AE14" s="55">
        <v>0</v>
      </c>
      <c r="AF14" s="55">
        <v>0</v>
      </c>
      <c r="AG14" s="55">
        <v>0</v>
      </c>
      <c r="AH14" s="55">
        <v>0</v>
      </c>
      <c r="AI14" s="55">
        <v>25.0853</v>
      </c>
      <c r="AJ14" s="55">
        <f t="shared" si="6"/>
        <v>3.1998999999999995</v>
      </c>
    </row>
    <row r="15" spans="1:37" s="55" customFormat="1" x14ac:dyDescent="0.2">
      <c r="E15" s="56"/>
      <c r="K15" s="55" t="s">
        <v>52</v>
      </c>
      <c r="L15" s="55">
        <f t="shared" ref="L15:AI15" si="11">AVERAGE(L12:L14)</f>
        <v>0.10419682057220052</v>
      </c>
      <c r="M15" s="55">
        <f t="shared" si="11"/>
        <v>1.86</v>
      </c>
      <c r="N15" s="55">
        <f t="shared" si="11"/>
        <v>1.5880000000000003</v>
      </c>
      <c r="O15" s="55">
        <f t="shared" si="11"/>
        <v>0.21666666666666667</v>
      </c>
      <c r="P15" s="55">
        <f t="shared" si="11"/>
        <v>0.03</v>
      </c>
      <c r="Q15" s="55">
        <f t="shared" si="11"/>
        <v>2.285714285714286</v>
      </c>
      <c r="R15" s="55">
        <f t="shared" si="11"/>
        <v>3.0027316961462969</v>
      </c>
      <c r="S15" s="55">
        <f t="shared" si="11"/>
        <v>1.2373847401634954</v>
      </c>
      <c r="T15" s="55">
        <f t="shared" si="11"/>
        <v>4.5302965466174143</v>
      </c>
      <c r="U15" s="55">
        <f t="shared" si="11"/>
        <v>101.49877627537478</v>
      </c>
      <c r="V15" s="55">
        <f t="shared" si="11"/>
        <v>2.0746605990009354E-2</v>
      </c>
      <c r="W15" s="55">
        <f t="shared" si="11"/>
        <v>10.741284384960542</v>
      </c>
      <c r="X15" s="55">
        <f t="shared" si="11"/>
        <v>6.1589230513479718</v>
      </c>
      <c r="Y15" s="55">
        <f t="shared" si="11"/>
        <v>1.5409818517736287</v>
      </c>
      <c r="Z15" s="55">
        <f t="shared" si="11"/>
        <v>13.348247267565776</v>
      </c>
      <c r="AA15" s="55">
        <f t="shared" si="11"/>
        <v>34.20456112932218</v>
      </c>
      <c r="AB15" s="55">
        <f t="shared" si="11"/>
        <v>3.5300000000000005E-2</v>
      </c>
      <c r="AC15" s="55">
        <f t="shared" si="11"/>
        <v>21.684333333333331</v>
      </c>
      <c r="AD15" s="55">
        <f t="shared" si="11"/>
        <v>6.8999999999999999E-3</v>
      </c>
      <c r="AE15" s="55">
        <f t="shared" si="11"/>
        <v>0</v>
      </c>
      <c r="AF15" s="55">
        <f t="shared" si="11"/>
        <v>1.2166666666666666E-2</v>
      </c>
      <c r="AG15" s="55">
        <f t="shared" si="11"/>
        <v>0</v>
      </c>
      <c r="AH15" s="55">
        <f t="shared" si="11"/>
        <v>0</v>
      </c>
      <c r="AI15" s="55">
        <f t="shared" si="11"/>
        <v>25.0853</v>
      </c>
      <c r="AJ15" s="55">
        <f>AVERAGE(AJ12:AJ14)</f>
        <v>3.4009666666666667</v>
      </c>
    </row>
    <row r="16" spans="1:37" s="55" customFormat="1" x14ac:dyDescent="0.2">
      <c r="E16" s="56"/>
      <c r="L16" s="55">
        <f t="shared" ref="L16:AI16" si="12">STDEV(L12:L14)</f>
        <v>2.1712382443481574E-3</v>
      </c>
      <c r="M16" s="55">
        <f t="shared" si="12"/>
        <v>6.9282032302755162E-2</v>
      </c>
      <c r="N16" s="55">
        <f t="shared" si="12"/>
        <v>3.3286633954186857E-2</v>
      </c>
      <c r="O16" s="55">
        <f t="shared" si="12"/>
        <v>5.7735026918962632E-3</v>
      </c>
      <c r="P16" s="55">
        <f t="shared" si="12"/>
        <v>0</v>
      </c>
      <c r="Q16" s="55">
        <f t="shared" si="12"/>
        <v>7.0695951329342019E-2</v>
      </c>
      <c r="R16" s="55">
        <f t="shared" si="12"/>
        <v>0.1929177359184612</v>
      </c>
      <c r="S16" s="55">
        <f t="shared" si="12"/>
        <v>2.0909475670912749E-2</v>
      </c>
      <c r="T16" s="55">
        <f t="shared" si="12"/>
        <v>9.4401662797745547E-2</v>
      </c>
      <c r="U16" s="55">
        <f t="shared" si="12"/>
        <v>4.7822441981245332</v>
      </c>
      <c r="V16" s="55">
        <f t="shared" si="12"/>
        <v>3.8038272353821765E-3</v>
      </c>
      <c r="W16" s="55">
        <f t="shared" si="12"/>
        <v>1.1649075020137354</v>
      </c>
      <c r="X16" s="55">
        <f t="shared" si="12"/>
        <v>1.1843258739406519</v>
      </c>
      <c r="Y16" s="55">
        <f t="shared" si="12"/>
        <v>0.23350618090413366</v>
      </c>
      <c r="Z16" s="55">
        <f t="shared" si="12"/>
        <v>1.9979593703815797</v>
      </c>
      <c r="AA16" s="55">
        <f t="shared" si="12"/>
        <v>9.4371557707109925</v>
      </c>
      <c r="AB16" s="55">
        <f t="shared" si="12"/>
        <v>4.1073105555825698E-3</v>
      </c>
      <c r="AC16" s="55">
        <f t="shared" si="12"/>
        <v>0.17455570266632209</v>
      </c>
      <c r="AD16" s="55">
        <f t="shared" si="12"/>
        <v>4.0000000000000018E-4</v>
      </c>
      <c r="AE16" s="55">
        <f t="shared" si="12"/>
        <v>0</v>
      </c>
      <c r="AF16" s="55">
        <f t="shared" si="12"/>
        <v>1.6695009234299132E-2</v>
      </c>
      <c r="AG16" s="55">
        <f t="shared" si="12"/>
        <v>0</v>
      </c>
      <c r="AH16" s="55">
        <f t="shared" si="12"/>
        <v>0</v>
      </c>
      <c r="AI16" s="55">
        <f t="shared" si="12"/>
        <v>0</v>
      </c>
      <c r="AJ16" s="55">
        <f>STDEV(AJ12:AJ14)</f>
        <v>0.17455570266632209</v>
      </c>
    </row>
    <row r="17" spans="1:36" s="55" customFormat="1" x14ac:dyDescent="0.2">
      <c r="A17" s="55">
        <v>18</v>
      </c>
      <c r="B17" s="55" t="s">
        <v>53</v>
      </c>
      <c r="C17" s="55" t="s">
        <v>41</v>
      </c>
      <c r="D17" s="55">
        <v>116</v>
      </c>
      <c r="E17" s="56">
        <v>44544</v>
      </c>
      <c r="F17" s="55">
        <v>1</v>
      </c>
      <c r="G17" s="55">
        <v>2</v>
      </c>
      <c r="H17" s="55">
        <v>2</v>
      </c>
      <c r="I17" s="55">
        <v>490</v>
      </c>
      <c r="J17" s="55">
        <v>50</v>
      </c>
      <c r="K17" s="55">
        <v>0.1</v>
      </c>
      <c r="L17" s="57">
        <f t="shared" ref="L17:L24" si="13">J17/I17</f>
        <v>0.10204081632653061</v>
      </c>
      <c r="M17" s="55">
        <v>2</v>
      </c>
      <c r="N17" s="55">
        <v>2.1039999999999992</v>
      </c>
      <c r="O17" s="58">
        <v>0.22</v>
      </c>
      <c r="P17" s="58">
        <v>0.03</v>
      </c>
      <c r="Q17" s="55">
        <f t="shared" si="1"/>
        <v>2.3265306122448983</v>
      </c>
      <c r="R17" s="55">
        <f>Q17/(N17*I17)*1000</f>
        <v>2.2566642859518304</v>
      </c>
      <c r="S17" s="55">
        <f>(AJ17*1000/180.2)*L17/N17</f>
        <v>1.2196750426980469</v>
      </c>
      <c r="T17" s="55">
        <f>N17/23*1000*L17/N17</f>
        <v>4.4365572315882877</v>
      </c>
      <c r="U17" s="58">
        <f t="shared" si="2"/>
        <v>91.461814051908206</v>
      </c>
      <c r="V17" s="61">
        <v>7.0800217705660667E-2</v>
      </c>
      <c r="W17" s="58">
        <v>49.036253755983786</v>
      </c>
      <c r="X17" s="58">
        <v>17.926814600318199</v>
      </c>
      <c r="Y17" s="58">
        <v>18.445692354124869</v>
      </c>
      <c r="Z17" s="58">
        <v>145.53155652121285</v>
      </c>
      <c r="AA17" s="58">
        <v>66.986998873780308</v>
      </c>
      <c r="AB17" s="55">
        <v>3.8E-3</v>
      </c>
      <c r="AC17" s="55">
        <v>20.524699999999999</v>
      </c>
      <c r="AD17" s="55">
        <v>0</v>
      </c>
      <c r="AE17" s="55">
        <v>0</v>
      </c>
      <c r="AF17" s="55">
        <v>2.3999999999999998E-3</v>
      </c>
      <c r="AG17" s="55">
        <v>0</v>
      </c>
      <c r="AH17" s="55">
        <v>0</v>
      </c>
      <c r="AI17" s="55">
        <v>25.0565</v>
      </c>
      <c r="AJ17" s="55">
        <f t="shared" si="6"/>
        <v>4.5318000000000005</v>
      </c>
    </row>
    <row r="18" spans="1:36" s="55" customFormat="1" x14ac:dyDescent="0.2">
      <c r="A18" s="55">
        <v>19</v>
      </c>
      <c r="B18" s="55" t="s">
        <v>53</v>
      </c>
      <c r="C18" s="55" t="s">
        <v>41</v>
      </c>
      <c r="D18" s="55">
        <v>116</v>
      </c>
      <c r="E18" s="56">
        <v>44544</v>
      </c>
      <c r="F18" s="55">
        <v>1</v>
      </c>
      <c r="G18" s="55">
        <v>3</v>
      </c>
      <c r="H18" s="55">
        <v>3</v>
      </c>
      <c r="I18" s="55">
        <v>490</v>
      </c>
      <c r="J18" s="55">
        <v>50</v>
      </c>
      <c r="K18" s="55">
        <v>0.1</v>
      </c>
      <c r="L18" s="57">
        <f t="shared" si="13"/>
        <v>0.10204081632653061</v>
      </c>
      <c r="M18" s="55">
        <v>2.4</v>
      </c>
      <c r="N18" s="55">
        <v>2.4620000000000006</v>
      </c>
      <c r="O18" s="58">
        <v>0.23</v>
      </c>
      <c r="P18" s="58">
        <v>0.03</v>
      </c>
      <c r="Q18" s="55">
        <f t="shared" si="1"/>
        <v>2.4489795918367352</v>
      </c>
      <c r="R18" s="55">
        <f>Q18/(N18*I18)*1000</f>
        <v>2.030023368952349</v>
      </c>
      <c r="S18" s="55">
        <f>(AJ18*1000/180.2)*L18/N18</f>
        <v>0.97638031347910004</v>
      </c>
      <c r="T18" s="55">
        <f>N18/23*1000*L18/N18</f>
        <v>4.4365572315882877</v>
      </c>
      <c r="U18" s="58">
        <f t="shared" si="2"/>
        <v>110.38356863045351</v>
      </c>
      <c r="V18" s="61">
        <v>5.1684196932328549E-2</v>
      </c>
      <c r="W18" s="58">
        <v>32.543159112997643</v>
      </c>
      <c r="X18" s="58">
        <v>18.510808978551211</v>
      </c>
      <c r="Y18" s="58">
        <v>9.6015935271907065</v>
      </c>
      <c r="Z18" s="58">
        <v>124.82051777296967</v>
      </c>
      <c r="AA18" s="58">
        <v>69.01690630307661</v>
      </c>
      <c r="AB18" s="55">
        <v>3.5000000000000001E-3</v>
      </c>
      <c r="AC18" s="55">
        <v>20.811399999999999</v>
      </c>
      <c r="AD18" s="55">
        <v>0</v>
      </c>
      <c r="AE18" s="55">
        <v>0</v>
      </c>
      <c r="AF18" s="55">
        <v>3.4599999999999999E-2</v>
      </c>
      <c r="AG18" s="55">
        <v>0</v>
      </c>
      <c r="AH18" s="55">
        <v>0</v>
      </c>
      <c r="AI18" s="55">
        <v>25.0565</v>
      </c>
      <c r="AJ18" s="55">
        <f t="shared" si="6"/>
        <v>4.2451000000000008</v>
      </c>
    </row>
    <row r="19" spans="1:36" s="55" customFormat="1" x14ac:dyDescent="0.2">
      <c r="A19" s="55">
        <v>20</v>
      </c>
      <c r="B19" s="55" t="s">
        <v>53</v>
      </c>
      <c r="C19" s="55" t="s">
        <v>41</v>
      </c>
      <c r="D19" s="55">
        <v>116</v>
      </c>
      <c r="E19" s="56">
        <v>44544</v>
      </c>
      <c r="F19" s="55">
        <v>1</v>
      </c>
      <c r="G19" s="55">
        <v>4</v>
      </c>
      <c r="H19" s="55">
        <v>4</v>
      </c>
      <c r="I19" s="55">
        <v>480</v>
      </c>
      <c r="J19" s="55">
        <v>50</v>
      </c>
      <c r="K19" s="55">
        <v>0.1</v>
      </c>
      <c r="L19" s="57">
        <f t="shared" si="13"/>
        <v>0.10416666666666667</v>
      </c>
      <c r="M19" s="55">
        <v>2.48</v>
      </c>
      <c r="N19" s="55">
        <v>2.6900000000000004</v>
      </c>
      <c r="O19" s="58">
        <v>0.23</v>
      </c>
      <c r="P19" s="58">
        <v>0.03</v>
      </c>
      <c r="Q19" s="55">
        <f t="shared" si="1"/>
        <v>2.4489795918367352</v>
      </c>
      <c r="R19" s="55">
        <f>Q19/(N19*I19)*1000</f>
        <v>1.8966694484485243</v>
      </c>
      <c r="S19" s="55">
        <f>(AJ19*1000/180.2)*L19/N19</f>
        <v>0.93452545498805561</v>
      </c>
      <c r="T19" s="55">
        <f>N19/23*1000*L19/N19</f>
        <v>4.5289855072463769</v>
      </c>
      <c r="U19" s="58">
        <f t="shared" si="2"/>
        <v>114.59746622198801</v>
      </c>
      <c r="V19" s="61">
        <v>5.8375498470596636E-2</v>
      </c>
      <c r="W19" s="58">
        <v>40.751204835431288</v>
      </c>
      <c r="X19" s="58">
        <v>19.30164210884757</v>
      </c>
      <c r="Y19" s="58">
        <v>12.335699052587007</v>
      </c>
      <c r="Z19" s="58">
        <v>161.61768233579241</v>
      </c>
      <c r="AA19" s="58">
        <v>80.05395343915167</v>
      </c>
      <c r="AB19" s="62">
        <v>3.0000000000000001E-3</v>
      </c>
      <c r="AC19" s="55">
        <v>20.707699999999999</v>
      </c>
      <c r="AD19" s="55">
        <v>0</v>
      </c>
      <c r="AE19" s="55">
        <v>0</v>
      </c>
      <c r="AF19" s="55">
        <v>2.5000000000000001E-3</v>
      </c>
      <c r="AG19" s="55">
        <v>0</v>
      </c>
      <c r="AH19" s="55">
        <v>0</v>
      </c>
      <c r="AI19" s="55">
        <v>25.0565</v>
      </c>
      <c r="AJ19" s="55">
        <f t="shared" si="6"/>
        <v>4.3488000000000007</v>
      </c>
    </row>
    <row r="20" spans="1:36" s="55" customFormat="1" x14ac:dyDescent="0.2">
      <c r="E20" s="56"/>
      <c r="K20" s="55" t="s">
        <v>53</v>
      </c>
      <c r="L20" s="55">
        <f>AVERAGE(L17:L19)</f>
        <v>0.10274943310657597</v>
      </c>
      <c r="M20" s="55">
        <f>AVERAGE(M17:M19)</f>
        <v>2.2933333333333334</v>
      </c>
      <c r="N20" s="55">
        <f t="shared" ref="N20:AJ20" si="14">AVERAGE(N17:N19)</f>
        <v>2.4186666666666667</v>
      </c>
      <c r="O20" s="55">
        <f t="shared" si="14"/>
        <v>0.22666666666666668</v>
      </c>
      <c r="P20" s="55">
        <f t="shared" si="14"/>
        <v>0.03</v>
      </c>
      <c r="Q20" s="55">
        <f t="shared" si="14"/>
        <v>2.4081632653061233</v>
      </c>
      <c r="R20" s="55">
        <f t="shared" si="14"/>
        <v>2.0611190344509009</v>
      </c>
      <c r="S20" s="55">
        <f t="shared" si="14"/>
        <v>1.0435269370550675</v>
      </c>
      <c r="T20" s="55">
        <f t="shared" si="14"/>
        <v>4.4673666568076511</v>
      </c>
      <c r="U20" s="55">
        <f t="shared" si="14"/>
        <v>105.48094963478324</v>
      </c>
      <c r="V20" s="55">
        <f t="shared" si="14"/>
        <v>6.0286637702861946E-2</v>
      </c>
      <c r="W20" s="55">
        <f t="shared" si="14"/>
        <v>40.77687256813757</v>
      </c>
      <c r="X20" s="55">
        <f t="shared" si="14"/>
        <v>18.579755229238994</v>
      </c>
      <c r="Y20" s="55">
        <f t="shared" si="14"/>
        <v>13.460994977967525</v>
      </c>
      <c r="Z20" s="55">
        <f t="shared" si="14"/>
        <v>143.98991887665829</v>
      </c>
      <c r="AA20" s="55">
        <f t="shared" si="14"/>
        <v>72.019286205336186</v>
      </c>
      <c r="AB20" s="55">
        <f t="shared" si="14"/>
        <v>3.4333333333333334E-3</v>
      </c>
      <c r="AC20" s="55">
        <f t="shared" si="14"/>
        <v>20.681266666666669</v>
      </c>
      <c r="AD20" s="55">
        <f t="shared" si="14"/>
        <v>0</v>
      </c>
      <c r="AE20" s="55">
        <f t="shared" si="14"/>
        <v>0</v>
      </c>
      <c r="AF20" s="55">
        <f t="shared" si="14"/>
        <v>1.3166666666666667E-2</v>
      </c>
      <c r="AG20" s="55">
        <f t="shared" si="14"/>
        <v>0</v>
      </c>
      <c r="AH20" s="55">
        <f t="shared" si="14"/>
        <v>0</v>
      </c>
      <c r="AI20" s="55">
        <f t="shared" si="14"/>
        <v>25.0565</v>
      </c>
      <c r="AJ20" s="55">
        <f t="shared" si="14"/>
        <v>4.375233333333334</v>
      </c>
    </row>
    <row r="21" spans="1:36" s="55" customFormat="1" x14ac:dyDescent="0.2">
      <c r="E21" s="56"/>
      <c r="L21" s="55">
        <f>STDEV(L17:L19)</f>
        <v>1.2273602661344099E-3</v>
      </c>
      <c r="M21" s="55">
        <f>STDEV(M17:M19)</f>
        <v>0.25716402029314545</v>
      </c>
      <c r="N21" s="55">
        <f t="shared" ref="N21:AJ21" si="15">STDEV(N17:N19)</f>
        <v>0.29539352283578207</v>
      </c>
      <c r="O21" s="55">
        <f t="shared" si="15"/>
        <v>5.7735026918962632E-3</v>
      </c>
      <c r="P21" s="55">
        <f t="shared" si="15"/>
        <v>0</v>
      </c>
      <c r="Q21" s="55">
        <f t="shared" si="15"/>
        <v>7.0695951329342005E-2</v>
      </c>
      <c r="R21" s="55">
        <f t="shared" si="15"/>
        <v>0.18200075842384927</v>
      </c>
      <c r="S21" s="55">
        <f t="shared" si="15"/>
        <v>0.1539775101631228</v>
      </c>
      <c r="T21" s="55">
        <f t="shared" si="15"/>
        <v>5.3363489831930733E-2</v>
      </c>
      <c r="U21" s="55">
        <f t="shared" si="15"/>
        <v>12.322392425834353</v>
      </c>
      <c r="V21" s="55">
        <f t="shared" si="15"/>
        <v>9.7002526990509156E-3</v>
      </c>
      <c r="W21" s="55">
        <f t="shared" si="15"/>
        <v>8.2465772809088307</v>
      </c>
      <c r="X21" s="55">
        <f t="shared" si="15"/>
        <v>0.69000207149340975</v>
      </c>
      <c r="Y21" s="55">
        <f t="shared" si="15"/>
        <v>4.5281606867361912</v>
      </c>
      <c r="Z21" s="55">
        <f t="shared" si="15"/>
        <v>18.446959503836915</v>
      </c>
      <c r="AA21" s="55">
        <f t="shared" si="15"/>
        <v>7.0318588731208962</v>
      </c>
      <c r="AB21" s="55">
        <f t="shared" si="15"/>
        <v>4.0414518843273796E-4</v>
      </c>
      <c r="AC21" s="55">
        <f t="shared" si="15"/>
        <v>0.14516632988862566</v>
      </c>
      <c r="AD21" s="55">
        <f t="shared" si="15"/>
        <v>0</v>
      </c>
      <c r="AE21" s="55">
        <f t="shared" si="15"/>
        <v>0</v>
      </c>
      <c r="AF21" s="55">
        <f t="shared" si="15"/>
        <v>1.8561878496890699E-2</v>
      </c>
      <c r="AG21" s="55">
        <f t="shared" si="15"/>
        <v>0</v>
      </c>
      <c r="AH21" s="55">
        <f t="shared" si="15"/>
        <v>0</v>
      </c>
      <c r="AI21" s="55">
        <f t="shared" si="15"/>
        <v>0</v>
      </c>
      <c r="AJ21" s="55">
        <f t="shared" si="15"/>
        <v>0.14516632988862568</v>
      </c>
    </row>
    <row r="22" spans="1:36" s="55" customFormat="1" x14ac:dyDescent="0.2">
      <c r="A22" s="55">
        <v>22</v>
      </c>
      <c r="B22" s="55" t="s">
        <v>54</v>
      </c>
      <c r="C22" s="55" t="s">
        <v>41</v>
      </c>
      <c r="D22" s="55">
        <v>116</v>
      </c>
      <c r="E22" s="56">
        <v>44546</v>
      </c>
      <c r="F22" s="55">
        <v>1</v>
      </c>
      <c r="G22" s="55">
        <v>6</v>
      </c>
      <c r="H22" s="55">
        <v>1</v>
      </c>
      <c r="I22" s="55">
        <v>480</v>
      </c>
      <c r="J22" s="55">
        <v>50</v>
      </c>
      <c r="K22" s="55">
        <v>0.1</v>
      </c>
      <c r="L22" s="57">
        <f t="shared" si="13"/>
        <v>0.10416666666666667</v>
      </c>
      <c r="M22" s="55">
        <v>1.28</v>
      </c>
      <c r="N22" s="55">
        <v>1.4479999999999991</v>
      </c>
      <c r="O22" s="58">
        <v>0.2</v>
      </c>
      <c r="P22" s="58">
        <v>0.04</v>
      </c>
      <c r="Q22" s="55">
        <f t="shared" si="1"/>
        <v>1.9591836734693882</v>
      </c>
      <c r="R22" s="55">
        <f>Q22/(N22*I22)*1000</f>
        <v>2.8188070808433898</v>
      </c>
      <c r="S22" s="55">
        <f>(AJ22*1000/180.2)*L22/N22</f>
        <v>1.0511296278127642</v>
      </c>
      <c r="T22" s="55">
        <f>N22/23*1000*L22/N22</f>
        <v>4.5289855072463769</v>
      </c>
      <c r="U22" s="58">
        <f t="shared" si="2"/>
        <v>116.50628672347752</v>
      </c>
      <c r="V22" s="61">
        <v>1.7796980578099666E-2</v>
      </c>
      <c r="W22" s="58">
        <v>9.3928992997141982</v>
      </c>
      <c r="X22" s="58">
        <v>1.9216176837310417</v>
      </c>
      <c r="Y22" s="58">
        <v>2.0542991814184957</v>
      </c>
      <c r="Z22" s="58">
        <v>8.4663136141972952</v>
      </c>
      <c r="AA22" s="58">
        <v>29.704925975115572</v>
      </c>
      <c r="AB22" s="62">
        <v>1.2999999999999999E-2</v>
      </c>
      <c r="AC22" s="55">
        <v>22.7319</v>
      </c>
      <c r="AD22" s="55">
        <v>1.0699999999999999E-2</v>
      </c>
      <c r="AE22" s="55">
        <v>0</v>
      </c>
      <c r="AF22" s="55">
        <v>1.5800000000000002E-2</v>
      </c>
      <c r="AG22" s="55">
        <v>0</v>
      </c>
      <c r="AH22" s="55">
        <v>1.9900000000000001E-2</v>
      </c>
      <c r="AI22" s="55">
        <v>25.364899999999999</v>
      </c>
      <c r="AJ22" s="55">
        <f t="shared" si="6"/>
        <v>2.6329999999999991</v>
      </c>
    </row>
    <row r="23" spans="1:36" s="55" customFormat="1" x14ac:dyDescent="0.2">
      <c r="A23" s="55">
        <v>23</v>
      </c>
      <c r="B23" s="55" t="s">
        <v>54</v>
      </c>
      <c r="C23" s="55" t="s">
        <v>41</v>
      </c>
      <c r="D23" s="55">
        <v>116</v>
      </c>
      <c r="E23" s="56">
        <v>44546</v>
      </c>
      <c r="F23" s="55">
        <v>1</v>
      </c>
      <c r="G23" s="55">
        <v>7</v>
      </c>
      <c r="H23" s="55">
        <v>2</v>
      </c>
      <c r="I23" s="55">
        <v>490</v>
      </c>
      <c r="J23" s="55">
        <v>50</v>
      </c>
      <c r="K23" s="55">
        <v>0.1</v>
      </c>
      <c r="L23" s="57">
        <f t="shared" si="13"/>
        <v>0.10204081632653061</v>
      </c>
      <c r="M23" s="55">
        <v>1.36</v>
      </c>
      <c r="N23" s="55">
        <v>1.4039999999999992</v>
      </c>
      <c r="O23" s="58">
        <v>0.21</v>
      </c>
      <c r="P23" s="58">
        <v>0.03</v>
      </c>
      <c r="Q23" s="55">
        <f t="shared" si="1"/>
        <v>2.2040816326530615</v>
      </c>
      <c r="R23" s="55">
        <f>Q23/(N23*I23)*1000</f>
        <v>3.2037932912568508</v>
      </c>
      <c r="S23" s="55">
        <f>(AJ23*1000/180.2)*L23/N23</f>
        <v>1.2451360160255045</v>
      </c>
      <c r="T23" s="55">
        <f>N23/23*1000*L23/N23</f>
        <v>4.4365572315882877</v>
      </c>
      <c r="U23" s="58">
        <f t="shared" si="2"/>
        <v>102.26928925180489</v>
      </c>
      <c r="V23" s="61">
        <v>1.8299122164079414E-2</v>
      </c>
      <c r="W23" s="58">
        <v>11.819828177496907</v>
      </c>
      <c r="X23" s="58">
        <v>2.3274955479170401</v>
      </c>
      <c r="Y23" s="58">
        <v>1.979853201450166</v>
      </c>
      <c r="Z23" s="58">
        <v>7.7261858630569096</v>
      </c>
      <c r="AA23" s="58">
        <v>27.530572246813939</v>
      </c>
      <c r="AB23" s="55">
        <v>4.8999999999999998E-3</v>
      </c>
      <c r="AC23" s="55">
        <v>22.277699999999999</v>
      </c>
      <c r="AD23" s="55">
        <v>1.18E-2</v>
      </c>
      <c r="AE23" s="55">
        <v>0</v>
      </c>
      <c r="AF23" s="55">
        <v>2.3E-3</v>
      </c>
      <c r="AG23" s="55">
        <v>0</v>
      </c>
      <c r="AH23" s="55">
        <v>2.1299999999999999E-2</v>
      </c>
      <c r="AI23" s="55">
        <v>25.364899999999999</v>
      </c>
      <c r="AJ23" s="55">
        <f t="shared" si="6"/>
        <v>3.0871999999999993</v>
      </c>
    </row>
    <row r="24" spans="1:36" s="55" customFormat="1" x14ac:dyDescent="0.2">
      <c r="A24" s="55">
        <v>24</v>
      </c>
      <c r="B24" s="55" t="s">
        <v>54</v>
      </c>
      <c r="C24" s="55" t="s">
        <v>41</v>
      </c>
      <c r="D24" s="55">
        <v>116</v>
      </c>
      <c r="E24" s="56">
        <v>44546</v>
      </c>
      <c r="F24" s="55">
        <v>1</v>
      </c>
      <c r="G24" s="55">
        <v>8</v>
      </c>
      <c r="H24" s="55">
        <v>3</v>
      </c>
      <c r="I24" s="55">
        <v>470</v>
      </c>
      <c r="J24" s="55">
        <v>50</v>
      </c>
      <c r="K24" s="55">
        <v>0.1</v>
      </c>
      <c r="L24" s="57">
        <f t="shared" si="13"/>
        <v>0.10638297872340426</v>
      </c>
      <c r="M24" s="55">
        <v>1.34</v>
      </c>
      <c r="N24" s="55">
        <v>1.5960000000000008</v>
      </c>
      <c r="O24" s="58">
        <v>0.21</v>
      </c>
      <c r="P24" s="58">
        <v>0.04</v>
      </c>
      <c r="Q24" s="55">
        <f t="shared" si="1"/>
        <v>2.0816326530612246</v>
      </c>
      <c r="R24" s="55">
        <f>Q24/(N24*I24)*1000</f>
        <v>2.7750661934906726</v>
      </c>
      <c r="S24" s="55">
        <f>(AJ24*1000/180.2)*L24/N24</f>
        <v>1.1430653522369452</v>
      </c>
      <c r="T24" s="55">
        <f>N24/23*1000*L24/N24</f>
        <v>4.6253469010175765</v>
      </c>
      <c r="U24" s="58">
        <f t="shared" si="2"/>
        <v>107.90303284097536</v>
      </c>
      <c r="V24" s="61">
        <v>1.6694023251189356E-2</v>
      </c>
      <c r="W24" s="58">
        <v>10.021283256331222</v>
      </c>
      <c r="X24" s="58">
        <v>1.2595507379809849</v>
      </c>
      <c r="Y24" s="58">
        <v>1.3722874672682983</v>
      </c>
      <c r="Z24" s="58">
        <v>9.9194402472960785</v>
      </c>
      <c r="AA24" s="58">
        <v>30.714760508919859</v>
      </c>
      <c r="AB24" s="55">
        <v>7.6E-3</v>
      </c>
      <c r="AC24" s="55">
        <v>22.274699999999999</v>
      </c>
      <c r="AD24" s="62">
        <v>0.01</v>
      </c>
      <c r="AE24" s="55">
        <v>0</v>
      </c>
      <c r="AF24" s="55">
        <v>1.04E-2</v>
      </c>
      <c r="AG24" s="55">
        <v>0</v>
      </c>
      <c r="AH24" s="55">
        <v>1.6500000000000001E-2</v>
      </c>
      <c r="AI24" s="55">
        <v>25.364899999999999</v>
      </c>
      <c r="AJ24" s="55">
        <f t="shared" si="6"/>
        <v>3.0901999999999994</v>
      </c>
    </row>
    <row r="25" spans="1:36" x14ac:dyDescent="0.2">
      <c r="C25" s="9"/>
      <c r="D25" s="9"/>
      <c r="K25" s="55" t="s">
        <v>54</v>
      </c>
      <c r="L25" s="2">
        <f>AVERAGE(L22:L24)</f>
        <v>0.10419682057220052</v>
      </c>
      <c r="M25" s="2">
        <f t="shared" ref="M25:AH25" si="16">AVERAGE(M22:M24)</f>
        <v>1.3266666666666669</v>
      </c>
      <c r="N25" s="2">
        <f t="shared" si="16"/>
        <v>1.4826666666666666</v>
      </c>
      <c r="O25" s="2">
        <f t="shared" si="16"/>
        <v>0.20666666666666667</v>
      </c>
      <c r="P25" s="2">
        <f t="shared" si="16"/>
        <v>3.6666666666666674E-2</v>
      </c>
      <c r="Q25" s="2">
        <f t="shared" si="16"/>
        <v>2.0816326530612246</v>
      </c>
      <c r="R25" s="2">
        <f t="shared" si="16"/>
        <v>2.9325555218636379</v>
      </c>
      <c r="S25" s="2">
        <f t="shared" si="16"/>
        <v>1.1464436653584047</v>
      </c>
      <c r="T25" s="2">
        <f t="shared" si="16"/>
        <v>4.5302965466174134</v>
      </c>
      <c r="U25" s="2">
        <f t="shared" si="16"/>
        <v>108.89286960541926</v>
      </c>
      <c r="V25" s="2">
        <f t="shared" si="16"/>
        <v>1.7596708664456145E-2</v>
      </c>
      <c r="W25" s="2">
        <f t="shared" si="16"/>
        <v>10.411336911180776</v>
      </c>
      <c r="X25" s="2">
        <f t="shared" si="16"/>
        <v>1.8362213232096887</v>
      </c>
      <c r="Y25" s="2">
        <f t="shared" si="16"/>
        <v>1.8021466167123201</v>
      </c>
      <c r="Z25" s="2">
        <f t="shared" si="16"/>
        <v>8.7039799081834275</v>
      </c>
      <c r="AA25" s="2">
        <f t="shared" si="16"/>
        <v>29.316752910283125</v>
      </c>
      <c r="AB25" s="2">
        <f t="shared" si="16"/>
        <v>8.4999999999999989E-3</v>
      </c>
      <c r="AC25" s="2">
        <f t="shared" si="16"/>
        <v>22.428100000000001</v>
      </c>
      <c r="AD25" s="2">
        <f t="shared" si="16"/>
        <v>1.0833333333333334E-2</v>
      </c>
      <c r="AE25" s="2">
        <f t="shared" si="16"/>
        <v>0</v>
      </c>
      <c r="AF25" s="2">
        <f t="shared" si="16"/>
        <v>9.4999999999999998E-3</v>
      </c>
      <c r="AG25" s="2">
        <f t="shared" si="16"/>
        <v>0</v>
      </c>
      <c r="AH25" s="2">
        <f t="shared" si="16"/>
        <v>1.9233333333333335E-2</v>
      </c>
      <c r="AI25" s="2">
        <f t="shared" ref="AI25" si="17">AVERAGE(AI22:AI24)</f>
        <v>25.364899999999995</v>
      </c>
      <c r="AJ25" s="2">
        <f t="shared" ref="AJ25" si="18">AVERAGE(AJ22:AJ24)</f>
        <v>2.9367999999999994</v>
      </c>
    </row>
    <row r="26" spans="1:36" x14ac:dyDescent="0.2">
      <c r="C26" s="9"/>
      <c r="D26" s="9"/>
      <c r="L26">
        <f>STDEV(L22:L24)</f>
        <v>2.1712382443481574E-3</v>
      </c>
      <c r="M26">
        <f t="shared" ref="M26:AJ26" si="19">STDEV(M22:M24)</f>
        <v>4.1633319989322688E-2</v>
      </c>
      <c r="N26">
        <f t="shared" si="19"/>
        <v>0.10058495580022646</v>
      </c>
      <c r="O26">
        <f t="shared" si="19"/>
        <v>5.7735026918962467E-3</v>
      </c>
      <c r="P26">
        <f t="shared" si="19"/>
        <v>5.7735026918962588E-3</v>
      </c>
      <c r="Q26">
        <f t="shared" si="19"/>
        <v>0.12244897959183665</v>
      </c>
      <c r="R26">
        <f t="shared" si="19"/>
        <v>0.23591473452426648</v>
      </c>
      <c r="S26">
        <f t="shared" si="19"/>
        <v>9.7047305045004181E-2</v>
      </c>
      <c r="T26">
        <f t="shared" si="19"/>
        <v>9.4401662797745992E-2</v>
      </c>
      <c r="U26">
        <f t="shared" si="19"/>
        <v>7.169927256763958</v>
      </c>
      <c r="V26">
        <f t="shared" si="19"/>
        <v>8.2107689017901341E-4</v>
      </c>
      <c r="W26">
        <f t="shared" si="19"/>
        <v>1.2596040388550804</v>
      </c>
      <c r="X26">
        <f t="shared" si="19"/>
        <v>0.53906950670582277</v>
      </c>
      <c r="Y26">
        <f t="shared" si="19"/>
        <v>0.37412526946721181</v>
      </c>
      <c r="Z26">
        <f t="shared" si="19"/>
        <v>1.1157755818124571</v>
      </c>
      <c r="AA26">
        <f t="shared" si="19"/>
        <v>1.6271977348587177</v>
      </c>
      <c r="AB26">
        <f t="shared" si="19"/>
        <v>4.1243181254602577E-3</v>
      </c>
      <c r="AC26">
        <f t="shared" si="19"/>
        <v>0.26310279359976407</v>
      </c>
      <c r="AD26">
        <f t="shared" si="19"/>
        <v>9.073771725877464E-4</v>
      </c>
      <c r="AE26">
        <f t="shared" si="19"/>
        <v>0</v>
      </c>
      <c r="AF26">
        <f t="shared" si="19"/>
        <v>6.7948509917436766E-3</v>
      </c>
      <c r="AG26">
        <f t="shared" si="19"/>
        <v>0</v>
      </c>
      <c r="AH26">
        <f t="shared" si="19"/>
        <v>2.4684678108764821E-3</v>
      </c>
      <c r="AI26">
        <f t="shared" si="19"/>
        <v>4.3511678576336583E-15</v>
      </c>
      <c r="AJ26">
        <f t="shared" si="19"/>
        <v>0.26310279359976407</v>
      </c>
    </row>
    <row r="27" spans="1:36" x14ac:dyDescent="0.2">
      <c r="C27" s="9"/>
      <c r="D27" s="9"/>
    </row>
    <row r="28" spans="1:36" x14ac:dyDescent="0.2">
      <c r="C28" s="9"/>
      <c r="D28" s="9"/>
    </row>
    <row r="29" spans="1:36" x14ac:dyDescent="0.2">
      <c r="C29" s="9"/>
      <c r="D29" s="9"/>
    </row>
    <row r="30" spans="1:36" x14ac:dyDescent="0.2">
      <c r="C30" s="9"/>
      <c r="D30" s="9"/>
    </row>
    <row r="31" spans="1:36" x14ac:dyDescent="0.2">
      <c r="C31" s="9"/>
      <c r="D31" s="9"/>
    </row>
    <row r="32" spans="1:36" x14ac:dyDescent="0.2">
      <c r="C32" s="9"/>
      <c r="D32" s="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49F6-12FF-6648-8C31-985E62DFF6B4}">
  <dimension ref="A1:AF7"/>
  <sheetViews>
    <sheetView tabSelected="1" workbookViewId="0">
      <selection activeCell="A4" sqref="A4:XFD5"/>
    </sheetView>
  </sheetViews>
  <sheetFormatPr baseColWidth="10" defaultRowHeight="16" x14ac:dyDescent="0.2"/>
  <cols>
    <col min="2" max="2" width="15.6640625" customWidth="1"/>
  </cols>
  <sheetData>
    <row r="1" spans="1:32" x14ac:dyDescent="0.2">
      <c r="A1" s="65"/>
      <c r="B1" s="65"/>
      <c r="C1" s="65"/>
      <c r="D1" s="66" t="s">
        <v>62</v>
      </c>
      <c r="E1" s="78" t="s">
        <v>61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63"/>
    </row>
    <row r="2" spans="1:32" ht="85" x14ac:dyDescent="0.2">
      <c r="A2" s="67"/>
      <c r="B2" s="67"/>
      <c r="C2" s="67"/>
      <c r="D2" s="67" t="s">
        <v>63</v>
      </c>
      <c r="E2" s="67" t="s">
        <v>11</v>
      </c>
      <c r="F2" s="67" t="s">
        <v>12</v>
      </c>
      <c r="G2" s="67" t="s">
        <v>59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72</v>
      </c>
      <c r="N2" s="68" t="s">
        <v>20</v>
      </c>
      <c r="O2" s="68" t="s">
        <v>21</v>
      </c>
      <c r="P2" s="67" t="s">
        <v>60</v>
      </c>
      <c r="Q2" s="67" t="s">
        <v>71</v>
      </c>
      <c r="R2" s="67" t="s">
        <v>24</v>
      </c>
      <c r="S2" s="67" t="s">
        <v>25</v>
      </c>
      <c r="T2" s="67" t="s">
        <v>26</v>
      </c>
      <c r="U2" s="67" t="s">
        <v>27</v>
      </c>
      <c r="V2" s="69" t="s">
        <v>28</v>
      </c>
      <c r="W2" s="69" t="s">
        <v>29</v>
      </c>
      <c r="X2" s="69" t="s">
        <v>30</v>
      </c>
      <c r="Y2" s="69" t="s">
        <v>31</v>
      </c>
      <c r="Z2" s="69" t="s">
        <v>32</v>
      </c>
      <c r="AA2" s="69" t="s">
        <v>33</v>
      </c>
      <c r="AB2" s="69" t="s">
        <v>34</v>
      </c>
      <c r="AC2" s="69" t="s">
        <v>35</v>
      </c>
      <c r="AD2" s="69" t="s">
        <v>36</v>
      </c>
      <c r="AE2" s="68" t="s">
        <v>70</v>
      </c>
      <c r="AF2" s="68" t="s">
        <v>69</v>
      </c>
    </row>
    <row r="3" spans="1:32" x14ac:dyDescent="0.2">
      <c r="A3" s="74" t="s">
        <v>53</v>
      </c>
      <c r="B3" s="75" t="s">
        <v>64</v>
      </c>
      <c r="C3" s="74" t="s">
        <v>56</v>
      </c>
      <c r="D3" s="76">
        <v>0.28511388888888889</v>
      </c>
      <c r="E3" s="76">
        <v>0.10274943310657597</v>
      </c>
      <c r="F3" s="76">
        <v>2.2933333333333334</v>
      </c>
      <c r="G3" s="76">
        <v>2.4186666666666667</v>
      </c>
      <c r="H3" s="76">
        <v>0.22666666666666668</v>
      </c>
      <c r="I3" s="76">
        <v>0.03</v>
      </c>
      <c r="J3" s="76">
        <v>2.4081632653061233</v>
      </c>
      <c r="K3" s="76">
        <v>2.0611190344509009</v>
      </c>
      <c r="L3" s="76">
        <v>1.0435269370550675</v>
      </c>
      <c r="M3" s="76">
        <v>1</v>
      </c>
      <c r="N3" s="76">
        <v>4.4673666568076511</v>
      </c>
      <c r="O3" s="76">
        <v>105.48094963478324</v>
      </c>
      <c r="P3" s="76">
        <v>6.0286637702861946E-2</v>
      </c>
      <c r="Q3" s="76">
        <v>40.77687256813757</v>
      </c>
      <c r="R3" s="76">
        <v>18.579755229238994</v>
      </c>
      <c r="S3" s="76">
        <v>13.460994977967525</v>
      </c>
      <c r="T3" s="76">
        <v>143.98991887665829</v>
      </c>
      <c r="U3" s="76">
        <v>72.019286205336186</v>
      </c>
      <c r="V3" s="76">
        <v>3.4333333333333334E-3</v>
      </c>
      <c r="W3" s="76">
        <v>20.681266666666669</v>
      </c>
      <c r="X3" s="76">
        <v>0</v>
      </c>
      <c r="Y3" s="76">
        <v>0</v>
      </c>
      <c r="Z3" s="76">
        <v>1.3166666666666667E-2</v>
      </c>
      <c r="AA3" s="76">
        <v>0</v>
      </c>
      <c r="AB3" s="76">
        <v>0</v>
      </c>
      <c r="AC3" s="76">
        <v>25.0565</v>
      </c>
      <c r="AD3" s="76">
        <v>4.375233333333334</v>
      </c>
      <c r="AE3" s="76">
        <v>167.08888888888887</v>
      </c>
      <c r="AF3" s="77"/>
    </row>
    <row r="4" spans="1:32" x14ac:dyDescent="0.2">
      <c r="A4" s="74" t="s">
        <v>38</v>
      </c>
      <c r="B4" s="75" t="s">
        <v>65</v>
      </c>
      <c r="C4" s="74" t="s">
        <v>56</v>
      </c>
      <c r="D4" s="76">
        <v>0.28438472222222222</v>
      </c>
      <c r="E4" s="76">
        <v>0.10428743961352656</v>
      </c>
      <c r="F4" s="76">
        <v>3.0466666666666669</v>
      </c>
      <c r="G4" s="76">
        <v>1.9613333333333343</v>
      </c>
      <c r="H4" s="76">
        <v>0.20666666666666667</v>
      </c>
      <c r="I4" s="76">
        <v>0.03</v>
      </c>
      <c r="J4" s="76">
        <v>2.1632653061224492</v>
      </c>
      <c r="K4" s="80">
        <v>2.2999059683422316</v>
      </c>
      <c r="L4" s="80">
        <v>1.3387433065091772</v>
      </c>
      <c r="M4" s="80">
        <v>2</v>
      </c>
      <c r="N4" s="76">
        <v>4.5342365049359383</v>
      </c>
      <c r="O4" s="76">
        <v>85.169728942079473</v>
      </c>
      <c r="P4" s="76">
        <v>7.3966534094040193E-2</v>
      </c>
      <c r="Q4" s="76">
        <v>37.628733816742233</v>
      </c>
      <c r="R4" s="76">
        <v>16.692397380749796</v>
      </c>
      <c r="S4" s="76">
        <v>15.685381570146426</v>
      </c>
      <c r="T4" s="76">
        <v>154.57209211767258</v>
      </c>
      <c r="U4" s="76">
        <v>65.470656307741351</v>
      </c>
      <c r="V4" s="76">
        <v>3.2999999999999995E-3</v>
      </c>
      <c r="W4" s="76">
        <v>20.762133333333335</v>
      </c>
      <c r="X4" s="76">
        <v>0</v>
      </c>
      <c r="Y4" s="76">
        <v>0</v>
      </c>
      <c r="Z4" s="76">
        <v>0.10856666666666666</v>
      </c>
      <c r="AA4" s="76">
        <v>0</v>
      </c>
      <c r="AB4" s="76">
        <v>0</v>
      </c>
      <c r="AC4" s="76">
        <v>25.305599999999998</v>
      </c>
      <c r="AD4" s="76">
        <v>4.5434666666666663</v>
      </c>
      <c r="AE4" s="76">
        <v>201.42222222222219</v>
      </c>
      <c r="AF4" s="77"/>
    </row>
    <row r="5" spans="1:32" x14ac:dyDescent="0.2">
      <c r="A5" s="74" t="s">
        <v>51</v>
      </c>
      <c r="B5" s="75" t="s">
        <v>66</v>
      </c>
      <c r="C5" s="74" t="s">
        <v>56</v>
      </c>
      <c r="D5" s="76">
        <v>0.19837222222222226</v>
      </c>
      <c r="E5" s="76">
        <v>0.10419682057220052</v>
      </c>
      <c r="F5" s="76">
        <v>1.6133333333333333</v>
      </c>
      <c r="G5" s="76">
        <v>1.5453333333333328</v>
      </c>
      <c r="H5" s="76">
        <v>0.22</v>
      </c>
      <c r="I5" s="76">
        <v>0.03</v>
      </c>
      <c r="J5" s="76">
        <v>2.3265306122448983</v>
      </c>
      <c r="K5" s="80">
        <v>3.1347595349761295</v>
      </c>
      <c r="L5" s="80">
        <v>1.5012495723958532</v>
      </c>
      <c r="M5" s="80">
        <v>3</v>
      </c>
      <c r="N5" s="76">
        <v>4.5302965466174143</v>
      </c>
      <c r="O5" s="76">
        <v>85.222596099932971</v>
      </c>
      <c r="P5" s="76">
        <v>1.7679907819335386E-2</v>
      </c>
      <c r="Q5" s="76">
        <v>11.772205385678005</v>
      </c>
      <c r="R5" s="76">
        <v>3.7081288185505694</v>
      </c>
      <c r="S5" s="76">
        <v>1.8534297006513094</v>
      </c>
      <c r="T5" s="76">
        <v>9.6410651668880902</v>
      </c>
      <c r="U5" s="76">
        <v>27.779632410850876</v>
      </c>
      <c r="V5" s="76">
        <v>1.4800000000000001E-2</v>
      </c>
      <c r="W5" s="76">
        <v>21.496933333333335</v>
      </c>
      <c r="X5" s="76">
        <v>1.77E-2</v>
      </c>
      <c r="Y5" s="76">
        <v>0</v>
      </c>
      <c r="Z5" s="76">
        <v>1.0333333333333333E-2</v>
      </c>
      <c r="AA5" s="76">
        <v>0</v>
      </c>
      <c r="AB5" s="76">
        <v>5.0000000000000001E-4</v>
      </c>
      <c r="AC5" s="76">
        <v>25.514500000000002</v>
      </c>
      <c r="AD5" s="76">
        <v>4.0175666666666681</v>
      </c>
      <c r="AE5" s="76">
        <v>238.58333333333334</v>
      </c>
      <c r="AF5" s="77"/>
    </row>
    <row r="6" spans="1:32" x14ac:dyDescent="0.2">
      <c r="A6" s="74" t="s">
        <v>52</v>
      </c>
      <c r="B6" s="75" t="s">
        <v>67</v>
      </c>
      <c r="C6" s="74" t="s">
        <v>56</v>
      </c>
      <c r="D6" s="76">
        <v>0.2364111111111111</v>
      </c>
      <c r="E6" s="76">
        <v>0.10419682057220052</v>
      </c>
      <c r="F6" s="76">
        <v>1.86</v>
      </c>
      <c r="G6" s="76">
        <v>1.5880000000000003</v>
      </c>
      <c r="H6" s="76">
        <v>0.21666666666666667</v>
      </c>
      <c r="I6" s="76">
        <v>0.03</v>
      </c>
      <c r="J6" s="76">
        <v>2.285714285714286</v>
      </c>
      <c r="K6" s="76">
        <v>3.0027316961462969</v>
      </c>
      <c r="L6" s="76">
        <v>1.2373847401634954</v>
      </c>
      <c r="M6" s="76">
        <v>4</v>
      </c>
      <c r="N6" s="76">
        <v>4.5302965466174143</v>
      </c>
      <c r="O6" s="76">
        <v>101.49877627537478</v>
      </c>
      <c r="P6" s="76">
        <v>2.0746605990009354E-2</v>
      </c>
      <c r="Q6" s="76">
        <v>10.741284384960542</v>
      </c>
      <c r="R6" s="76">
        <v>6.1589230513479718</v>
      </c>
      <c r="S6" s="76">
        <v>1.5409818517736287</v>
      </c>
      <c r="T6" s="76">
        <v>13.348247267565776</v>
      </c>
      <c r="U6" s="76">
        <v>34.20456112932218</v>
      </c>
      <c r="V6" s="76">
        <v>3.5300000000000005E-2</v>
      </c>
      <c r="W6" s="76">
        <v>21.684333333333331</v>
      </c>
      <c r="X6" s="76">
        <v>6.8999999999999999E-3</v>
      </c>
      <c r="Y6" s="76">
        <v>0</v>
      </c>
      <c r="Z6" s="76">
        <v>1.2166666666666666E-2</v>
      </c>
      <c r="AA6" s="76">
        <v>0</v>
      </c>
      <c r="AB6" s="76">
        <v>0</v>
      </c>
      <c r="AC6" s="76">
        <v>25.0853</v>
      </c>
      <c r="AD6" s="76">
        <v>3.4009666666666667</v>
      </c>
      <c r="AE6" s="76">
        <v>220.30555555555554</v>
      </c>
      <c r="AF6" s="77"/>
    </row>
    <row r="7" spans="1:32" x14ac:dyDescent="0.2">
      <c r="A7" s="74" t="s">
        <v>58</v>
      </c>
      <c r="B7" s="75" t="s">
        <v>68</v>
      </c>
      <c r="C7" s="74" t="s">
        <v>56</v>
      </c>
      <c r="D7" s="76">
        <v>0.16973888888888888</v>
      </c>
      <c r="E7" s="76">
        <v>0.10419682057220052</v>
      </c>
      <c r="F7" s="76">
        <v>1.3266666666666669</v>
      </c>
      <c r="G7" s="76">
        <v>1.4826666666666666</v>
      </c>
      <c r="H7" s="76">
        <v>0.20666666666666667</v>
      </c>
      <c r="I7" s="76">
        <v>3.6666666666666674E-2</v>
      </c>
      <c r="J7" s="76">
        <v>2.0816326530612246</v>
      </c>
      <c r="K7" s="76">
        <v>2.9325555218636379</v>
      </c>
      <c r="L7" s="76">
        <v>1.1464436653584047</v>
      </c>
      <c r="M7" s="76">
        <v>5</v>
      </c>
      <c r="N7" s="76">
        <v>4.5302965466174134</v>
      </c>
      <c r="O7" s="76">
        <v>108.89286960541926</v>
      </c>
      <c r="P7" s="76">
        <v>1.7596708664456145E-2</v>
      </c>
      <c r="Q7" s="76">
        <v>10.411336911180776</v>
      </c>
      <c r="R7" s="76">
        <v>1.8362213232096887</v>
      </c>
      <c r="S7" s="76">
        <v>1.8021466167123201</v>
      </c>
      <c r="T7" s="76">
        <v>8.7039799081834275</v>
      </c>
      <c r="U7" s="76">
        <v>29.316752910283125</v>
      </c>
      <c r="V7" s="76">
        <v>8.4999999999999989E-3</v>
      </c>
      <c r="W7" s="76">
        <v>22.428100000000001</v>
      </c>
      <c r="X7" s="76">
        <v>1.0833333333333334E-2</v>
      </c>
      <c r="Y7" s="76">
        <v>0</v>
      </c>
      <c r="Z7" s="76">
        <v>9.4999999999999998E-3</v>
      </c>
      <c r="AA7" s="76">
        <v>0</v>
      </c>
      <c r="AB7" s="76">
        <v>1.9233333333333335E-2</v>
      </c>
      <c r="AC7" s="76">
        <v>25.364899999999995</v>
      </c>
      <c r="AD7" s="76">
        <v>2.9367999999999994</v>
      </c>
      <c r="AE7" s="76">
        <v>251.7777777777778</v>
      </c>
      <c r="AF7" s="77"/>
    </row>
  </sheetData>
  <mergeCells count="1">
    <mergeCell ref="E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Samples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2021-03-17T16:16:18Z</dcterms:modified>
  <cp:category/>
  <cp:contentStatus/>
</cp:coreProperties>
</file>