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20730" windowHeight="1176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S3" i="1"/>
  <c r="R26"/>
  <c r="R3" l="1"/>
  <c r="T26"/>
  <c r="P26"/>
  <c r="Q26"/>
  <c r="P8"/>
  <c r="S8" s="1"/>
  <c r="P9"/>
  <c r="S9" s="1"/>
  <c r="P10"/>
  <c r="P11"/>
  <c r="S11" s="1"/>
  <c r="P12"/>
  <c r="P13"/>
  <c r="P14"/>
  <c r="S14" s="1"/>
  <c r="P15"/>
  <c r="P16"/>
  <c r="S16" s="1"/>
  <c r="P17"/>
  <c r="S17" s="1"/>
  <c r="P18"/>
  <c r="P19"/>
  <c r="S19" s="1"/>
  <c r="P20"/>
  <c r="P21"/>
  <c r="S4"/>
  <c r="O26"/>
  <c r="N26"/>
  <c r="S10"/>
  <c r="S12"/>
  <c r="S13"/>
  <c r="S15"/>
  <c r="S18"/>
  <c r="S20"/>
  <c r="S21"/>
  <c r="S7"/>
  <c r="R8"/>
  <c r="R9"/>
  <c r="R10"/>
  <c r="R11"/>
  <c r="R12"/>
  <c r="R13"/>
  <c r="R14"/>
  <c r="R15"/>
  <c r="R16"/>
  <c r="R17"/>
  <c r="R18"/>
  <c r="R19"/>
  <c r="R20"/>
  <c r="R21"/>
  <c r="R7"/>
  <c r="R4"/>
  <c r="Q4"/>
  <c r="Q10"/>
  <c r="Q12"/>
  <c r="Q13"/>
  <c r="Q14"/>
  <c r="Q15"/>
  <c r="Q18"/>
  <c r="Q20"/>
  <c r="Q21"/>
  <c r="P7"/>
  <c r="O8"/>
  <c r="O9"/>
  <c r="O10"/>
  <c r="O11"/>
  <c r="O12"/>
  <c r="O13"/>
  <c r="O14"/>
  <c r="O15"/>
  <c r="O16"/>
  <c r="O17"/>
  <c r="O18"/>
  <c r="O19"/>
  <c r="O20"/>
  <c r="O21"/>
  <c r="O7"/>
  <c r="N8"/>
  <c r="N9"/>
  <c r="N10"/>
  <c r="N11"/>
  <c r="N12"/>
  <c r="N13"/>
  <c r="N14"/>
  <c r="N15"/>
  <c r="N16"/>
  <c r="N17"/>
  <c r="N18"/>
  <c r="N19"/>
  <c r="N20"/>
  <c r="N21"/>
  <c r="N7"/>
  <c r="S26" l="1"/>
  <c r="Q19"/>
  <c r="Q11"/>
  <c r="Q17"/>
  <c r="Q9"/>
  <c r="Q16"/>
  <c r="Q8"/>
</calcChain>
</file>

<file path=xl/sharedStrings.xml><?xml version="1.0" encoding="utf-8"?>
<sst xmlns="http://schemas.openxmlformats.org/spreadsheetml/2006/main" count="135" uniqueCount="105">
  <si>
    <r>
      <t>I</t>
    </r>
    <r>
      <rPr>
        <b/>
        <i/>
        <sz val="8"/>
        <color rgb="FF000000"/>
        <rFont val="Calibri"/>
        <family val="2"/>
        <charset val="238"/>
      </rPr>
      <t xml:space="preserve">1 </t>
    </r>
    <r>
      <rPr>
        <b/>
        <i/>
        <sz val="11"/>
        <color rgb="FF000000"/>
        <rFont val="Calibri"/>
        <family val="2"/>
        <charset val="238"/>
      </rPr>
      <t>[A]</t>
    </r>
  </si>
  <si>
    <r>
      <t>I</t>
    </r>
    <r>
      <rPr>
        <b/>
        <i/>
        <sz val="8"/>
        <color rgb="FF000000"/>
        <rFont val="Calibri"/>
        <family val="2"/>
        <charset val="238"/>
      </rPr>
      <t xml:space="preserve">2 </t>
    </r>
    <r>
      <rPr>
        <b/>
        <i/>
        <sz val="11"/>
        <color rgb="FF000000"/>
        <rFont val="Calibri"/>
        <family val="2"/>
        <charset val="238"/>
      </rPr>
      <t>[A]</t>
    </r>
  </si>
  <si>
    <r>
      <t>I</t>
    </r>
    <r>
      <rPr>
        <b/>
        <i/>
        <sz val="8"/>
        <color rgb="FF000000"/>
        <rFont val="Calibri"/>
        <family val="2"/>
        <charset val="238"/>
      </rPr>
      <t xml:space="preserve">3 </t>
    </r>
    <r>
      <rPr>
        <b/>
        <i/>
        <sz val="11"/>
        <color rgb="FF000000"/>
        <rFont val="Calibri"/>
        <family val="2"/>
        <charset val="238"/>
      </rPr>
      <t>[A]</t>
    </r>
  </si>
  <si>
    <r>
      <t>P</t>
    </r>
    <r>
      <rPr>
        <b/>
        <i/>
        <sz val="8"/>
        <color rgb="FF000000"/>
        <rFont val="Calibri"/>
        <family val="2"/>
        <charset val="238"/>
      </rPr>
      <t>1</t>
    </r>
    <r>
      <rPr>
        <b/>
        <i/>
        <sz val="11"/>
        <color rgb="FF000000"/>
        <rFont val="Calibri"/>
        <family val="2"/>
        <charset val="238"/>
      </rPr>
      <t xml:space="preserve"> [W]</t>
    </r>
  </si>
  <si>
    <r>
      <t>P</t>
    </r>
    <r>
      <rPr>
        <b/>
        <i/>
        <sz val="8"/>
        <color rgb="FF000000"/>
        <rFont val="Calibri"/>
        <family val="2"/>
        <charset val="238"/>
      </rPr>
      <t xml:space="preserve">2 </t>
    </r>
    <r>
      <rPr>
        <b/>
        <i/>
        <sz val="11"/>
        <color rgb="FF000000"/>
        <rFont val="Calibri"/>
        <family val="2"/>
        <charset val="238"/>
      </rPr>
      <t>[W]</t>
    </r>
  </si>
  <si>
    <r>
      <t>P</t>
    </r>
    <r>
      <rPr>
        <b/>
        <i/>
        <sz val="8"/>
        <color rgb="FF000000"/>
        <rFont val="Calibri"/>
        <family val="2"/>
        <charset val="238"/>
      </rPr>
      <t>3</t>
    </r>
    <r>
      <rPr>
        <b/>
        <i/>
        <sz val="11"/>
        <color rgb="FF000000"/>
        <rFont val="Calibri"/>
        <family val="2"/>
        <charset val="238"/>
      </rPr>
      <t xml:space="preserve"> [W]</t>
    </r>
  </si>
  <si>
    <t>0,24</t>
  </si>
  <si>
    <t>0,3</t>
  </si>
  <si>
    <t>0,54</t>
  </si>
  <si>
    <t>0,36</t>
  </si>
  <si>
    <t>0,42</t>
  </si>
  <si>
    <t>0,72</t>
  </si>
  <si>
    <t>0,6</t>
  </si>
  <si>
    <t>0,66</t>
  </si>
  <si>
    <t>0,48</t>
  </si>
  <si>
    <t>0,78</t>
  </si>
  <si>
    <t>0,84</t>
  </si>
  <si>
    <t>0,96</t>
  </si>
  <si>
    <t>1,08</t>
  </si>
  <si>
    <t>1,14</t>
  </si>
  <si>
    <t>1,26</t>
  </si>
  <si>
    <t>1,38</t>
  </si>
  <si>
    <t>1,5</t>
  </si>
  <si>
    <t>1,86</t>
  </si>
  <si>
    <t>1,98</t>
  </si>
  <si>
    <t>2,4</t>
  </si>
  <si>
    <t>1,8</t>
  </si>
  <si>
    <t>2,52</t>
  </si>
  <si>
    <t>2,94</t>
  </si>
  <si>
    <t>2,22</t>
  </si>
  <si>
    <t>3,12</t>
  </si>
  <si>
    <t>3,96</t>
  </si>
  <si>
    <t>4,08</t>
  </si>
  <si>
    <r>
      <t>L</t>
    </r>
    <r>
      <rPr>
        <b/>
        <i/>
        <sz val="8"/>
        <color rgb="FF000000"/>
        <rFont val="Calibri"/>
        <family val="2"/>
        <charset val="238"/>
      </rPr>
      <t>1</t>
    </r>
    <r>
      <rPr>
        <b/>
        <i/>
        <sz val="11"/>
        <color rgb="FF000000"/>
        <rFont val="Calibri"/>
        <family val="2"/>
        <charset val="238"/>
      </rPr>
      <t>-L</t>
    </r>
    <r>
      <rPr>
        <b/>
        <i/>
        <sz val="8"/>
        <color rgb="FF000000"/>
        <rFont val="Calibri"/>
        <family val="2"/>
        <charset val="238"/>
      </rPr>
      <t>2</t>
    </r>
    <r>
      <rPr>
        <b/>
        <i/>
        <sz val="11"/>
        <color rgb="FF000000"/>
        <rFont val="Calibri"/>
        <family val="2"/>
        <charset val="238"/>
      </rPr>
      <t xml:space="preserve"> [V]</t>
    </r>
  </si>
  <si>
    <r>
      <t>L</t>
    </r>
    <r>
      <rPr>
        <b/>
        <i/>
        <sz val="8"/>
        <color rgb="FF000000"/>
        <rFont val="Calibri"/>
        <family val="2"/>
        <charset val="238"/>
      </rPr>
      <t>2</t>
    </r>
    <r>
      <rPr>
        <b/>
        <i/>
        <sz val="11"/>
        <color rgb="FF000000"/>
        <rFont val="Calibri"/>
        <family val="2"/>
        <charset val="238"/>
      </rPr>
      <t>-L</t>
    </r>
    <r>
      <rPr>
        <b/>
        <i/>
        <sz val="8"/>
        <color rgb="FF000000"/>
        <rFont val="Calibri"/>
        <family val="2"/>
        <charset val="238"/>
      </rPr>
      <t>3</t>
    </r>
    <r>
      <rPr>
        <b/>
        <i/>
        <sz val="11"/>
        <color rgb="FF000000"/>
        <rFont val="Calibri"/>
        <family val="2"/>
        <charset val="238"/>
      </rPr>
      <t xml:space="preserve"> [V]</t>
    </r>
  </si>
  <si>
    <r>
      <t>L</t>
    </r>
    <r>
      <rPr>
        <b/>
        <i/>
        <sz val="8"/>
        <color rgb="FF000000"/>
        <rFont val="Calibri"/>
        <family val="2"/>
        <charset val="238"/>
      </rPr>
      <t>1</t>
    </r>
    <r>
      <rPr>
        <b/>
        <i/>
        <sz val="11"/>
        <color rgb="FF000000"/>
        <rFont val="Calibri"/>
        <family val="2"/>
        <charset val="238"/>
      </rPr>
      <t>-L</t>
    </r>
    <r>
      <rPr>
        <b/>
        <i/>
        <sz val="8"/>
        <color rgb="FF000000"/>
        <rFont val="Calibri"/>
        <family val="2"/>
        <charset val="238"/>
      </rPr>
      <t>3</t>
    </r>
    <r>
      <rPr>
        <b/>
        <i/>
        <sz val="11"/>
        <color rgb="FF000000"/>
        <rFont val="Calibri"/>
        <family val="2"/>
        <charset val="238"/>
      </rPr>
      <t xml:space="preserve"> [V]</t>
    </r>
  </si>
  <si>
    <t>Měření transformátoru naprázdno (proudy a výkony již vynásobeny konstantou měřícího transformátoru proudu)</t>
  </si>
  <si>
    <t>24,3</t>
  </si>
  <si>
    <t>24,96</t>
  </si>
  <si>
    <t>25,32</t>
  </si>
  <si>
    <t>Měření transformátoru nakrátko (proudy a výkony již vynásobeny konstantou měřícího transformátoru proudu)</t>
  </si>
  <si>
    <r>
      <t>U</t>
    </r>
    <r>
      <rPr>
        <vertAlign val="subscript"/>
        <sz val="11"/>
        <color rgb="FF000000"/>
        <rFont val="Calibri"/>
        <family val="2"/>
        <charset val="238"/>
      </rPr>
      <t xml:space="preserve">AB </t>
    </r>
    <r>
      <rPr>
        <sz val="11"/>
        <color rgb="FF000000"/>
        <rFont val="Calibri"/>
        <family val="2"/>
        <charset val="238"/>
      </rPr>
      <t>[V]</t>
    </r>
  </si>
  <si>
    <t>29,6</t>
  </si>
  <si>
    <r>
      <t>U</t>
    </r>
    <r>
      <rPr>
        <vertAlign val="subscript"/>
        <sz val="11"/>
        <color rgb="FF000000"/>
        <rFont val="Calibri"/>
        <family val="2"/>
        <charset val="238"/>
      </rPr>
      <t>ab</t>
    </r>
    <r>
      <rPr>
        <sz val="11"/>
        <color rgb="FF000000"/>
        <rFont val="Calibri"/>
        <family val="2"/>
        <charset val="238"/>
      </rPr>
      <t xml:space="preserve"> [V]</t>
    </r>
  </si>
  <si>
    <t>67,8</t>
  </si>
  <si>
    <r>
      <t>U</t>
    </r>
    <r>
      <rPr>
        <vertAlign val="subscript"/>
        <sz val="11"/>
        <color rgb="FF000000"/>
        <rFont val="Calibri"/>
        <family val="2"/>
        <charset val="238"/>
      </rPr>
      <t>AC</t>
    </r>
    <r>
      <rPr>
        <sz val="11"/>
        <color rgb="FF000000"/>
        <rFont val="Calibri"/>
        <family val="2"/>
        <charset val="238"/>
      </rPr>
      <t xml:space="preserve"> [V]</t>
    </r>
  </si>
  <si>
    <t>29,9</t>
  </si>
  <si>
    <r>
      <t>U</t>
    </r>
    <r>
      <rPr>
        <vertAlign val="subscript"/>
        <sz val="11"/>
        <color rgb="FF000000"/>
        <rFont val="Calibri"/>
        <family val="2"/>
        <charset val="238"/>
      </rPr>
      <t>ac</t>
    </r>
    <r>
      <rPr>
        <sz val="11"/>
        <color rgb="FF000000"/>
        <rFont val="Calibri"/>
        <family val="2"/>
        <charset val="238"/>
      </rPr>
      <t xml:space="preserve"> [V]</t>
    </r>
  </si>
  <si>
    <t>67,5</t>
  </si>
  <si>
    <r>
      <t>U</t>
    </r>
    <r>
      <rPr>
        <vertAlign val="subscript"/>
        <sz val="11"/>
        <color rgb="FF000000"/>
        <rFont val="Calibri"/>
        <family val="2"/>
        <charset val="238"/>
      </rPr>
      <t>BC</t>
    </r>
    <r>
      <rPr>
        <sz val="11"/>
        <color rgb="FF000000"/>
        <rFont val="Calibri"/>
        <family val="2"/>
        <charset val="238"/>
      </rPr>
      <t xml:space="preserve"> [V]</t>
    </r>
  </si>
  <si>
    <r>
      <t>U</t>
    </r>
    <r>
      <rPr>
        <vertAlign val="subscript"/>
        <sz val="11"/>
        <color rgb="FF000000"/>
        <rFont val="Calibri"/>
        <family val="2"/>
        <charset val="238"/>
      </rPr>
      <t>bc</t>
    </r>
    <r>
      <rPr>
        <sz val="11"/>
        <color rgb="FF000000"/>
        <rFont val="Calibri"/>
        <family val="2"/>
        <charset val="238"/>
      </rPr>
      <t xml:space="preserve"> [V]</t>
    </r>
  </si>
  <si>
    <t>68,5</t>
  </si>
  <si>
    <t>Měření převodu transformátoru</t>
  </si>
  <si>
    <t>Fáze</t>
  </si>
  <si>
    <t>U [V]</t>
  </si>
  <si>
    <t>I [A]</t>
  </si>
  <si>
    <t>L1L2</t>
  </si>
  <si>
    <t>0,174</t>
  </si>
  <si>
    <t>l1l2</t>
  </si>
  <si>
    <t>0,327</t>
  </si>
  <si>
    <t>L2L3</t>
  </si>
  <si>
    <t>0,178</t>
  </si>
  <si>
    <t>l1l3</t>
  </si>
  <si>
    <t>0,326</t>
  </si>
  <si>
    <t>L1L3</t>
  </si>
  <si>
    <t>0,167</t>
  </si>
  <si>
    <t>l2l3</t>
  </si>
  <si>
    <t>0,293</t>
  </si>
  <si>
    <t>Měření odporů vinutí transformátoru</t>
  </si>
  <si>
    <t>Primár</t>
  </si>
  <si>
    <t>Sekundár</t>
  </si>
  <si>
    <t>svorky</t>
  </si>
  <si>
    <t>AB</t>
  </si>
  <si>
    <t>BC</t>
  </si>
  <si>
    <t>AC</t>
  </si>
  <si>
    <t>Bc</t>
  </si>
  <si>
    <t>Bb</t>
  </si>
  <si>
    <t>Cc</t>
  </si>
  <si>
    <t>Cb</t>
  </si>
  <si>
    <t>napětí (V)</t>
  </si>
  <si>
    <t>30,4</t>
  </si>
  <si>
    <t>30,2</t>
  </si>
  <si>
    <t>30,5</t>
  </si>
  <si>
    <t>20,6</t>
  </si>
  <si>
    <t>20,7</t>
  </si>
  <si>
    <t>Měření hodinového čísla transformátoru (zapojení vinutí Yd, galvanicky propojeny svorky A=a)</t>
  </si>
  <si>
    <t>U0</t>
  </si>
  <si>
    <t>I0</t>
  </si>
  <si>
    <t>P0</t>
  </si>
  <si>
    <r>
      <t xml:space="preserve">cos </t>
    </r>
    <r>
      <rPr>
        <sz val="11"/>
        <color theme="1"/>
        <rFont val="Calibri"/>
        <family val="2"/>
        <charset val="238"/>
      </rPr>
      <t>φ</t>
    </r>
  </si>
  <si>
    <t>Pj0</t>
  </si>
  <si>
    <t>Pfe</t>
  </si>
  <si>
    <t>Pd</t>
  </si>
  <si>
    <t>Zk</t>
  </si>
  <si>
    <t>uk</t>
  </si>
  <si>
    <t>Uk</t>
  </si>
  <si>
    <t>Ik</t>
  </si>
  <si>
    <t>Pk</t>
  </si>
  <si>
    <t>Cosfik</t>
  </si>
  <si>
    <t>Pjk</t>
  </si>
  <si>
    <t>r1</t>
  </si>
  <si>
    <t>r2</t>
  </si>
  <si>
    <t>r2'</t>
  </si>
  <si>
    <t>k</t>
  </si>
  <si>
    <t>r1+r2'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</si>
</sst>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b/>
      <i/>
      <sz val="8"/>
      <color rgb="FF000000"/>
      <name val="Calibri"/>
      <family val="2"/>
      <charset val="238"/>
    </font>
    <font>
      <vertAlign val="subscript"/>
      <sz val="11"/>
      <color rgb="FF000000"/>
      <name val="Calibri"/>
      <family val="2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9" xfId="0" applyBorder="1"/>
    <xf numFmtId="0" fontId="3" fillId="2" borderId="9" xfId="0" applyFont="1" applyFill="1" applyBorder="1" applyAlignment="1">
      <alignment vertical="center"/>
    </xf>
    <xf numFmtId="0" fontId="1" fillId="0" borderId="0" xfId="0" applyFon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0" fillId="0" borderId="23" xfId="0" applyBorder="1"/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v>Napětí</c:v>
          </c:tx>
          <c:spPr>
            <a:ln w="28575">
              <a:noFill/>
            </a:ln>
          </c:spPr>
          <c:xVal>
            <c:numRef>
              <c:f>List1!$O$7:$O$21</c:f>
              <c:numCache>
                <c:formatCode>0.000</c:formatCode>
                <c:ptCount val="15"/>
                <c:pt idx="0">
                  <c:v>0</c:v>
                </c:pt>
                <c:pt idx="1">
                  <c:v>0.26</c:v>
                </c:pt>
                <c:pt idx="2">
                  <c:v>0.3</c:v>
                </c:pt>
                <c:pt idx="3">
                  <c:v>0.34</c:v>
                </c:pt>
                <c:pt idx="4">
                  <c:v>0.44</c:v>
                </c:pt>
                <c:pt idx="5">
                  <c:v>0.52</c:v>
                </c:pt>
                <c:pt idx="6">
                  <c:v>0.62</c:v>
                </c:pt>
                <c:pt idx="7">
                  <c:v>0.72000000000000008</c:v>
                </c:pt>
                <c:pt idx="8">
                  <c:v>0.91999999999999993</c:v>
                </c:pt>
                <c:pt idx="9">
                  <c:v>1.08</c:v>
                </c:pt>
                <c:pt idx="10">
                  <c:v>1.32</c:v>
                </c:pt>
                <c:pt idx="11">
                  <c:v>1.7400000000000002</c:v>
                </c:pt>
                <c:pt idx="12">
                  <c:v>2.2400000000000002</c:v>
                </c:pt>
                <c:pt idx="13">
                  <c:v>2.7600000000000002</c:v>
                </c:pt>
                <c:pt idx="14">
                  <c:v>3.66</c:v>
                </c:pt>
              </c:numCache>
            </c:numRef>
          </c:xVal>
          <c:yVal>
            <c:numRef>
              <c:f>List1!$N$7:$N$21</c:f>
              <c:numCache>
                <c:formatCode>0.000</c:formatCode>
                <c:ptCount val="15"/>
                <c:pt idx="0">
                  <c:v>21.333333333333332</c:v>
                </c:pt>
                <c:pt idx="1">
                  <c:v>49.333333333333336</c:v>
                </c:pt>
                <c:pt idx="2">
                  <c:v>80.333333333333329</c:v>
                </c:pt>
                <c:pt idx="3">
                  <c:v>99.333333333333329</c:v>
                </c:pt>
                <c:pt idx="4">
                  <c:v>129.33333333333334</c:v>
                </c:pt>
                <c:pt idx="5">
                  <c:v>150</c:v>
                </c:pt>
                <c:pt idx="6">
                  <c:v>171</c:v>
                </c:pt>
                <c:pt idx="7">
                  <c:v>190.33333333333334</c:v>
                </c:pt>
                <c:pt idx="8">
                  <c:v>213.33333333333334</c:v>
                </c:pt>
                <c:pt idx="9">
                  <c:v>229.66666666666666</c:v>
                </c:pt>
                <c:pt idx="10">
                  <c:v>248.33333333333334</c:v>
                </c:pt>
                <c:pt idx="11">
                  <c:v>271.33333333333331</c:v>
                </c:pt>
                <c:pt idx="12">
                  <c:v>292.66666666666669</c:v>
                </c:pt>
                <c:pt idx="13">
                  <c:v>307.66666666666669</c:v>
                </c:pt>
                <c:pt idx="14">
                  <c:v>330.66666666666669</c:v>
                </c:pt>
              </c:numCache>
            </c:numRef>
          </c:yVal>
        </c:ser>
        <c:dLbls/>
        <c:axId val="32500736"/>
        <c:axId val="32379648"/>
      </c:scatterChart>
      <c:scatterChart>
        <c:scatterStyle val="lineMarker"/>
        <c:ser>
          <c:idx val="1"/>
          <c:order val="1"/>
          <c:tx>
            <c:strRef>
              <c:f>List1!$Q$6</c:f>
              <c:strCache>
                <c:ptCount val="1"/>
                <c:pt idx="0">
                  <c:v>cos φ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List1!$O$7:$O$21</c:f>
              <c:numCache>
                <c:formatCode>0.000</c:formatCode>
                <c:ptCount val="15"/>
                <c:pt idx="0">
                  <c:v>0</c:v>
                </c:pt>
                <c:pt idx="1">
                  <c:v>0.26</c:v>
                </c:pt>
                <c:pt idx="2">
                  <c:v>0.3</c:v>
                </c:pt>
                <c:pt idx="3">
                  <c:v>0.34</c:v>
                </c:pt>
                <c:pt idx="4">
                  <c:v>0.44</c:v>
                </c:pt>
                <c:pt idx="5">
                  <c:v>0.52</c:v>
                </c:pt>
                <c:pt idx="6">
                  <c:v>0.62</c:v>
                </c:pt>
                <c:pt idx="7">
                  <c:v>0.72000000000000008</c:v>
                </c:pt>
                <c:pt idx="8">
                  <c:v>0.91999999999999993</c:v>
                </c:pt>
                <c:pt idx="9">
                  <c:v>1.08</c:v>
                </c:pt>
                <c:pt idx="10">
                  <c:v>1.32</c:v>
                </c:pt>
                <c:pt idx="11">
                  <c:v>1.7400000000000002</c:v>
                </c:pt>
                <c:pt idx="12">
                  <c:v>2.2400000000000002</c:v>
                </c:pt>
                <c:pt idx="13">
                  <c:v>2.7600000000000002</c:v>
                </c:pt>
                <c:pt idx="14">
                  <c:v>3.66</c:v>
                </c:pt>
              </c:numCache>
            </c:numRef>
          </c:xVal>
          <c:yVal>
            <c:numRef>
              <c:f>List1!$Q$7:$Q$21</c:f>
              <c:numCache>
                <c:formatCode>0.000</c:formatCode>
                <c:ptCount val="15"/>
                <c:pt idx="0">
                  <c:v>0</c:v>
                </c:pt>
                <c:pt idx="1">
                  <c:v>0.54014058448093882</c:v>
                </c:pt>
                <c:pt idx="2">
                  <c:v>0.57495462491912952</c:v>
                </c:pt>
                <c:pt idx="3">
                  <c:v>0.71798395102539325</c:v>
                </c:pt>
                <c:pt idx="4">
                  <c:v>0.66960727096734951</c:v>
                </c:pt>
                <c:pt idx="5">
                  <c:v>0.66617338752649125</c:v>
                </c:pt>
                <c:pt idx="6">
                  <c:v>0.62080674106411371</c:v>
                </c:pt>
                <c:pt idx="7">
                  <c:v>0.58139475443788924</c:v>
                </c:pt>
                <c:pt idx="8">
                  <c:v>0.49419927933351121</c:v>
                </c:pt>
                <c:pt idx="9">
                  <c:v>0.46087467061581161</c:v>
                </c:pt>
                <c:pt idx="10">
                  <c:v>0.4015737076730771</c:v>
                </c:pt>
                <c:pt idx="11">
                  <c:v>0.34485464693610623</c:v>
                </c:pt>
                <c:pt idx="12">
                  <c:v>0.29590845231814528</c:v>
                </c:pt>
                <c:pt idx="13">
                  <c:v>0.26516393257331244</c:v>
                </c:pt>
                <c:pt idx="14">
                  <c:v>0.22039911452737238</c:v>
                </c:pt>
              </c:numCache>
            </c:numRef>
          </c:yVal>
        </c:ser>
        <c:dLbls/>
        <c:axId val="32387072"/>
        <c:axId val="32381184"/>
      </c:scatterChart>
      <c:valAx>
        <c:axId val="32500736"/>
        <c:scaling>
          <c:orientation val="minMax"/>
        </c:scaling>
        <c:axPos val="b"/>
        <c:numFmt formatCode="0.000" sourceLinked="1"/>
        <c:tickLblPos val="nextTo"/>
        <c:crossAx val="32379648"/>
        <c:crosses val="autoZero"/>
        <c:crossBetween val="midCat"/>
      </c:valAx>
      <c:valAx>
        <c:axId val="32379648"/>
        <c:scaling>
          <c:orientation val="minMax"/>
        </c:scaling>
        <c:axPos val="l"/>
        <c:majorGridlines/>
        <c:numFmt formatCode="0.000" sourceLinked="1"/>
        <c:tickLblPos val="nextTo"/>
        <c:crossAx val="32500736"/>
        <c:crosses val="autoZero"/>
        <c:crossBetween val="midCat"/>
      </c:valAx>
      <c:valAx>
        <c:axId val="32381184"/>
        <c:scaling>
          <c:orientation val="minMax"/>
        </c:scaling>
        <c:axPos val="r"/>
        <c:numFmt formatCode="0.000" sourceLinked="1"/>
        <c:tickLblPos val="nextTo"/>
        <c:crossAx val="32387072"/>
        <c:crosses val="max"/>
        <c:crossBetween val="midCat"/>
      </c:valAx>
      <c:valAx>
        <c:axId val="32387072"/>
        <c:scaling>
          <c:orientation val="minMax"/>
        </c:scaling>
        <c:delete val="1"/>
        <c:axPos val="b"/>
        <c:numFmt formatCode="0.000" sourceLinked="1"/>
        <c:tickLblPos val="nextTo"/>
        <c:crossAx val="32381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List1!$P$6</c:f>
              <c:strCache>
                <c:ptCount val="1"/>
                <c:pt idx="0">
                  <c:v>P0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List1!$N$7:$N$21</c:f>
              <c:numCache>
                <c:formatCode>0.000</c:formatCode>
                <c:ptCount val="15"/>
                <c:pt idx="0">
                  <c:v>21.333333333333332</c:v>
                </c:pt>
                <c:pt idx="1">
                  <c:v>49.333333333333336</c:v>
                </c:pt>
                <c:pt idx="2">
                  <c:v>80.333333333333329</c:v>
                </c:pt>
                <c:pt idx="3">
                  <c:v>99.333333333333329</c:v>
                </c:pt>
                <c:pt idx="4">
                  <c:v>129.33333333333334</c:v>
                </c:pt>
                <c:pt idx="5">
                  <c:v>150</c:v>
                </c:pt>
                <c:pt idx="6">
                  <c:v>171</c:v>
                </c:pt>
                <c:pt idx="7">
                  <c:v>190.33333333333334</c:v>
                </c:pt>
                <c:pt idx="8">
                  <c:v>213.33333333333334</c:v>
                </c:pt>
                <c:pt idx="9">
                  <c:v>229.66666666666666</c:v>
                </c:pt>
                <c:pt idx="10">
                  <c:v>248.33333333333334</c:v>
                </c:pt>
                <c:pt idx="11">
                  <c:v>271.33333333333331</c:v>
                </c:pt>
                <c:pt idx="12">
                  <c:v>292.66666666666669</c:v>
                </c:pt>
                <c:pt idx="13">
                  <c:v>307.66666666666669</c:v>
                </c:pt>
                <c:pt idx="14">
                  <c:v>330.66666666666669</c:v>
                </c:pt>
              </c:numCache>
            </c:numRef>
          </c:xVal>
          <c:yVal>
            <c:numRef>
              <c:f>List1!$P$7:$P$21</c:f>
              <c:numCache>
                <c:formatCode>0.000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42</c:v>
                </c:pt>
                <c:pt idx="4">
                  <c:v>66</c:v>
                </c:pt>
                <c:pt idx="5">
                  <c:v>90</c:v>
                </c:pt>
                <c:pt idx="6">
                  <c:v>114</c:v>
                </c:pt>
                <c:pt idx="7">
                  <c:v>138</c:v>
                </c:pt>
                <c:pt idx="8">
                  <c:v>168</c:v>
                </c:pt>
                <c:pt idx="9">
                  <c:v>198</c:v>
                </c:pt>
                <c:pt idx="10">
                  <c:v>228</c:v>
                </c:pt>
                <c:pt idx="11">
                  <c:v>282</c:v>
                </c:pt>
                <c:pt idx="12">
                  <c:v>336</c:v>
                </c:pt>
                <c:pt idx="13">
                  <c:v>390</c:v>
                </c:pt>
                <c:pt idx="14">
                  <c:v>462</c:v>
                </c:pt>
              </c:numCache>
            </c:numRef>
          </c:yVal>
        </c:ser>
        <c:ser>
          <c:idx val="1"/>
          <c:order val="1"/>
          <c:tx>
            <c:strRef>
              <c:f>List1!$R$6</c:f>
              <c:strCache>
                <c:ptCount val="1"/>
                <c:pt idx="0">
                  <c:v>Pj0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List1!$N$7:$N$21</c:f>
              <c:numCache>
                <c:formatCode>0.000</c:formatCode>
                <c:ptCount val="15"/>
                <c:pt idx="0">
                  <c:v>21.333333333333332</c:v>
                </c:pt>
                <c:pt idx="1">
                  <c:v>49.333333333333336</c:v>
                </c:pt>
                <c:pt idx="2">
                  <c:v>80.333333333333329</c:v>
                </c:pt>
                <c:pt idx="3">
                  <c:v>99.333333333333329</c:v>
                </c:pt>
                <c:pt idx="4">
                  <c:v>129.33333333333334</c:v>
                </c:pt>
                <c:pt idx="5">
                  <c:v>150</c:v>
                </c:pt>
                <c:pt idx="6">
                  <c:v>171</c:v>
                </c:pt>
                <c:pt idx="7">
                  <c:v>190.33333333333334</c:v>
                </c:pt>
                <c:pt idx="8">
                  <c:v>213.33333333333334</c:v>
                </c:pt>
                <c:pt idx="9">
                  <c:v>229.66666666666666</c:v>
                </c:pt>
                <c:pt idx="10">
                  <c:v>248.33333333333334</c:v>
                </c:pt>
                <c:pt idx="11">
                  <c:v>271.33333333333331</c:v>
                </c:pt>
                <c:pt idx="12">
                  <c:v>292.66666666666669</c:v>
                </c:pt>
                <c:pt idx="13">
                  <c:v>307.66666666666669</c:v>
                </c:pt>
                <c:pt idx="14">
                  <c:v>330.66666666666669</c:v>
                </c:pt>
              </c:numCache>
            </c:numRef>
          </c:xVal>
          <c:yVal>
            <c:numRef>
              <c:f>List1!$R$7:$R$21</c:f>
              <c:numCache>
                <c:formatCode>0.000</c:formatCode>
                <c:ptCount val="15"/>
                <c:pt idx="0">
                  <c:v>0</c:v>
                </c:pt>
                <c:pt idx="1">
                  <c:v>1.7542200000000001E-2</c:v>
                </c:pt>
                <c:pt idx="2">
                  <c:v>2.3355000000000001E-2</c:v>
                </c:pt>
                <c:pt idx="3">
                  <c:v>2.9998200000000003E-2</c:v>
                </c:pt>
                <c:pt idx="4">
                  <c:v>5.0239200000000005E-2</c:v>
                </c:pt>
                <c:pt idx="5">
                  <c:v>7.0168800000000003E-2</c:v>
                </c:pt>
                <c:pt idx="6">
                  <c:v>9.9751800000000002E-2</c:v>
                </c:pt>
                <c:pt idx="7">
                  <c:v>0.13452480000000003</c:v>
                </c:pt>
                <c:pt idx="8">
                  <c:v>0.21964079999999997</c:v>
                </c:pt>
                <c:pt idx="9">
                  <c:v>0.30268080000000003</c:v>
                </c:pt>
                <c:pt idx="10">
                  <c:v>0.45215280000000002</c:v>
                </c:pt>
                <c:pt idx="11">
                  <c:v>0.7856622000000002</c:v>
                </c:pt>
                <c:pt idx="12">
                  <c:v>1.3020672000000002</c:v>
                </c:pt>
                <c:pt idx="13">
                  <c:v>1.9767672000000003</c:v>
                </c:pt>
                <c:pt idx="14">
                  <c:v>3.4761582000000004</c:v>
                </c:pt>
              </c:numCache>
            </c:numRef>
          </c:yVal>
        </c:ser>
        <c:ser>
          <c:idx val="2"/>
          <c:order val="2"/>
          <c:tx>
            <c:strRef>
              <c:f>List1!$S$6</c:f>
              <c:strCache>
                <c:ptCount val="1"/>
                <c:pt idx="0">
                  <c:v>Pfe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List1!$N$7:$N$21</c:f>
              <c:numCache>
                <c:formatCode>0.000</c:formatCode>
                <c:ptCount val="15"/>
                <c:pt idx="0">
                  <c:v>21.333333333333332</c:v>
                </c:pt>
                <c:pt idx="1">
                  <c:v>49.333333333333336</c:v>
                </c:pt>
                <c:pt idx="2">
                  <c:v>80.333333333333329</c:v>
                </c:pt>
                <c:pt idx="3">
                  <c:v>99.333333333333329</c:v>
                </c:pt>
                <c:pt idx="4">
                  <c:v>129.33333333333334</c:v>
                </c:pt>
                <c:pt idx="5">
                  <c:v>150</c:v>
                </c:pt>
                <c:pt idx="6">
                  <c:v>171</c:v>
                </c:pt>
                <c:pt idx="7">
                  <c:v>190.33333333333334</c:v>
                </c:pt>
                <c:pt idx="8">
                  <c:v>213.33333333333334</c:v>
                </c:pt>
                <c:pt idx="9">
                  <c:v>229.66666666666666</c:v>
                </c:pt>
                <c:pt idx="10">
                  <c:v>248.33333333333334</c:v>
                </c:pt>
                <c:pt idx="11">
                  <c:v>271.33333333333331</c:v>
                </c:pt>
                <c:pt idx="12">
                  <c:v>292.66666666666669</c:v>
                </c:pt>
                <c:pt idx="13">
                  <c:v>307.66666666666669</c:v>
                </c:pt>
                <c:pt idx="14">
                  <c:v>330.66666666666669</c:v>
                </c:pt>
              </c:numCache>
            </c:numRef>
          </c:xVal>
          <c:yVal>
            <c:numRef>
              <c:f>List1!$S$7:$S$21</c:f>
              <c:numCache>
                <c:formatCode>0.000</c:formatCode>
                <c:ptCount val="15"/>
                <c:pt idx="0">
                  <c:v>0</c:v>
                </c:pt>
                <c:pt idx="1">
                  <c:v>11.982457800000001</c:v>
                </c:pt>
                <c:pt idx="2">
                  <c:v>23.976645000000001</c:v>
                </c:pt>
                <c:pt idx="3">
                  <c:v>41.970001799999999</c:v>
                </c:pt>
                <c:pt idx="4">
                  <c:v>65.949760800000007</c:v>
                </c:pt>
                <c:pt idx="5">
                  <c:v>89.929831199999995</c:v>
                </c:pt>
                <c:pt idx="6">
                  <c:v>113.90024819999999</c:v>
                </c:pt>
                <c:pt idx="7">
                  <c:v>137.86547519999999</c:v>
                </c:pt>
                <c:pt idx="8">
                  <c:v>167.78035919999999</c:v>
                </c:pt>
                <c:pt idx="9">
                  <c:v>197.69731920000001</c:v>
                </c:pt>
                <c:pt idx="10">
                  <c:v>227.54784720000001</c:v>
                </c:pt>
                <c:pt idx="11">
                  <c:v>281.21433780000001</c:v>
                </c:pt>
                <c:pt idx="12">
                  <c:v>334.69793279999999</c:v>
                </c:pt>
                <c:pt idx="13">
                  <c:v>388.02323280000002</c:v>
                </c:pt>
                <c:pt idx="14">
                  <c:v>458.52384180000001</c:v>
                </c:pt>
              </c:numCache>
            </c:numRef>
          </c:yVal>
        </c:ser>
        <c:dLbls/>
        <c:axId val="32409472"/>
        <c:axId val="32411008"/>
      </c:scatterChart>
      <c:valAx>
        <c:axId val="32409472"/>
        <c:scaling>
          <c:orientation val="minMax"/>
        </c:scaling>
        <c:axPos val="b"/>
        <c:numFmt formatCode="0.000" sourceLinked="1"/>
        <c:tickLblPos val="nextTo"/>
        <c:crossAx val="32411008"/>
        <c:crosses val="autoZero"/>
        <c:crossBetween val="midCat"/>
      </c:valAx>
      <c:valAx>
        <c:axId val="32411008"/>
        <c:scaling>
          <c:orientation val="minMax"/>
        </c:scaling>
        <c:axPos val="l"/>
        <c:majorGridlines/>
        <c:numFmt formatCode="0.000" sourceLinked="1"/>
        <c:tickLblPos val="nextTo"/>
        <c:crossAx val="324094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28</xdr:row>
      <xdr:rowOff>123825</xdr:rowOff>
    </xdr:from>
    <xdr:to>
      <xdr:col>17</xdr:col>
      <xdr:colOff>333375</xdr:colOff>
      <xdr:row>41</xdr:row>
      <xdr:rowOff>152400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29</xdr:row>
      <xdr:rowOff>0</xdr:rowOff>
    </xdr:from>
    <xdr:to>
      <xdr:col>26</xdr:col>
      <xdr:colOff>171450</xdr:colOff>
      <xdr:row>42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abSelected="1" topLeftCell="K1" workbookViewId="0">
      <selection activeCell="T5" sqref="T5"/>
    </sheetView>
  </sheetViews>
  <sheetFormatPr defaultRowHeight="15"/>
  <cols>
    <col min="17" max="18" width="9.140625" customWidth="1"/>
  </cols>
  <sheetData>
    <row r="2" spans="2:20">
      <c r="R2" t="s">
        <v>104</v>
      </c>
    </row>
    <row r="3" spans="2:20">
      <c r="B3" s="3" t="s">
        <v>36</v>
      </c>
      <c r="R3">
        <f>Q4+S3</f>
        <v>0.23368255958279399</v>
      </c>
      <c r="S3">
        <f>R4*S4*S4</f>
        <v>6.0682559582793977E-2</v>
      </c>
      <c r="T3" t="s">
        <v>102</v>
      </c>
    </row>
    <row r="4" spans="2:20" ht="15.75" thickBot="1">
      <c r="E4" s="1"/>
      <c r="F4" s="2"/>
      <c r="G4" s="2"/>
      <c r="H4" s="2"/>
      <c r="I4" s="2"/>
      <c r="J4" s="2"/>
      <c r="P4" t="s">
        <v>100</v>
      </c>
      <c r="Q4">
        <f>((C37/D37)+(C38/D38)+(C39/D39))/3</f>
        <v>0.17300000000000001</v>
      </c>
      <c r="R4">
        <f>((H37/I37)+(H38/I38)+(H39/I39))/3</f>
        <v>0.3153333333333333</v>
      </c>
      <c r="S4">
        <f>((C30/E30)+(C31/E31)+(C32/E32))/3</f>
        <v>0.43867916147312397</v>
      </c>
    </row>
    <row r="5" spans="2:20" ht="15.75" thickBot="1">
      <c r="B5" s="52" t="s">
        <v>33</v>
      </c>
      <c r="C5" s="52" t="s">
        <v>34</v>
      </c>
      <c r="D5" s="52" t="s">
        <v>35</v>
      </c>
      <c r="E5" s="52" t="s">
        <v>0</v>
      </c>
      <c r="F5" s="52" t="s">
        <v>1</v>
      </c>
      <c r="G5" s="52" t="s">
        <v>2</v>
      </c>
      <c r="H5" s="52" t="s">
        <v>3</v>
      </c>
      <c r="I5" s="52" t="s">
        <v>4</v>
      </c>
      <c r="J5" s="52" t="s">
        <v>5</v>
      </c>
      <c r="R5" t="s">
        <v>101</v>
      </c>
      <c r="S5" t="s">
        <v>103</v>
      </c>
    </row>
    <row r="6" spans="2:20" ht="15.75" thickBot="1">
      <c r="B6" s="53"/>
      <c r="C6" s="53"/>
      <c r="D6" s="53"/>
      <c r="E6" s="53"/>
      <c r="F6" s="53"/>
      <c r="G6" s="53"/>
      <c r="H6" s="53"/>
      <c r="I6" s="53"/>
      <c r="J6" s="53"/>
      <c r="N6" s="46" t="s">
        <v>86</v>
      </c>
      <c r="O6" s="47" t="s">
        <v>87</v>
      </c>
      <c r="P6" s="47" t="s">
        <v>88</v>
      </c>
      <c r="Q6" s="47" t="s">
        <v>89</v>
      </c>
      <c r="R6" s="47" t="s">
        <v>90</v>
      </c>
      <c r="S6" s="48" t="s">
        <v>91</v>
      </c>
    </row>
    <row r="7" spans="2:20">
      <c r="B7" s="5">
        <v>21</v>
      </c>
      <c r="C7" s="6">
        <v>22</v>
      </c>
      <c r="D7" s="6">
        <v>21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7">
        <v>0</v>
      </c>
      <c r="N7" s="43">
        <f t="shared" ref="N7:N21" si="0">(B7+C7+D7)/3</f>
        <v>21.333333333333332</v>
      </c>
      <c r="O7" s="44">
        <f>(E7+F7+G7)/3</f>
        <v>0</v>
      </c>
      <c r="P7" s="44">
        <f>(H7+I7+J7)</f>
        <v>0</v>
      </c>
      <c r="Q7" s="44">
        <v>0</v>
      </c>
      <c r="R7" s="44">
        <f>(3/2)*$Q$4*O7*O7</f>
        <v>0</v>
      </c>
      <c r="S7" s="45">
        <f>P7-R7</f>
        <v>0</v>
      </c>
    </row>
    <row r="8" spans="2:20">
      <c r="B8" s="8">
        <v>49</v>
      </c>
      <c r="C8" s="4">
        <v>50</v>
      </c>
      <c r="D8" s="4">
        <v>49</v>
      </c>
      <c r="E8" s="4" t="s">
        <v>6</v>
      </c>
      <c r="F8" s="4" t="s">
        <v>6</v>
      </c>
      <c r="G8" s="4" t="s">
        <v>7</v>
      </c>
      <c r="H8" s="4">
        <v>6</v>
      </c>
      <c r="I8" s="4">
        <v>0</v>
      </c>
      <c r="J8" s="9">
        <v>6</v>
      </c>
      <c r="N8" s="38">
        <f t="shared" si="0"/>
        <v>49.333333333333336</v>
      </c>
      <c r="O8" s="37">
        <f t="shared" ref="O8:O26" si="1">(E8+F8+G8)/3</f>
        <v>0.26</v>
      </c>
      <c r="P8" s="37">
        <f t="shared" ref="P8:P21" si="2">(H8+I8+J8)</f>
        <v>12</v>
      </c>
      <c r="Q8" s="37">
        <f t="shared" ref="Q8:Q26" si="3">P8/(SQRT(3)*N8*O8)</f>
        <v>0.54014058448093882</v>
      </c>
      <c r="R8" s="37">
        <f t="shared" ref="R8:R21" si="4">(3/2)*$Q$4*O8*O8</f>
        <v>1.7542200000000001E-2</v>
      </c>
      <c r="S8" s="39">
        <f t="shared" ref="S8:S21" si="5">P8-R8</f>
        <v>11.982457800000001</v>
      </c>
    </row>
    <row r="9" spans="2:20">
      <c r="B9" s="8">
        <v>80</v>
      </c>
      <c r="C9" s="4">
        <v>81</v>
      </c>
      <c r="D9" s="4">
        <v>80</v>
      </c>
      <c r="E9" s="4" t="s">
        <v>7</v>
      </c>
      <c r="F9" s="4" t="s">
        <v>6</v>
      </c>
      <c r="G9" s="4" t="s">
        <v>9</v>
      </c>
      <c r="H9" s="4">
        <v>6</v>
      </c>
      <c r="I9" s="4">
        <v>6</v>
      </c>
      <c r="J9" s="9">
        <v>12</v>
      </c>
      <c r="N9" s="38">
        <f t="shared" si="0"/>
        <v>80.333333333333329</v>
      </c>
      <c r="O9" s="37">
        <f t="shared" si="1"/>
        <v>0.3</v>
      </c>
      <c r="P9" s="37">
        <f t="shared" si="2"/>
        <v>24</v>
      </c>
      <c r="Q9" s="37">
        <f t="shared" si="3"/>
        <v>0.57495462491912952</v>
      </c>
      <c r="R9" s="37">
        <f t="shared" si="4"/>
        <v>2.3355000000000001E-2</v>
      </c>
      <c r="S9" s="39">
        <f t="shared" si="5"/>
        <v>23.976645000000001</v>
      </c>
    </row>
    <row r="10" spans="2:20">
      <c r="B10" s="8">
        <v>99</v>
      </c>
      <c r="C10" s="4">
        <v>100</v>
      </c>
      <c r="D10" s="4">
        <v>99</v>
      </c>
      <c r="E10" s="4" t="s">
        <v>9</v>
      </c>
      <c r="F10" s="4" t="s">
        <v>6</v>
      </c>
      <c r="G10" s="4" t="s">
        <v>10</v>
      </c>
      <c r="H10" s="4">
        <v>12</v>
      </c>
      <c r="I10" s="4">
        <v>12</v>
      </c>
      <c r="J10" s="9">
        <v>18</v>
      </c>
      <c r="N10" s="38">
        <f t="shared" si="0"/>
        <v>99.333333333333329</v>
      </c>
      <c r="O10" s="37">
        <f t="shared" si="1"/>
        <v>0.34</v>
      </c>
      <c r="P10" s="37">
        <f t="shared" si="2"/>
        <v>42</v>
      </c>
      <c r="Q10" s="37">
        <f t="shared" si="3"/>
        <v>0.71798395102539325</v>
      </c>
      <c r="R10" s="37">
        <f t="shared" si="4"/>
        <v>2.9998200000000003E-2</v>
      </c>
      <c r="S10" s="39">
        <f t="shared" si="5"/>
        <v>41.970001799999999</v>
      </c>
    </row>
    <row r="11" spans="2:20">
      <c r="B11" s="8">
        <v>129</v>
      </c>
      <c r="C11" s="4">
        <v>130</v>
      </c>
      <c r="D11" s="4">
        <v>129</v>
      </c>
      <c r="E11" s="4" t="s">
        <v>10</v>
      </c>
      <c r="F11" s="4" t="s">
        <v>9</v>
      </c>
      <c r="G11" s="4" t="s">
        <v>8</v>
      </c>
      <c r="H11" s="4">
        <v>18</v>
      </c>
      <c r="I11" s="4">
        <v>18</v>
      </c>
      <c r="J11" s="9">
        <v>30</v>
      </c>
      <c r="N11" s="38">
        <f t="shared" si="0"/>
        <v>129.33333333333334</v>
      </c>
      <c r="O11" s="37">
        <f t="shared" si="1"/>
        <v>0.44</v>
      </c>
      <c r="P11" s="37">
        <f t="shared" si="2"/>
        <v>66</v>
      </c>
      <c r="Q11" s="37">
        <f t="shared" si="3"/>
        <v>0.66960727096734951</v>
      </c>
      <c r="R11" s="37">
        <f t="shared" si="4"/>
        <v>5.0239200000000005E-2</v>
      </c>
      <c r="S11" s="39">
        <f t="shared" si="5"/>
        <v>65.949760800000007</v>
      </c>
    </row>
    <row r="12" spans="2:20">
      <c r="B12" s="8">
        <v>150</v>
      </c>
      <c r="C12" s="4">
        <v>150</v>
      </c>
      <c r="D12" s="4">
        <v>150</v>
      </c>
      <c r="E12" s="4" t="s">
        <v>8</v>
      </c>
      <c r="F12" s="4" t="s">
        <v>10</v>
      </c>
      <c r="G12" s="4" t="s">
        <v>12</v>
      </c>
      <c r="H12" s="4">
        <v>24</v>
      </c>
      <c r="I12" s="4">
        <v>24</v>
      </c>
      <c r="J12" s="9">
        <v>42</v>
      </c>
      <c r="N12" s="38">
        <f t="shared" si="0"/>
        <v>150</v>
      </c>
      <c r="O12" s="37">
        <f t="shared" si="1"/>
        <v>0.52</v>
      </c>
      <c r="P12" s="37">
        <f t="shared" si="2"/>
        <v>90</v>
      </c>
      <c r="Q12" s="37">
        <f t="shared" si="3"/>
        <v>0.66617338752649125</v>
      </c>
      <c r="R12" s="37">
        <f t="shared" si="4"/>
        <v>7.0168800000000003E-2</v>
      </c>
      <c r="S12" s="39">
        <f t="shared" si="5"/>
        <v>89.929831199999995</v>
      </c>
    </row>
    <row r="13" spans="2:20">
      <c r="B13" s="8">
        <v>171</v>
      </c>
      <c r="C13" s="4">
        <v>171</v>
      </c>
      <c r="D13" s="4">
        <v>171</v>
      </c>
      <c r="E13" s="4" t="s">
        <v>13</v>
      </c>
      <c r="F13" s="4" t="s">
        <v>14</v>
      </c>
      <c r="G13" s="4" t="s">
        <v>11</v>
      </c>
      <c r="H13" s="4">
        <v>30</v>
      </c>
      <c r="I13" s="4">
        <v>30</v>
      </c>
      <c r="J13" s="9">
        <v>54</v>
      </c>
      <c r="N13" s="38">
        <f t="shared" si="0"/>
        <v>171</v>
      </c>
      <c r="O13" s="37">
        <f t="shared" si="1"/>
        <v>0.62</v>
      </c>
      <c r="P13" s="37">
        <f t="shared" si="2"/>
        <v>114</v>
      </c>
      <c r="Q13" s="37">
        <f t="shared" si="3"/>
        <v>0.62080674106411371</v>
      </c>
      <c r="R13" s="37">
        <f t="shared" si="4"/>
        <v>9.9751800000000002E-2</v>
      </c>
      <c r="S13" s="39">
        <f t="shared" si="5"/>
        <v>113.90024819999999</v>
      </c>
    </row>
    <row r="14" spans="2:20">
      <c r="B14" s="8">
        <v>190</v>
      </c>
      <c r="C14" s="4">
        <v>191</v>
      </c>
      <c r="D14" s="4">
        <v>190</v>
      </c>
      <c r="E14" s="4" t="s">
        <v>15</v>
      </c>
      <c r="F14" s="4" t="s">
        <v>8</v>
      </c>
      <c r="G14" s="4" t="s">
        <v>16</v>
      </c>
      <c r="H14" s="4">
        <v>36</v>
      </c>
      <c r="I14" s="4">
        <v>36</v>
      </c>
      <c r="J14" s="9">
        <v>66</v>
      </c>
      <c r="N14" s="38">
        <f t="shared" si="0"/>
        <v>190.33333333333334</v>
      </c>
      <c r="O14" s="37">
        <f t="shared" si="1"/>
        <v>0.72000000000000008</v>
      </c>
      <c r="P14" s="37">
        <f t="shared" si="2"/>
        <v>138</v>
      </c>
      <c r="Q14" s="37">
        <f t="shared" si="3"/>
        <v>0.58139475443788924</v>
      </c>
      <c r="R14" s="37">
        <f t="shared" si="4"/>
        <v>0.13452480000000003</v>
      </c>
      <c r="S14" s="39">
        <f t="shared" si="5"/>
        <v>137.86547519999999</v>
      </c>
    </row>
    <row r="15" spans="2:20">
      <c r="B15" s="8">
        <v>213</v>
      </c>
      <c r="C15" s="4">
        <v>214</v>
      </c>
      <c r="D15" s="4">
        <v>213</v>
      </c>
      <c r="E15" s="4" t="s">
        <v>17</v>
      </c>
      <c r="F15" s="4" t="s">
        <v>11</v>
      </c>
      <c r="G15" s="4" t="s">
        <v>18</v>
      </c>
      <c r="H15" s="4">
        <v>42</v>
      </c>
      <c r="I15" s="4">
        <v>48</v>
      </c>
      <c r="J15" s="9">
        <v>78</v>
      </c>
      <c r="N15" s="38">
        <f t="shared" si="0"/>
        <v>213.33333333333334</v>
      </c>
      <c r="O15" s="37">
        <f t="shared" si="1"/>
        <v>0.91999999999999993</v>
      </c>
      <c r="P15" s="37">
        <f t="shared" si="2"/>
        <v>168</v>
      </c>
      <c r="Q15" s="37">
        <f t="shared" si="3"/>
        <v>0.49419927933351121</v>
      </c>
      <c r="R15" s="37">
        <f t="shared" si="4"/>
        <v>0.21964079999999997</v>
      </c>
      <c r="S15" s="39">
        <f t="shared" si="5"/>
        <v>167.78035919999999</v>
      </c>
    </row>
    <row r="16" spans="2:20">
      <c r="B16" s="8">
        <v>230</v>
      </c>
      <c r="C16" s="4">
        <v>230</v>
      </c>
      <c r="D16" s="4">
        <v>229</v>
      </c>
      <c r="E16" s="4" t="s">
        <v>19</v>
      </c>
      <c r="F16" s="4" t="s">
        <v>16</v>
      </c>
      <c r="G16" s="4" t="s">
        <v>20</v>
      </c>
      <c r="H16" s="4">
        <v>48</v>
      </c>
      <c r="I16" s="4">
        <v>54</v>
      </c>
      <c r="J16" s="9">
        <v>96</v>
      </c>
      <c r="N16" s="38">
        <f t="shared" si="0"/>
        <v>229.66666666666666</v>
      </c>
      <c r="O16" s="37">
        <f t="shared" si="1"/>
        <v>1.08</v>
      </c>
      <c r="P16" s="37">
        <f t="shared" si="2"/>
        <v>198</v>
      </c>
      <c r="Q16" s="37">
        <f t="shared" si="3"/>
        <v>0.46087467061581161</v>
      </c>
      <c r="R16" s="37">
        <f t="shared" si="4"/>
        <v>0.30268080000000003</v>
      </c>
      <c r="S16" s="39">
        <f t="shared" si="5"/>
        <v>197.69731920000001</v>
      </c>
    </row>
    <row r="17" spans="2:21">
      <c r="B17" s="8">
        <v>248</v>
      </c>
      <c r="C17" s="4">
        <v>249</v>
      </c>
      <c r="D17" s="4">
        <v>248</v>
      </c>
      <c r="E17" s="4" t="s">
        <v>21</v>
      </c>
      <c r="F17" s="4" t="s">
        <v>18</v>
      </c>
      <c r="G17" s="4" t="s">
        <v>22</v>
      </c>
      <c r="H17" s="4">
        <v>54</v>
      </c>
      <c r="I17" s="4">
        <v>60</v>
      </c>
      <c r="J17" s="9">
        <v>114</v>
      </c>
      <c r="N17" s="38">
        <f t="shared" si="0"/>
        <v>248.33333333333334</v>
      </c>
      <c r="O17" s="37">
        <f t="shared" si="1"/>
        <v>1.32</v>
      </c>
      <c r="P17" s="37">
        <f t="shared" si="2"/>
        <v>228</v>
      </c>
      <c r="Q17" s="37">
        <f t="shared" si="3"/>
        <v>0.4015737076730771</v>
      </c>
      <c r="R17" s="37">
        <f t="shared" si="4"/>
        <v>0.45215280000000002</v>
      </c>
      <c r="S17" s="39">
        <f t="shared" si="5"/>
        <v>227.54784720000001</v>
      </c>
    </row>
    <row r="18" spans="2:21">
      <c r="B18" s="8">
        <v>272</v>
      </c>
      <c r="C18" s="4">
        <v>272</v>
      </c>
      <c r="D18" s="4">
        <v>270</v>
      </c>
      <c r="E18" s="4" t="s">
        <v>23</v>
      </c>
      <c r="F18" s="4" t="s">
        <v>21</v>
      </c>
      <c r="G18" s="4" t="s">
        <v>24</v>
      </c>
      <c r="H18" s="4">
        <v>60</v>
      </c>
      <c r="I18" s="4">
        <v>72</v>
      </c>
      <c r="J18" s="9">
        <v>150</v>
      </c>
      <c r="N18" s="38">
        <f t="shared" si="0"/>
        <v>271.33333333333331</v>
      </c>
      <c r="O18" s="37">
        <f t="shared" si="1"/>
        <v>1.7400000000000002</v>
      </c>
      <c r="P18" s="37">
        <f t="shared" si="2"/>
        <v>282</v>
      </c>
      <c r="Q18" s="37">
        <f t="shared" si="3"/>
        <v>0.34485464693610623</v>
      </c>
      <c r="R18" s="37">
        <f t="shared" si="4"/>
        <v>0.7856622000000002</v>
      </c>
      <c r="S18" s="39">
        <f t="shared" si="5"/>
        <v>281.21433780000001</v>
      </c>
    </row>
    <row r="19" spans="2:21">
      <c r="B19" s="8">
        <v>293</v>
      </c>
      <c r="C19" s="4">
        <v>294</v>
      </c>
      <c r="D19" s="4">
        <v>291</v>
      </c>
      <c r="E19" s="4" t="s">
        <v>25</v>
      </c>
      <c r="F19" s="4" t="s">
        <v>26</v>
      </c>
      <c r="G19" s="4" t="s">
        <v>27</v>
      </c>
      <c r="H19" s="4">
        <v>60</v>
      </c>
      <c r="I19" s="4">
        <v>90</v>
      </c>
      <c r="J19" s="9">
        <v>186</v>
      </c>
      <c r="N19" s="38">
        <f t="shared" si="0"/>
        <v>292.66666666666669</v>
      </c>
      <c r="O19" s="37">
        <f t="shared" si="1"/>
        <v>2.2400000000000002</v>
      </c>
      <c r="P19" s="37">
        <f t="shared" si="2"/>
        <v>336</v>
      </c>
      <c r="Q19" s="37">
        <f t="shared" si="3"/>
        <v>0.29590845231814528</v>
      </c>
      <c r="R19" s="37">
        <f t="shared" si="4"/>
        <v>1.3020672000000002</v>
      </c>
      <c r="S19" s="39">
        <f t="shared" si="5"/>
        <v>334.69793279999999</v>
      </c>
    </row>
    <row r="20" spans="2:21">
      <c r="B20" s="8">
        <v>308</v>
      </c>
      <c r="C20" s="4">
        <v>308</v>
      </c>
      <c r="D20" s="4">
        <v>307</v>
      </c>
      <c r="E20" s="4" t="s">
        <v>28</v>
      </c>
      <c r="F20" s="4" t="s">
        <v>29</v>
      </c>
      <c r="G20" s="4" t="s">
        <v>30</v>
      </c>
      <c r="H20" s="4">
        <v>60</v>
      </c>
      <c r="I20" s="4">
        <v>102</v>
      </c>
      <c r="J20" s="9">
        <v>228</v>
      </c>
      <c r="N20" s="38">
        <f t="shared" si="0"/>
        <v>307.66666666666669</v>
      </c>
      <c r="O20" s="37">
        <f t="shared" si="1"/>
        <v>2.7600000000000002</v>
      </c>
      <c r="P20" s="37">
        <f t="shared" si="2"/>
        <v>390</v>
      </c>
      <c r="Q20" s="37">
        <f t="shared" si="3"/>
        <v>0.26516393257331244</v>
      </c>
      <c r="R20" s="37">
        <f t="shared" si="4"/>
        <v>1.9767672000000003</v>
      </c>
      <c r="S20" s="39">
        <f t="shared" si="5"/>
        <v>388.02323280000002</v>
      </c>
    </row>
    <row r="21" spans="2:21" ht="15.75" thickBot="1">
      <c r="B21" s="10">
        <v>331</v>
      </c>
      <c r="C21" s="11">
        <v>331</v>
      </c>
      <c r="D21" s="11">
        <v>330</v>
      </c>
      <c r="E21" s="11" t="s">
        <v>31</v>
      </c>
      <c r="F21" s="11" t="s">
        <v>28</v>
      </c>
      <c r="G21" s="11" t="s">
        <v>32</v>
      </c>
      <c r="H21" s="11">
        <v>60</v>
      </c>
      <c r="I21" s="11">
        <v>114</v>
      </c>
      <c r="J21" s="12">
        <v>288</v>
      </c>
      <c r="N21" s="40">
        <f t="shared" si="0"/>
        <v>330.66666666666669</v>
      </c>
      <c r="O21" s="41">
        <f t="shared" si="1"/>
        <v>3.66</v>
      </c>
      <c r="P21" s="41">
        <f t="shared" si="2"/>
        <v>462</v>
      </c>
      <c r="Q21" s="41">
        <f t="shared" si="3"/>
        <v>0.22039911452737238</v>
      </c>
      <c r="R21" s="41">
        <f t="shared" si="4"/>
        <v>3.4761582000000004</v>
      </c>
      <c r="S21" s="42">
        <f t="shared" si="5"/>
        <v>458.52384180000001</v>
      </c>
    </row>
    <row r="23" spans="2:21">
      <c r="B23" s="3" t="s">
        <v>40</v>
      </c>
    </row>
    <row r="24" spans="2:21" ht="15.75" thickBot="1"/>
    <row r="25" spans="2:21" ht="15.75" thickBot="1">
      <c r="B25" s="13" t="s">
        <v>33</v>
      </c>
      <c r="C25" s="14" t="s">
        <v>34</v>
      </c>
      <c r="D25" s="14" t="s">
        <v>35</v>
      </c>
      <c r="E25" s="14" t="s">
        <v>0</v>
      </c>
      <c r="F25" s="14" t="s">
        <v>1</v>
      </c>
      <c r="G25" s="14" t="s">
        <v>2</v>
      </c>
      <c r="H25" s="14" t="s">
        <v>3</v>
      </c>
      <c r="I25" s="14" t="s">
        <v>4</v>
      </c>
      <c r="J25" s="15" t="s">
        <v>5</v>
      </c>
      <c r="N25" s="46" t="s">
        <v>95</v>
      </c>
      <c r="O25" s="47" t="s">
        <v>96</v>
      </c>
      <c r="P25" s="47" t="s">
        <v>97</v>
      </c>
      <c r="Q25" s="47" t="s">
        <v>98</v>
      </c>
      <c r="R25" s="47" t="s">
        <v>99</v>
      </c>
      <c r="S25" s="47" t="s">
        <v>92</v>
      </c>
      <c r="T25" s="47" t="s">
        <v>93</v>
      </c>
      <c r="U25" s="48" t="s">
        <v>94</v>
      </c>
    </row>
    <row r="26" spans="2:21" ht="15.75" thickBot="1">
      <c r="B26" s="10">
        <v>17</v>
      </c>
      <c r="C26" s="11">
        <v>17</v>
      </c>
      <c r="D26" s="11">
        <v>18</v>
      </c>
      <c r="E26" s="11" t="s">
        <v>37</v>
      </c>
      <c r="F26" s="11" t="s">
        <v>38</v>
      </c>
      <c r="G26" s="11" t="s">
        <v>39</v>
      </c>
      <c r="H26" s="11">
        <v>168</v>
      </c>
      <c r="I26" s="11">
        <v>198</v>
      </c>
      <c r="J26" s="12">
        <v>168</v>
      </c>
      <c r="N26" s="49">
        <f>(B26+C26+D26)/3</f>
        <v>17.333333333333332</v>
      </c>
      <c r="O26" s="50">
        <f t="shared" si="1"/>
        <v>24.860000000000003</v>
      </c>
      <c r="P26" s="50">
        <f>(H26+I26+J26)</f>
        <v>534</v>
      </c>
      <c r="Q26" s="50">
        <f t="shared" si="3"/>
        <v>0.71547986512298134</v>
      </c>
      <c r="R26" s="50">
        <f>(3/2)*R3*(O26*O26)</f>
        <v>216.63060300050182</v>
      </c>
      <c r="S26" s="50">
        <f>P26-R26</f>
        <v>317.36939699949818</v>
      </c>
      <c r="T26" s="50">
        <f>N26/(SQRT(3)*O26)</f>
        <v>0.40255046926603022</v>
      </c>
      <c r="U26" s="51"/>
    </row>
    <row r="28" spans="2:21">
      <c r="B28" s="3" t="s">
        <v>52</v>
      </c>
    </row>
    <row r="29" spans="2:21" ht="15.75" thickBot="1"/>
    <row r="30" spans="2:21" ht="18.75" thickBot="1">
      <c r="B30" s="16" t="s">
        <v>41</v>
      </c>
      <c r="C30" s="17" t="s">
        <v>42</v>
      </c>
      <c r="D30" s="18" t="s">
        <v>43</v>
      </c>
      <c r="E30" s="17" t="s">
        <v>44</v>
      </c>
    </row>
    <row r="31" spans="2:21" ht="18.75" thickBot="1">
      <c r="B31" s="19" t="s">
        <v>45</v>
      </c>
      <c r="C31" s="17" t="s">
        <v>46</v>
      </c>
      <c r="D31" s="20" t="s">
        <v>47</v>
      </c>
      <c r="E31" s="17" t="s">
        <v>48</v>
      </c>
    </row>
    <row r="32" spans="2:21" ht="18.75" thickBot="1">
      <c r="B32" s="19" t="s">
        <v>49</v>
      </c>
      <c r="C32" s="21" t="s">
        <v>46</v>
      </c>
      <c r="D32" s="20" t="s">
        <v>50</v>
      </c>
      <c r="E32" s="21" t="s">
        <v>51</v>
      </c>
    </row>
    <row r="34" spans="2:10">
      <c r="B34" s="3" t="s">
        <v>68</v>
      </c>
    </row>
    <row r="35" spans="2:10" ht="15.75" thickBot="1">
      <c r="B35" s="32" t="s">
        <v>69</v>
      </c>
      <c r="G35" s="3" t="s">
        <v>70</v>
      </c>
    </row>
    <row r="36" spans="2:10" ht="16.5" thickBot="1">
      <c r="B36" s="22" t="s">
        <v>53</v>
      </c>
      <c r="C36" s="23" t="s">
        <v>54</v>
      </c>
      <c r="D36" s="23" t="s">
        <v>55</v>
      </c>
      <c r="E36" s="24"/>
      <c r="F36" s="25"/>
      <c r="G36" s="24" t="s">
        <v>53</v>
      </c>
      <c r="H36" s="23" t="s">
        <v>54</v>
      </c>
      <c r="I36" s="23" t="s">
        <v>55</v>
      </c>
      <c r="J36" s="24"/>
    </row>
    <row r="37" spans="2:10" ht="16.5" thickBot="1">
      <c r="B37" s="26" t="s">
        <v>56</v>
      </c>
      <c r="C37" s="27" t="s">
        <v>57</v>
      </c>
      <c r="D37" s="27">
        <v>1</v>
      </c>
      <c r="E37" s="28"/>
      <c r="F37" s="25"/>
      <c r="G37" s="29" t="s">
        <v>58</v>
      </c>
      <c r="H37" s="30" t="s">
        <v>59</v>
      </c>
      <c r="I37" s="27">
        <v>1</v>
      </c>
      <c r="J37" s="28"/>
    </row>
    <row r="38" spans="2:10" ht="16.5" thickBot="1">
      <c r="B38" s="26" t="s">
        <v>60</v>
      </c>
      <c r="C38" s="27" t="s">
        <v>61</v>
      </c>
      <c r="D38" s="27">
        <v>1</v>
      </c>
      <c r="E38" s="28"/>
      <c r="F38" s="25"/>
      <c r="G38" s="29" t="s">
        <v>62</v>
      </c>
      <c r="H38" s="30" t="s">
        <v>63</v>
      </c>
      <c r="I38" s="27">
        <v>1</v>
      </c>
      <c r="J38" s="28"/>
    </row>
    <row r="39" spans="2:10" ht="16.5" thickBot="1">
      <c r="B39" s="31" t="s">
        <v>64</v>
      </c>
      <c r="C39" s="27" t="s">
        <v>65</v>
      </c>
      <c r="D39" s="27">
        <v>1</v>
      </c>
      <c r="E39" s="28"/>
      <c r="F39" s="25"/>
      <c r="G39" s="28" t="s">
        <v>66</v>
      </c>
      <c r="H39" s="30" t="s">
        <v>67</v>
      </c>
      <c r="I39" s="27">
        <v>1</v>
      </c>
      <c r="J39" s="28"/>
    </row>
    <row r="41" spans="2:10">
      <c r="B41" s="3" t="s">
        <v>85</v>
      </c>
    </row>
    <row r="42" spans="2:10" ht="15.75" thickBot="1"/>
    <row r="43" spans="2:10" ht="16.5" thickBot="1">
      <c r="B43" s="33" t="s">
        <v>71</v>
      </c>
      <c r="C43" s="34" t="s">
        <v>72</v>
      </c>
      <c r="D43" s="34" t="s">
        <v>73</v>
      </c>
      <c r="E43" s="34" t="s">
        <v>74</v>
      </c>
      <c r="F43" s="34" t="s">
        <v>75</v>
      </c>
      <c r="G43" s="34" t="s">
        <v>76</v>
      </c>
      <c r="H43" s="34" t="s">
        <v>77</v>
      </c>
      <c r="I43" s="34" t="s">
        <v>78</v>
      </c>
    </row>
    <row r="44" spans="2:10" ht="32.25" thickBot="1">
      <c r="B44" s="35" t="s">
        <v>79</v>
      </c>
      <c r="C44" s="36" t="s">
        <v>80</v>
      </c>
      <c r="D44" s="36" t="s">
        <v>81</v>
      </c>
      <c r="E44" s="36" t="s">
        <v>82</v>
      </c>
      <c r="F44" s="36" t="s">
        <v>83</v>
      </c>
      <c r="G44" s="36" t="s">
        <v>83</v>
      </c>
      <c r="H44" s="36" t="s">
        <v>84</v>
      </c>
      <c r="I44" s="36" t="s">
        <v>82</v>
      </c>
    </row>
  </sheetData>
  <mergeCells count="9">
    <mergeCell ref="G5:G6"/>
    <mergeCell ref="H5:H6"/>
    <mergeCell ref="I5:I6"/>
    <mergeCell ref="J5:J6"/>
    <mergeCell ref="B5:B6"/>
    <mergeCell ref="C5:C6"/>
    <mergeCell ref="D5:D6"/>
    <mergeCell ref="E5:E6"/>
    <mergeCell ref="F5:F6"/>
  </mergeCells>
  <pageMargins left="0.7" right="0.7" top="0.78740157499999996" bottom="0.78740157499999996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mk</cp:lastModifiedBy>
  <dcterms:created xsi:type="dcterms:W3CDTF">2016-12-14T12:38:54Z</dcterms:created>
  <dcterms:modified xsi:type="dcterms:W3CDTF">2016-12-14T16:26:28Z</dcterms:modified>
</cp:coreProperties>
</file>