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9"/>
  <c r="N3"/>
  <c r="K5"/>
  <c r="K7"/>
  <c r="K8"/>
  <c r="K9"/>
  <c r="L8"/>
  <c r="I4"/>
  <c r="I5"/>
  <c r="I6"/>
  <c r="L6" s="1"/>
  <c r="I7"/>
  <c r="I8"/>
  <c r="I9"/>
  <c r="I3"/>
  <c r="J4"/>
  <c r="J5"/>
  <c r="J6"/>
  <c r="K6" s="1"/>
  <c r="J7"/>
  <c r="J8"/>
  <c r="J9"/>
  <c r="J3"/>
  <c r="K3" s="1"/>
  <c r="H8"/>
  <c r="D5"/>
  <c r="M5" s="1"/>
  <c r="L5" s="1"/>
  <c r="D7"/>
  <c r="M7" s="1"/>
  <c r="L7" s="1"/>
  <c r="D8"/>
  <c r="M8" s="1"/>
  <c r="D9"/>
  <c r="M9" s="1"/>
  <c r="L9" s="1"/>
  <c r="D3"/>
  <c r="M3" s="1"/>
  <c r="L3" s="1"/>
  <c r="G3"/>
  <c r="C6"/>
  <c r="D6" s="1"/>
  <c r="M6" s="1"/>
  <c r="C4"/>
  <c r="K4" s="1"/>
  <c r="D4" l="1"/>
  <c r="M4" s="1"/>
  <c r="L4" s="1"/>
</calcChain>
</file>

<file path=xl/sharedStrings.xml><?xml version="1.0" encoding="utf-8"?>
<sst xmlns="http://schemas.openxmlformats.org/spreadsheetml/2006/main" count="21" uniqueCount="21">
  <si>
    <t>BY448</t>
  </si>
  <si>
    <t>1N5062</t>
  </si>
  <si>
    <t>1N5625</t>
  </si>
  <si>
    <t>1N4007G</t>
  </si>
  <si>
    <t>BYW54</t>
  </si>
  <si>
    <t>KA207</t>
  </si>
  <si>
    <t>KY701</t>
  </si>
  <si>
    <t>Uf [mV]</t>
  </si>
  <si>
    <t>ts [ns]</t>
  </si>
  <si>
    <t>trr [μs]</t>
  </si>
  <si>
    <t>tr [μs]</t>
  </si>
  <si>
    <t>Ur [V]</t>
  </si>
  <si>
    <t>ts_vyp [ns]</t>
  </si>
  <si>
    <t>If [mA]</t>
  </si>
  <si>
    <t>Ir [mA]</t>
  </si>
  <si>
    <t>trr_kat [μs]</t>
  </si>
  <si>
    <t>Dioda</t>
  </si>
  <si>
    <t>τ [μs]</t>
  </si>
  <si>
    <t>Q [nC]</t>
  </si>
  <si>
    <t>-</t>
  </si>
  <si>
    <t>fmax [kHz]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</si>
</sst>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9"/>
  <sheetViews>
    <sheetView tabSelected="1" zoomScale="160" zoomScaleNormal="160" workbookViewId="0">
      <selection activeCell="P14" sqref="P14"/>
    </sheetView>
  </sheetViews>
  <sheetFormatPr defaultRowHeight="15"/>
  <cols>
    <col min="3" max="3" width="6.42578125" customWidth="1"/>
    <col min="4" max="4" width="6.28515625" customWidth="1"/>
    <col min="5" max="5" width="7" customWidth="1"/>
    <col min="6" max="6" width="7.85546875" customWidth="1"/>
    <col min="7" max="7" width="6.140625" customWidth="1"/>
    <col min="8" max="8" width="10.7109375" bestFit="1" customWidth="1"/>
    <col min="9" max="10" width="7.140625" customWidth="1"/>
    <col min="11" max="11" width="7.28515625" customWidth="1"/>
    <col min="12" max="12" width="10.5703125" customWidth="1"/>
    <col min="13" max="13" width="5.7109375" customWidth="1"/>
    <col min="14" max="14" width="12.7109375" bestFit="1" customWidth="1"/>
  </cols>
  <sheetData>
    <row r="1" spans="2:14" ht="15.75" thickBot="1"/>
    <row r="2" spans="2:14" ht="15.75" thickBot="1">
      <c r="B2" s="10" t="s">
        <v>16</v>
      </c>
      <c r="C2" s="11" t="s">
        <v>8</v>
      </c>
      <c r="D2" s="11" t="s">
        <v>10</v>
      </c>
      <c r="E2" s="11" t="s">
        <v>9</v>
      </c>
      <c r="F2" s="11" t="s">
        <v>7</v>
      </c>
      <c r="G2" s="11" t="s">
        <v>11</v>
      </c>
      <c r="H2" s="11" t="s">
        <v>15</v>
      </c>
      <c r="I2" s="11" t="s">
        <v>13</v>
      </c>
      <c r="J2" s="11" t="s">
        <v>14</v>
      </c>
      <c r="K2" s="11" t="s">
        <v>18</v>
      </c>
      <c r="L2" s="11" t="s">
        <v>12</v>
      </c>
      <c r="M2" s="12" t="s">
        <v>17</v>
      </c>
      <c r="N2" s="13" t="s">
        <v>20</v>
      </c>
    </row>
    <row r="3" spans="2:14">
      <c r="B3" s="3" t="s">
        <v>0</v>
      </c>
      <c r="C3" s="4">
        <v>120</v>
      </c>
      <c r="D3" s="4">
        <f>E3-(C3*10^-3)</f>
        <v>1.5899999999999999</v>
      </c>
      <c r="E3" s="4">
        <v>1.71</v>
      </c>
      <c r="F3" s="4">
        <v>520</v>
      </c>
      <c r="G3" s="4">
        <f>170*10^-3</f>
        <v>0.17</v>
      </c>
      <c r="H3" s="4">
        <v>2</v>
      </c>
      <c r="I3" s="4">
        <f>(F3/1000)</f>
        <v>0.52</v>
      </c>
      <c r="J3" s="4">
        <f>(G3/1000)*10^3</f>
        <v>0.17</v>
      </c>
      <c r="K3" s="4">
        <f>(J3*10^-3)*(C3*10^-9)*10^9</f>
        <v>2.0400000000000005E-2</v>
      </c>
      <c r="L3" s="14">
        <f>(M3*10^-6)*LN(1+((I3*10^-3)/(J3*10^-3)))*10^9</f>
        <v>742.47337508675275</v>
      </c>
      <c r="M3" s="14">
        <f>D3/3</f>
        <v>0.52999999999999992</v>
      </c>
      <c r="N3" s="15">
        <f>1/((2*E3*10^-6))*10^-3</f>
        <v>292.39766081871352</v>
      </c>
    </row>
    <row r="4" spans="2:14">
      <c r="B4" s="5" t="s">
        <v>1</v>
      </c>
      <c r="C4" s="1">
        <f>1.06*10^3</f>
        <v>1060</v>
      </c>
      <c r="D4" s="1">
        <f t="shared" ref="D4:D9" si="0">E4-(C4*10^-3)</f>
        <v>3.32</v>
      </c>
      <c r="E4" s="1">
        <v>4.38</v>
      </c>
      <c r="F4" s="1">
        <v>540</v>
      </c>
      <c r="G4" s="1">
        <v>1.29</v>
      </c>
      <c r="H4" s="1">
        <v>4</v>
      </c>
      <c r="I4" s="1">
        <f t="shared" ref="I4:I9" si="1">(F4/1000)</f>
        <v>0.54</v>
      </c>
      <c r="J4" s="1">
        <f t="shared" ref="J4:J9" si="2">(G4/1000)*10^3</f>
        <v>1.29</v>
      </c>
      <c r="K4" s="1">
        <f t="shared" ref="K4:K9" si="3">(J4*10^-3)*(C4*10^-9)*10^9</f>
        <v>1.3674000000000002</v>
      </c>
      <c r="L4" s="2">
        <f t="shared" ref="L4:L9" si="4">(M4*10^-6)*LN(1+((I4*10^-3)/(J4*10^-3)))*10^9</f>
        <v>386.97228165092196</v>
      </c>
      <c r="M4" s="2">
        <f>D4/3</f>
        <v>1.1066666666666667</v>
      </c>
      <c r="N4" s="9">
        <f t="shared" ref="N4:N9" si="5">1/((2*E4*10^-6))*10^-3</f>
        <v>114.15525114155253</v>
      </c>
    </row>
    <row r="5" spans="2:14">
      <c r="B5" s="5" t="s">
        <v>2</v>
      </c>
      <c r="C5" s="1">
        <v>560</v>
      </c>
      <c r="D5" s="1">
        <f t="shared" si="0"/>
        <v>4.4399999999999995</v>
      </c>
      <c r="E5" s="1">
        <v>5</v>
      </c>
      <c r="F5" s="1">
        <v>450</v>
      </c>
      <c r="G5" s="1">
        <v>1.48</v>
      </c>
      <c r="H5" s="1">
        <v>3</v>
      </c>
      <c r="I5" s="1">
        <f t="shared" si="1"/>
        <v>0.45</v>
      </c>
      <c r="J5" s="1">
        <f t="shared" si="2"/>
        <v>1.48</v>
      </c>
      <c r="K5" s="1">
        <f t="shared" si="3"/>
        <v>0.82880000000000009</v>
      </c>
      <c r="L5" s="2">
        <f t="shared" si="4"/>
        <v>392.90731440834031</v>
      </c>
      <c r="M5" s="2">
        <f>D5/3</f>
        <v>1.4799999999999998</v>
      </c>
      <c r="N5" s="9">
        <f t="shared" si="5"/>
        <v>100.00000000000001</v>
      </c>
    </row>
    <row r="6" spans="2:14">
      <c r="B6" s="5" t="s">
        <v>3</v>
      </c>
      <c r="C6" s="1">
        <f>1.14*10^3</f>
        <v>1140</v>
      </c>
      <c r="D6" s="1">
        <f t="shared" si="0"/>
        <v>2.2799999999999998</v>
      </c>
      <c r="E6" s="1">
        <v>3.42</v>
      </c>
      <c r="F6" s="1">
        <v>380</v>
      </c>
      <c r="G6" s="1">
        <v>1.1399999999999999</v>
      </c>
      <c r="H6" s="1">
        <v>30</v>
      </c>
      <c r="I6" s="1">
        <f t="shared" si="1"/>
        <v>0.38</v>
      </c>
      <c r="J6" s="1">
        <f t="shared" si="2"/>
        <v>1.1399999999999999</v>
      </c>
      <c r="K6" s="1">
        <f t="shared" si="3"/>
        <v>1.2996000000000001</v>
      </c>
      <c r="L6" s="2">
        <f t="shared" si="4"/>
        <v>218.63837506335352</v>
      </c>
      <c r="M6" s="2">
        <f>D6/3</f>
        <v>0.7599999999999999</v>
      </c>
      <c r="N6" s="9">
        <f t="shared" si="5"/>
        <v>146.19883040935676</v>
      </c>
    </row>
    <row r="7" spans="2:14">
      <c r="B7" s="5" t="s">
        <v>4</v>
      </c>
      <c r="C7" s="1">
        <v>760</v>
      </c>
      <c r="D7" s="1">
        <f t="shared" si="0"/>
        <v>5.0200000000000005</v>
      </c>
      <c r="E7" s="1">
        <v>5.78</v>
      </c>
      <c r="F7" s="1">
        <v>430</v>
      </c>
      <c r="G7" s="1">
        <v>1.47</v>
      </c>
      <c r="H7" s="1">
        <v>4</v>
      </c>
      <c r="I7" s="1">
        <f t="shared" si="1"/>
        <v>0.43</v>
      </c>
      <c r="J7" s="1">
        <f t="shared" si="2"/>
        <v>1.47</v>
      </c>
      <c r="K7" s="1">
        <f t="shared" si="3"/>
        <v>1.1172</v>
      </c>
      <c r="L7" s="2">
        <f t="shared" si="4"/>
        <v>429.36308553879491</v>
      </c>
      <c r="M7" s="2">
        <f>D7/3</f>
        <v>1.6733333333333336</v>
      </c>
      <c r="N7" s="9">
        <f t="shared" si="5"/>
        <v>86.505190311418687</v>
      </c>
    </row>
    <row r="8" spans="2:14">
      <c r="B8" s="5" t="s">
        <v>5</v>
      </c>
      <c r="C8" s="1">
        <v>0</v>
      </c>
      <c r="D8" s="1">
        <f t="shared" si="0"/>
        <v>0</v>
      </c>
      <c r="E8" s="1">
        <v>0</v>
      </c>
      <c r="F8" s="1">
        <v>372</v>
      </c>
      <c r="G8" s="1">
        <v>1.55</v>
      </c>
      <c r="H8" s="1">
        <f>4*10^-3</f>
        <v>4.0000000000000001E-3</v>
      </c>
      <c r="I8" s="1">
        <f t="shared" si="1"/>
        <v>0.372</v>
      </c>
      <c r="J8" s="1">
        <f t="shared" si="2"/>
        <v>1.55</v>
      </c>
      <c r="K8" s="1">
        <f t="shared" si="3"/>
        <v>0</v>
      </c>
      <c r="L8" s="2">
        <f t="shared" si="4"/>
        <v>0</v>
      </c>
      <c r="M8" s="2">
        <f>D8/3</f>
        <v>0</v>
      </c>
      <c r="N8" s="9" t="s">
        <v>19</v>
      </c>
    </row>
    <row r="9" spans="2:14" ht="15.75" thickBot="1">
      <c r="B9" s="6" t="s">
        <v>6</v>
      </c>
      <c r="C9" s="7">
        <v>680</v>
      </c>
      <c r="D9" s="7">
        <f t="shared" si="0"/>
        <v>1.88</v>
      </c>
      <c r="E9" s="7">
        <v>2.56</v>
      </c>
      <c r="F9" s="7">
        <v>370</v>
      </c>
      <c r="G9" s="7">
        <v>1.55</v>
      </c>
      <c r="H9" s="7">
        <v>3</v>
      </c>
      <c r="I9" s="7">
        <f t="shared" si="1"/>
        <v>0.37</v>
      </c>
      <c r="J9" s="7">
        <f t="shared" si="2"/>
        <v>1.55</v>
      </c>
      <c r="K9" s="7">
        <f t="shared" si="3"/>
        <v>1.0540000000000003</v>
      </c>
      <c r="L9" s="8">
        <f t="shared" si="4"/>
        <v>134.15069320134856</v>
      </c>
      <c r="M9" s="8">
        <f>D9/3</f>
        <v>0.62666666666666659</v>
      </c>
      <c r="N9" s="16">
        <f t="shared" si="5"/>
        <v>195.3125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2015-10-18T12:36:53Z</dcterms:created>
  <dcterms:modified xsi:type="dcterms:W3CDTF">2015-10-19T20:57:23Z</dcterms:modified>
</cp:coreProperties>
</file>