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175" windowHeight="6660"/>
  </bookViews>
  <sheets>
    <sheet name="List1" sheetId="1" r:id="rId1"/>
    <sheet name="List2" sheetId="2" r:id="rId2"/>
    <sheet name="List3" sheetId="3" r:id="rId3"/>
  </sheets>
  <calcPr calcId="124519"/>
</workbook>
</file>

<file path=xl/calcChain.xml><?xml version="1.0" encoding="utf-8"?>
<calcChain xmlns="http://schemas.openxmlformats.org/spreadsheetml/2006/main">
  <c r="L31" i="1"/>
  <c r="C31"/>
  <c r="D31"/>
  <c r="E31"/>
  <c r="F31"/>
  <c r="G31"/>
  <c r="H31"/>
  <c r="I31"/>
  <c r="J31"/>
  <c r="K31"/>
  <c r="B31"/>
  <c r="L30"/>
  <c r="C30"/>
  <c r="D30"/>
  <c r="E30"/>
  <c r="F30"/>
  <c r="G30"/>
  <c r="H30"/>
  <c r="I30"/>
  <c r="J30"/>
  <c r="K30"/>
  <c r="B30"/>
  <c r="L29"/>
  <c r="C29"/>
  <c r="D29"/>
  <c r="E29"/>
  <c r="F29"/>
  <c r="G29"/>
  <c r="H29"/>
  <c r="I29"/>
  <c r="J29"/>
  <c r="K29"/>
  <c r="B29"/>
  <c r="G17"/>
  <c r="G16"/>
  <c r="G15"/>
  <c r="G14"/>
  <c r="C13"/>
  <c r="L11"/>
  <c r="C11"/>
  <c r="D11"/>
  <c r="E11"/>
  <c r="F11"/>
  <c r="G11"/>
  <c r="H11"/>
  <c r="I11"/>
  <c r="J11"/>
  <c r="K11"/>
  <c r="B11"/>
  <c r="L10"/>
  <c r="M10" s="1"/>
  <c r="C10"/>
  <c r="D10"/>
  <c r="E10"/>
  <c r="F10"/>
  <c r="G10"/>
  <c r="H10"/>
  <c r="I10"/>
  <c r="J10"/>
  <c r="K10"/>
  <c r="B10"/>
  <c r="M25"/>
  <c r="N20"/>
  <c r="M23"/>
  <c r="M21"/>
  <c r="M22"/>
  <c r="M20"/>
  <c r="L21"/>
  <c r="L22"/>
  <c r="L20"/>
  <c r="B8"/>
  <c r="B7"/>
  <c r="L4"/>
  <c r="L3"/>
  <c r="L2"/>
  <c r="C43"/>
  <c r="B43"/>
  <c r="H42"/>
  <c r="B38"/>
  <c r="B36"/>
  <c r="C23"/>
  <c r="D23"/>
  <c r="E23"/>
  <c r="F23"/>
  <c r="G23"/>
  <c r="H23"/>
  <c r="I23"/>
  <c r="J23"/>
  <c r="K23"/>
  <c r="B23"/>
  <c r="C4"/>
  <c r="D4"/>
  <c r="E4"/>
  <c r="F4"/>
  <c r="G4"/>
  <c r="H4"/>
  <c r="I4"/>
  <c r="J4"/>
  <c r="K4"/>
  <c r="B4"/>
  <c r="B26" l="1"/>
</calcChain>
</file>

<file path=xl/sharedStrings.xml><?xml version="1.0" encoding="utf-8"?>
<sst xmlns="http://schemas.openxmlformats.org/spreadsheetml/2006/main" count="43" uniqueCount="34">
  <si>
    <t>Pokus</t>
  </si>
  <si>
    <t>průměr</t>
  </si>
  <si>
    <t>průměr [mm]</t>
  </si>
  <si>
    <t>výška [mm]</t>
  </si>
  <si>
    <t>hmotnost [g]</t>
  </si>
  <si>
    <t>šířka [mm]</t>
  </si>
  <si>
    <t>délka [mm]</t>
  </si>
  <si>
    <t>Hydrostatická metoda</t>
  </si>
  <si>
    <t>Prostředí</t>
  </si>
  <si>
    <t>vzduch</t>
  </si>
  <si>
    <t>Pyknometr</t>
  </si>
  <si>
    <t>kádinka</t>
  </si>
  <si>
    <t>kádinka s kuličkami</t>
  </si>
  <si>
    <r>
      <t>objem [mm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]</t>
    </r>
  </si>
  <si>
    <r>
      <t>hustota [kg/m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]</t>
    </r>
  </si>
  <si>
    <t>prům. hustota</t>
  </si>
  <si>
    <t>vzduch Z</t>
  </si>
  <si>
    <t>voda Z'</t>
  </si>
  <si>
    <t>hustota</t>
  </si>
  <si>
    <t>(22)   997,773</t>
  </si>
  <si>
    <t>hustota válečku</t>
  </si>
  <si>
    <t>hustota kapaliny</t>
  </si>
  <si>
    <t>denaturovaný líh Z''</t>
  </si>
  <si>
    <t>voda Z1</t>
  </si>
  <si>
    <t>kuličky s vodou Z2</t>
  </si>
  <si>
    <t xml:space="preserve">(22)   1,197  </t>
  </si>
  <si>
    <t>tlak - 1013,25</t>
  </si>
  <si>
    <t xml:space="preserve">suma </t>
  </si>
  <si>
    <t>sumy d</t>
  </si>
  <si>
    <t>sumy v</t>
  </si>
  <si>
    <t>d</t>
  </si>
  <si>
    <t>v</t>
  </si>
  <si>
    <t>m</t>
  </si>
  <si>
    <t>ro</t>
  </si>
</sst>
</file>

<file path=xl/styles.xml><?xml version="1.0" encoding="utf-8"?>
<styleSheet xmlns="http://schemas.openxmlformats.org/spreadsheetml/2006/main">
  <numFmts count="3">
    <numFmt numFmtId="164" formatCode="0.0000"/>
    <numFmt numFmtId="170" formatCode="0.00000000000"/>
    <numFmt numFmtId="171" formatCode="0.00000"/>
  </numFmts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2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4" fontId="0" fillId="0" borderId="0" xfId="0" applyNumberFormat="1"/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2" fontId="0" fillId="0" borderId="0" xfId="0" applyNumberFormat="1"/>
    <xf numFmtId="164" fontId="0" fillId="0" borderId="0" xfId="0" applyNumberFormat="1"/>
    <xf numFmtId="2" fontId="0" fillId="0" borderId="2" xfId="0" applyNumberFormat="1" applyFill="1" applyBorder="1"/>
    <xf numFmtId="170" fontId="0" fillId="0" borderId="0" xfId="0" applyNumberFormat="1"/>
    <xf numFmtId="171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topLeftCell="A12" zoomScale="145" zoomScaleNormal="145" workbookViewId="0">
      <selection activeCell="L17" sqref="L17"/>
    </sheetView>
  </sheetViews>
  <sheetFormatPr defaultRowHeight="15"/>
  <cols>
    <col min="1" max="1" width="16" customWidth="1"/>
    <col min="2" max="6" width="9.28515625" bestFit="1" customWidth="1"/>
    <col min="7" max="7" width="12.7109375" bestFit="1" customWidth="1"/>
    <col min="8" max="11" width="9.28515625" bestFit="1" customWidth="1"/>
    <col min="12" max="12" width="24.28515625" customWidth="1"/>
    <col min="13" max="13" width="12.7109375" bestFit="1" customWidth="1"/>
    <col min="14" max="14" width="11.140625" bestFit="1" customWidth="1"/>
  </cols>
  <sheetData>
    <row r="1" spans="1:13">
      <c r="A1" s="1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t="s">
        <v>1</v>
      </c>
    </row>
    <row r="2" spans="1:13">
      <c r="A2" s="11" t="s">
        <v>2</v>
      </c>
      <c r="B2" s="5">
        <v>14.37</v>
      </c>
      <c r="C2" s="5">
        <v>14.35</v>
      </c>
      <c r="D2" s="5">
        <v>14.34</v>
      </c>
      <c r="E2" s="5">
        <v>14.34</v>
      </c>
      <c r="F2" s="5">
        <v>14.33</v>
      </c>
      <c r="G2" s="5">
        <v>14.33</v>
      </c>
      <c r="H2" s="5">
        <v>14.33</v>
      </c>
      <c r="I2" s="5">
        <v>14.32</v>
      </c>
      <c r="J2" s="5">
        <v>14.29</v>
      </c>
      <c r="K2" s="5">
        <v>14.31</v>
      </c>
      <c r="L2" s="18">
        <f>SUM(B2:K2)/10</f>
        <v>14.331</v>
      </c>
    </row>
    <row r="3" spans="1:13">
      <c r="A3" s="11" t="s">
        <v>3</v>
      </c>
      <c r="B3" s="5">
        <v>39.409999999999997</v>
      </c>
      <c r="C3" s="5">
        <v>39.42</v>
      </c>
      <c r="D3" s="5">
        <v>39.5</v>
      </c>
      <c r="E3" s="5">
        <v>39.43</v>
      </c>
      <c r="F3" s="5">
        <v>39.590000000000003</v>
      </c>
      <c r="G3" s="5">
        <v>39.49</v>
      </c>
      <c r="H3" s="5">
        <v>39.44</v>
      </c>
      <c r="I3" s="5">
        <v>39.5</v>
      </c>
      <c r="J3" s="5">
        <v>39.44</v>
      </c>
      <c r="K3" s="5">
        <v>39.450000000000003</v>
      </c>
      <c r="L3" s="18">
        <f>SUM(B3:K3)/10</f>
        <v>39.466999999999999</v>
      </c>
    </row>
    <row r="4" spans="1:13" ht="17.25">
      <c r="A4" s="12" t="s">
        <v>13</v>
      </c>
      <c r="B4" s="10">
        <f>B3*PI()*(B2/2)^2</f>
        <v>6391.6038915463732</v>
      </c>
      <c r="C4" s="10">
        <f t="shared" ref="C4:L4" si="0">C3*PI()*(C2/2)^2</f>
        <v>6375.4420631731591</v>
      </c>
      <c r="D4" s="10">
        <f t="shared" si="0"/>
        <v>6379.4799914807263</v>
      </c>
      <c r="E4" s="10">
        <f t="shared" si="0"/>
        <v>6368.1745839008863</v>
      </c>
      <c r="F4" s="10">
        <f t="shared" si="0"/>
        <v>6385.10089057202</v>
      </c>
      <c r="G4" s="10">
        <f t="shared" si="0"/>
        <v>6368.972825680451</v>
      </c>
      <c r="H4" s="10">
        <f t="shared" si="0"/>
        <v>6360.9087932346665</v>
      </c>
      <c r="I4" s="10">
        <f t="shared" si="0"/>
        <v>6361.6974775039798</v>
      </c>
      <c r="J4" s="10">
        <f t="shared" si="0"/>
        <v>6325.4473498741454</v>
      </c>
      <c r="K4" s="10">
        <f t="shared" si="0"/>
        <v>6344.773988841459</v>
      </c>
      <c r="L4" s="10">
        <f>39.47*PI()*(14.33/2)^2</f>
        <v>6365.7472127021374</v>
      </c>
    </row>
    <row r="5" spans="1:13">
      <c r="A5" s="12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>
      <c r="A6" s="12" t="s">
        <v>4</v>
      </c>
      <c r="B6" s="9">
        <v>16.725000000000001</v>
      </c>
      <c r="C6" s="3"/>
      <c r="D6" s="3"/>
      <c r="E6" s="3"/>
      <c r="F6" s="3"/>
      <c r="G6" s="3"/>
      <c r="H6" s="3"/>
      <c r="I6" s="3"/>
      <c r="J6" s="3"/>
      <c r="K6" s="3"/>
    </row>
    <row r="7" spans="1:13">
      <c r="A7" s="12" t="s">
        <v>15</v>
      </c>
      <c r="B7" s="1">
        <f>(B6*10^-3)/(L4*10^-9)</f>
        <v>2627.3427833620431</v>
      </c>
    </row>
    <row r="8" spans="1:13">
      <c r="A8" s="14"/>
      <c r="B8" s="15">
        <f>SUM(B5:K5)/10</f>
        <v>0</v>
      </c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3">
      <c r="A9" s="14"/>
    </row>
    <row r="10" spans="1:13">
      <c r="A10" t="s">
        <v>28</v>
      </c>
      <c r="B10">
        <f>(14.33-B2)^2</f>
        <v>1.5999999999999318E-3</v>
      </c>
      <c r="C10">
        <f t="shared" ref="C10:K10" si="1">(14.33-C2)^2</f>
        <v>3.9999999999998294E-4</v>
      </c>
      <c r="D10">
        <f t="shared" si="1"/>
        <v>9.9999999999995736E-5</v>
      </c>
      <c r="E10">
        <f t="shared" si="1"/>
        <v>9.9999999999995736E-5</v>
      </c>
      <c r="F10">
        <f t="shared" si="1"/>
        <v>0</v>
      </c>
      <c r="G10">
        <f t="shared" si="1"/>
        <v>0</v>
      </c>
      <c r="H10">
        <f t="shared" si="1"/>
        <v>0</v>
      </c>
      <c r="I10">
        <f t="shared" si="1"/>
        <v>9.9999999999995736E-5</v>
      </c>
      <c r="J10">
        <f t="shared" si="1"/>
        <v>1.6000000000000738E-3</v>
      </c>
      <c r="K10">
        <f t="shared" si="1"/>
        <v>3.9999999999998294E-4</v>
      </c>
      <c r="L10" s="21">
        <f>SUM(B10:K10)</f>
        <v>4.2999999999999592E-3</v>
      </c>
      <c r="M10">
        <f>SQRT(L10/90)</f>
        <v>6.9121471177758737E-3</v>
      </c>
    </row>
    <row r="11" spans="1:13">
      <c r="A11" s="17" t="s">
        <v>29</v>
      </c>
      <c r="B11">
        <f>(39.47-B3)^2</f>
        <v>3.6000000000002727E-3</v>
      </c>
      <c r="C11">
        <f t="shared" ref="C11:K11" si="2">(39.47-C3)^2</f>
        <v>2.499999999999716E-3</v>
      </c>
      <c r="D11">
        <f t="shared" si="2"/>
        <v>9.0000000000006817E-4</v>
      </c>
      <c r="E11">
        <f t="shared" si="2"/>
        <v>1.5999999999999318E-3</v>
      </c>
      <c r="F11">
        <f t="shared" si="2"/>
        <v>1.4400000000001091E-2</v>
      </c>
      <c r="G11">
        <f t="shared" si="2"/>
        <v>4.0000000000012508E-4</v>
      </c>
      <c r="H11">
        <f t="shared" si="2"/>
        <v>9.0000000000006817E-4</v>
      </c>
      <c r="I11">
        <f t="shared" si="2"/>
        <v>9.0000000000006817E-4</v>
      </c>
      <c r="J11">
        <f t="shared" si="2"/>
        <v>9.0000000000006817E-4</v>
      </c>
      <c r="K11">
        <f t="shared" si="2"/>
        <v>3.9999999999984086E-4</v>
      </c>
      <c r="L11" s="21">
        <f>SUM(B11:K11)</f>
        <v>2.6500000000001252E-2</v>
      </c>
    </row>
    <row r="13" spans="1:13">
      <c r="C13">
        <f>7*10^-3</f>
        <v>7.0000000000000001E-3</v>
      </c>
    </row>
    <row r="14" spans="1:13">
      <c r="F14" t="s">
        <v>30</v>
      </c>
      <c r="G14">
        <f>(7*10^-3)/14.33</f>
        <v>4.8848569434752271E-4</v>
      </c>
      <c r="L14" s="21"/>
    </row>
    <row r="15" spans="1:13">
      <c r="F15" t="s">
        <v>31</v>
      </c>
      <c r="G15">
        <f>(0.02)/39.47</f>
        <v>5.0671395996959719E-4</v>
      </c>
    </row>
    <row r="16" spans="1:13">
      <c r="F16" t="s">
        <v>32</v>
      </c>
      <c r="G16">
        <f>(3*10^-5)/16.725</f>
        <v>1.7937219730941704E-6</v>
      </c>
    </row>
    <row r="17" spans="1:14">
      <c r="F17" t="s">
        <v>33</v>
      </c>
      <c r="G17">
        <f>SQRT((2*G14)^2 +G15^2 +G16^2)</f>
        <v>1.1005613790222302E-3</v>
      </c>
    </row>
    <row r="19" spans="1:14">
      <c r="A19" s="11" t="s">
        <v>0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t="s">
        <v>1</v>
      </c>
    </row>
    <row r="20" spans="1:14">
      <c r="A20" s="11" t="s">
        <v>5</v>
      </c>
      <c r="B20" s="5">
        <v>20.7</v>
      </c>
      <c r="C20" s="5">
        <v>20.73</v>
      </c>
      <c r="D20" s="5">
        <v>20.7</v>
      </c>
      <c r="E20" s="5">
        <v>20.7</v>
      </c>
      <c r="F20" s="5">
        <v>20.71</v>
      </c>
      <c r="G20" s="5">
        <v>20.66</v>
      </c>
      <c r="H20" s="5">
        <v>20.69</v>
      </c>
      <c r="I20" s="5">
        <v>20.69</v>
      </c>
      <c r="J20" s="5">
        <v>20.71</v>
      </c>
      <c r="K20" s="5">
        <v>20.71</v>
      </c>
      <c r="L20" s="18">
        <f>SUM(B20:K20)</f>
        <v>207</v>
      </c>
      <c r="M20">
        <f>L20/10</f>
        <v>20.7</v>
      </c>
      <c r="N20" s="19">
        <f>20.7*21.28*59.92</f>
        <v>26394.52032</v>
      </c>
    </row>
    <row r="21" spans="1:14">
      <c r="A21" s="11" t="s">
        <v>3</v>
      </c>
      <c r="B21" s="5">
        <v>21.33</v>
      </c>
      <c r="C21" s="5">
        <v>21.27</v>
      </c>
      <c r="D21" s="5">
        <v>21.33</v>
      </c>
      <c r="E21" s="5">
        <v>21.24</v>
      </c>
      <c r="F21" s="5">
        <v>21.24</v>
      </c>
      <c r="G21" s="5">
        <v>21.31</v>
      </c>
      <c r="H21" s="5">
        <v>21.23</v>
      </c>
      <c r="I21" s="5">
        <v>21.31</v>
      </c>
      <c r="J21" s="5">
        <v>21.23</v>
      </c>
      <c r="K21" s="5">
        <v>21.31</v>
      </c>
      <c r="L21" s="18">
        <f t="shared" ref="L21:L22" si="3">SUM(B21:K21)</f>
        <v>212.79999999999998</v>
      </c>
      <c r="M21">
        <f t="shared" ref="M21:M22" si="4">L21/10</f>
        <v>21.279999999999998</v>
      </c>
    </row>
    <row r="22" spans="1:14">
      <c r="A22" s="11" t="s">
        <v>6</v>
      </c>
      <c r="B22" s="5">
        <v>59.93</v>
      </c>
      <c r="C22" s="5">
        <v>59.89</v>
      </c>
      <c r="D22" s="5">
        <v>59.92</v>
      </c>
      <c r="E22" s="5">
        <v>60</v>
      </c>
      <c r="F22" s="5">
        <v>59.87</v>
      </c>
      <c r="G22" s="5">
        <v>59.93</v>
      </c>
      <c r="H22" s="5">
        <v>59.92</v>
      </c>
      <c r="I22" s="5">
        <v>59.99</v>
      </c>
      <c r="J22" s="5">
        <v>59.89</v>
      </c>
      <c r="K22" s="5">
        <v>59.87</v>
      </c>
      <c r="L22" s="18">
        <f t="shared" si="3"/>
        <v>599.21</v>
      </c>
      <c r="M22">
        <f t="shared" si="4"/>
        <v>59.921000000000006</v>
      </c>
    </row>
    <row r="23" spans="1:14" ht="17.25">
      <c r="A23" s="12" t="s">
        <v>13</v>
      </c>
      <c r="B23" s="10">
        <f>B20*B21*B22</f>
        <v>26460.952829999998</v>
      </c>
      <c r="C23" s="10">
        <f>C20*C21*C22</f>
        <v>26407.124018999999</v>
      </c>
      <c r="D23" s="10">
        <f>D20*D21*D22</f>
        <v>26456.537519999998</v>
      </c>
      <c r="E23" s="10">
        <f>E20*E21*E22</f>
        <v>26380.079999999998</v>
      </c>
      <c r="F23" s="10">
        <f>F20*F21*F22</f>
        <v>26335.639547999999</v>
      </c>
      <c r="G23" s="10">
        <f>G20*G21*G22</f>
        <v>26385.057477999999</v>
      </c>
      <c r="H23" s="10">
        <f>H20*H21*H22</f>
        <v>26319.782104000002</v>
      </c>
      <c r="I23" s="10">
        <f t="shared" ref="I23:K23" si="5">I20*I21*I22</f>
        <v>26449.824961000002</v>
      </c>
      <c r="J23" s="10">
        <f t="shared" si="5"/>
        <v>26332.033937000004</v>
      </c>
      <c r="K23" s="10">
        <f t="shared" si="5"/>
        <v>26422.433087000001</v>
      </c>
      <c r="M23" s="20">
        <f>M20*M21*M22</f>
        <v>26394.960815999999</v>
      </c>
    </row>
    <row r="24" spans="1:14" ht="17.25">
      <c r="A24" s="12" t="s">
        <v>14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4">
      <c r="A25" s="13" t="s">
        <v>4</v>
      </c>
      <c r="B25" s="8">
        <v>35.620399999999997</v>
      </c>
      <c r="C25" s="3"/>
      <c r="D25" s="3"/>
      <c r="E25" s="3"/>
      <c r="F25" s="3"/>
      <c r="G25" s="3"/>
      <c r="H25" s="3"/>
      <c r="I25" s="3"/>
      <c r="J25" s="3"/>
      <c r="K25" s="3"/>
      <c r="M25">
        <f>(B25*10^-3)/(26374.52*10^-9)</f>
        <v>1350.5610718223495</v>
      </c>
    </row>
    <row r="26" spans="1:14">
      <c r="A26" s="12" t="s">
        <v>15</v>
      </c>
      <c r="B26" s="1">
        <f>SUM(B24:K24)/10</f>
        <v>0</v>
      </c>
      <c r="H26" s="3"/>
      <c r="I26" s="3"/>
      <c r="J26" s="3"/>
      <c r="K26" s="3"/>
    </row>
    <row r="27" spans="1:14">
      <c r="A27" s="14" t="s">
        <v>27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1:14">
      <c r="A28" s="14"/>
    </row>
    <row r="29" spans="1:14">
      <c r="B29">
        <f>(20.7-B20)^2</f>
        <v>0</v>
      </c>
      <c r="C29">
        <f t="shared" ref="C29:K29" si="6">(20.7-C20)^2</f>
        <v>9.0000000000006817E-4</v>
      </c>
      <c r="D29">
        <f t="shared" si="6"/>
        <v>0</v>
      </c>
      <c r="E29">
        <f t="shared" si="6"/>
        <v>0</v>
      </c>
      <c r="F29">
        <f t="shared" si="6"/>
        <v>1.0000000000003127E-4</v>
      </c>
      <c r="G29">
        <f t="shared" si="6"/>
        <v>1.5999999999999318E-3</v>
      </c>
      <c r="H29">
        <f t="shared" si="6"/>
        <v>9.9999999999960215E-5</v>
      </c>
      <c r="I29">
        <f t="shared" si="6"/>
        <v>9.9999999999960215E-5</v>
      </c>
      <c r="J29">
        <f t="shared" si="6"/>
        <v>1.0000000000003127E-4</v>
      </c>
      <c r="K29">
        <f t="shared" si="6"/>
        <v>1.0000000000003127E-4</v>
      </c>
      <c r="L29" s="22">
        <f>SUM(B29:K29)</f>
        <v>3.0000000000000148E-3</v>
      </c>
    </row>
    <row r="30" spans="1:14">
      <c r="B30">
        <f>(21.28-B21)^2</f>
        <v>2.499999999999716E-3</v>
      </c>
      <c r="C30">
        <f t="shared" ref="C30:K30" si="7">(21.28-C21)^2</f>
        <v>1.0000000000003127E-4</v>
      </c>
      <c r="D30">
        <f t="shared" si="7"/>
        <v>2.499999999999716E-3</v>
      </c>
      <c r="E30">
        <f t="shared" si="7"/>
        <v>1.600000000000216E-3</v>
      </c>
      <c r="F30">
        <f t="shared" si="7"/>
        <v>1.600000000000216E-3</v>
      </c>
      <c r="G30">
        <f t="shared" si="7"/>
        <v>8.9999999999985502E-4</v>
      </c>
      <c r="H30">
        <f t="shared" si="7"/>
        <v>2.5000000000000712E-3</v>
      </c>
      <c r="I30">
        <f t="shared" si="7"/>
        <v>8.9999999999985502E-4</v>
      </c>
      <c r="J30">
        <f t="shared" si="7"/>
        <v>2.5000000000000712E-3</v>
      </c>
      <c r="K30">
        <f t="shared" si="7"/>
        <v>8.9999999999985502E-4</v>
      </c>
      <c r="L30" s="22">
        <f>SUM(B30:K30)</f>
        <v>1.5999999999999605E-2</v>
      </c>
    </row>
    <row r="31" spans="1:14">
      <c r="B31">
        <f>(59.92-B22)^2</f>
        <v>9.9999999999960215E-5</v>
      </c>
      <c r="C31">
        <f t="shared" ref="C31:K31" si="8">(59.92-C22)^2</f>
        <v>9.0000000000006817E-4</v>
      </c>
      <c r="D31">
        <f t="shared" si="8"/>
        <v>0</v>
      </c>
      <c r="E31">
        <f t="shared" si="8"/>
        <v>6.3999999999997271E-3</v>
      </c>
      <c r="F31">
        <f t="shared" si="8"/>
        <v>2.5000000000004264E-3</v>
      </c>
      <c r="G31">
        <f t="shared" si="8"/>
        <v>9.9999999999960215E-5</v>
      </c>
      <c r="H31">
        <f t="shared" si="8"/>
        <v>0</v>
      </c>
      <c r="I31">
        <f t="shared" si="8"/>
        <v>4.9000000000000397E-3</v>
      </c>
      <c r="J31">
        <f t="shared" si="8"/>
        <v>9.0000000000006817E-4</v>
      </c>
      <c r="K31">
        <f t="shared" si="8"/>
        <v>2.5000000000004264E-3</v>
      </c>
      <c r="L31" s="22">
        <f>SUM(B31:K31)</f>
        <v>1.8300000000000677E-2</v>
      </c>
    </row>
    <row r="32" spans="1:14">
      <c r="L32" s="22"/>
    </row>
    <row r="33" spans="1:8">
      <c r="A33" s="4" t="s">
        <v>7</v>
      </c>
      <c r="B33" s="3"/>
      <c r="C33" s="3"/>
      <c r="D33" s="3"/>
      <c r="E33" s="3"/>
      <c r="F33" s="3"/>
      <c r="G33" s="3"/>
      <c r="H33" s="3"/>
    </row>
    <row r="34" spans="1:8">
      <c r="A34" s="2" t="s">
        <v>8</v>
      </c>
      <c r="B34" s="2" t="s">
        <v>16</v>
      </c>
      <c r="C34" s="2" t="s">
        <v>17</v>
      </c>
      <c r="D34" s="16" t="s">
        <v>22</v>
      </c>
      <c r="E34" s="7"/>
      <c r="F34" s="3"/>
      <c r="G34" s="3"/>
      <c r="H34" s="3"/>
    </row>
    <row r="35" spans="1:8">
      <c r="A35" s="2" t="s">
        <v>4</v>
      </c>
      <c r="B35" s="2">
        <v>16.62</v>
      </c>
      <c r="C35" s="2">
        <v>10.778</v>
      </c>
      <c r="D35" s="6">
        <v>11.94</v>
      </c>
      <c r="E35" s="7"/>
      <c r="F35" s="3"/>
      <c r="G35" s="3"/>
      <c r="H35" s="3"/>
    </row>
    <row r="36" spans="1:8">
      <c r="A36" t="s">
        <v>20</v>
      </c>
      <c r="B36">
        <f>(B35*997.773)/(B35-C35)</f>
        <v>2838.5804964053405</v>
      </c>
      <c r="H36" s="3"/>
    </row>
    <row r="37" spans="1:8">
      <c r="A37" t="s">
        <v>19</v>
      </c>
      <c r="H37" s="3"/>
    </row>
    <row r="38" spans="1:8">
      <c r="A38" t="s">
        <v>21</v>
      </c>
      <c r="B38">
        <f>((B35-D35)/(B35-C35))*997.773</f>
        <v>799.31147552208176</v>
      </c>
    </row>
    <row r="40" spans="1:8">
      <c r="A40" s="4" t="s">
        <v>10</v>
      </c>
      <c r="B40" s="3"/>
      <c r="C40" s="3"/>
      <c r="D40" s="3"/>
      <c r="E40" s="3"/>
      <c r="F40" s="3"/>
      <c r="G40" s="3"/>
    </row>
    <row r="41" spans="1:8">
      <c r="A41" s="2"/>
      <c r="B41" s="2" t="s">
        <v>23</v>
      </c>
      <c r="C41" s="16" t="s">
        <v>24</v>
      </c>
      <c r="D41" s="7"/>
      <c r="E41" s="2" t="s">
        <v>11</v>
      </c>
      <c r="F41" s="16" t="s">
        <v>12</v>
      </c>
      <c r="G41" s="7"/>
      <c r="H41" s="17" t="s">
        <v>9</v>
      </c>
    </row>
    <row r="42" spans="1:8">
      <c r="A42" s="2" t="s">
        <v>4</v>
      </c>
      <c r="B42" s="2">
        <v>96.2</v>
      </c>
      <c r="C42" s="6">
        <v>120.7</v>
      </c>
      <c r="D42" s="7"/>
      <c r="E42" s="2">
        <v>14.4</v>
      </c>
      <c r="F42" s="6">
        <v>55.3</v>
      </c>
      <c r="G42" s="7"/>
      <c r="H42">
        <f>F42-E42</f>
        <v>40.9</v>
      </c>
    </row>
    <row r="43" spans="1:8">
      <c r="A43" t="s">
        <v>18</v>
      </c>
      <c r="B43">
        <f>((H42*(997.773-1.197))/(H42+B42-C42))+1.197</f>
        <v>2486.560317073172</v>
      </c>
      <c r="C43">
        <f>((H42*(997.773-1.205))/(H42+B42-C42))+1.205</f>
        <v>2486.5483658536596</v>
      </c>
    </row>
    <row r="44" spans="1:8">
      <c r="A44" t="s">
        <v>19</v>
      </c>
    </row>
    <row r="45" spans="1:8">
      <c r="A45" t="s">
        <v>25</v>
      </c>
    </row>
    <row r="46" spans="1:8">
      <c r="A46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</dc:creator>
  <cp:lastModifiedBy>Kasi</cp:lastModifiedBy>
  <dcterms:created xsi:type="dcterms:W3CDTF">2015-11-14T10:30:56Z</dcterms:created>
  <dcterms:modified xsi:type="dcterms:W3CDTF">2015-11-15T17:37:36Z</dcterms:modified>
</cp:coreProperties>
</file>