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3a28effc5f4f47/Documents/Boot Camp Challenges/excel - challenge/"/>
    </mc:Choice>
  </mc:AlternateContent>
  <xr:revisionPtr revIDLastSave="942" documentId="8_{887B8660-4135-4248-BAB8-24859B34FDC6}" xr6:coauthVersionLast="47" xr6:coauthVersionMax="47" xr10:uidLastSave="{0E5770F1-877F-4AF7-9185-7C850EDBD0F6}"/>
  <bookViews>
    <workbookView xWindow="-96" yWindow="0" windowWidth="11712" windowHeight="12336" firstSheet="1" activeTab="1" xr2:uid="{00000000-000D-0000-FFFF-FFFF00000000}"/>
  </bookViews>
  <sheets>
    <sheet name="Crowdfunding" sheetId="1" r:id="rId1"/>
    <sheet name="Parent Category Pivot Table" sheetId="2" r:id="rId2"/>
    <sheet name="Date Created and Ended" sheetId="6" r:id="rId3"/>
    <sheet name="Sub Category Pivot Table" sheetId="4" r:id="rId4"/>
    <sheet name="Bonus" sheetId="7" r:id="rId5"/>
  </sheets>
  <definedNames>
    <definedName name="_xlnm._FilterDatabase" localSheetId="0" hidden="1">Crowdfunding!$F$1:$F$1001</definedName>
    <definedName name="Backers">Crowdfunding!$G:$G</definedName>
    <definedName name="Bakers">Crowdfunding!$G:$G</definedName>
    <definedName name="Goal">Crowdfunding!$D:$D</definedName>
    <definedName name="Outcome">Crowdfunding!$F:$F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7" l="1"/>
  <c r="C10" i="7"/>
  <c r="C8" i="7"/>
  <c r="C6" i="7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9" i="7"/>
  <c r="C7" i="7"/>
  <c r="C5" i="7"/>
  <c r="C4" i="7"/>
  <c r="C3" i="7"/>
  <c r="C2" i="7"/>
  <c r="B13" i="7"/>
  <c r="E13" i="7" s="1"/>
  <c r="B12" i="7"/>
  <c r="E12" i="7" s="1"/>
  <c r="H12" i="7" s="1"/>
  <c r="B11" i="7"/>
  <c r="B10" i="7"/>
  <c r="B9" i="7"/>
  <c r="B8" i="7"/>
  <c r="B7" i="7"/>
  <c r="B6" i="7"/>
  <c r="B5" i="7"/>
  <c r="B4" i="7"/>
  <c r="B3" i="7"/>
  <c r="B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E9" i="7" l="1"/>
  <c r="F9" i="7" s="1"/>
  <c r="F12" i="7"/>
  <c r="G12" i="7"/>
  <c r="G13" i="7"/>
  <c r="H13" i="7"/>
  <c r="F13" i="7"/>
  <c r="E7" i="7"/>
  <c r="F7" i="7" s="1"/>
  <c r="E5" i="7"/>
  <c r="H5" i="7" s="1"/>
  <c r="E4" i="7"/>
  <c r="F4" i="7" s="1"/>
  <c r="E3" i="7"/>
  <c r="H3" i="7" s="1"/>
  <c r="E2" i="7"/>
  <c r="G2" i="7" s="1"/>
  <c r="E6" i="7"/>
  <c r="F6" i="7" s="1"/>
  <c r="E11" i="7"/>
  <c r="G11" i="7" s="1"/>
  <c r="E10" i="7"/>
  <c r="G10" i="7" s="1"/>
  <c r="E8" i="7"/>
  <c r="H7" i="7" l="1"/>
  <c r="G9" i="7"/>
  <c r="G6" i="7"/>
  <c r="G7" i="7"/>
  <c r="H9" i="7"/>
  <c r="H4" i="7"/>
  <c r="G4" i="7"/>
  <c r="H6" i="7"/>
  <c r="F3" i="7"/>
  <c r="F2" i="7"/>
  <c r="G5" i="7"/>
  <c r="F5" i="7"/>
  <c r="G3" i="7"/>
  <c r="H2" i="7"/>
  <c r="H11" i="7"/>
  <c r="F11" i="7"/>
  <c r="F10" i="7"/>
  <c r="H10" i="7"/>
  <c r="F8" i="7"/>
  <c r="H8" i="7"/>
  <c r="G8" i="7"/>
</calcChain>
</file>

<file path=xl/sharedStrings.xml><?xml version="1.0" encoding="utf-8"?>
<sst xmlns="http://schemas.openxmlformats.org/spreadsheetml/2006/main" count="8120" uniqueCount="2106">
  <si>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</si>
  <si>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</si>
  <si>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</si>
  <si>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</si>
  <si>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</si>
  <si>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</si>
  <si>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</si>
  <si>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</si>
  <si>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</si>
  <si>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</si>
  <si>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</si>
  <si>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</si>
  <si>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</si>
  <si>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</si>
  <si>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</si>
  <si>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</si>
  <si>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</si>
  <si>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</si>
  <si>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</si>
  <si>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</si>
  <si>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</si>
  <si>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</si>
  <si>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</si>
  <si>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</si>
  <si>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</si>
  <si>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</si>
  <si>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</si>
  <si>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</si>
  <si>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</si>
  <si>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</si>
  <si>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</si>
  <si>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</si>
  <si>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</si>
  <si>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</si>
  <si>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</si>
  <si>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</si>
  <si>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</si>
  <si>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</si>
  <si>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</si>
  <si>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</si>
  <si>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</si>
  <si>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</si>
  <si>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</si>
  <si>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</si>
  <si>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</si>
  <si>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</si>
  <si>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</si>
  <si>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</si>
  <si>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</si>
  <si>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</si>
  <si>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</si>
  <si>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</si>
  <si>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</si>
  <si>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</si>
  <si>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</si>
  <si>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</si>
  <si>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</si>
  <si>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</si>
  <si>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</si>
  <si>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</si>
  <si>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</si>
  <si>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</si>
  <si>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</si>
  <si>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</si>
  <si>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</si>
  <si>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</si>
  <si>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</si>
  <si>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</si>
  <si>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</si>
  <si>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</si>
  <si>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</si>
  <si>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</si>
  <si>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</si>
  <si>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</si>
  <si>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</si>
  <si>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</si>
  <si>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</si>
  <si>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</si>
  <si>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</si>
  <si>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</si>
  <si>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</si>
  <si>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</si>
  <si>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</si>
  <si>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</si>
  <si>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</si>
  <si>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</si>
  <si>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</si>
  <si>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</si>
  <si>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</si>
  <si>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</si>
  <si>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</si>
  <si>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</si>
  <si>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</si>
  <si>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</si>
  <si>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</si>
  <si>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</si>
  <si>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</si>
  <si>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</si>
  <si>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</si>
  <si>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</si>
  <si>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</si>
  <si>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</si>
  <si>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</si>
  <si>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</si>
  <si>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</si>
  <si>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</si>
  <si>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</si>
  <si>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</si>
  <si>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</si>
  <si>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</si>
  <si>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</si>
  <si>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</si>
  <si>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</si>
  <si>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</si>
  <si>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</si>
  <si>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</si>
  <si>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</si>
  <si>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</si>
  <si>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</si>
  <si>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</si>
  <si>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</si>
  <si>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</si>
  <si>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</si>
  <si>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</si>
  <si>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</si>
  <si>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</si>
  <si>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</si>
  <si>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</si>
  <si>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</si>
  <si>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</si>
  <si>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</si>
  <si>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</si>
  <si>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</si>
  <si>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</si>
  <si>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</si>
  <si>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</si>
  <si>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</si>
  <si>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</si>
  <si>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</si>
  <si>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</si>
  <si>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</si>
  <si>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</si>
  <si>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</si>
  <si>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</si>
  <si>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</si>
  <si>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</si>
  <si>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</si>
  <si>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</si>
  <si>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</si>
  <si>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</si>
  <si>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</si>
  <si>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</si>
  <si>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</si>
  <si>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</si>
  <si>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</si>
  <si>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</si>
  <si>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</si>
  <si>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</si>
  <si>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</si>
  <si>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</si>
  <si>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</si>
  <si>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</si>
  <si>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</si>
  <si>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</si>
  <si>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</si>
  <si>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</si>
  <si>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</si>
  <si>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</si>
  <si>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</si>
  <si>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</si>
  <si>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</si>
  <si>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</si>
  <si>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</si>
  <si>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</si>
  <si>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</si>
  <si>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</si>
  <si>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</si>
  <si>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</si>
  <si>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</si>
  <si>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</si>
  <si>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</si>
  <si>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</si>
  <si>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</si>
  <si>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</si>
  <si>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</si>
  <si>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</si>
  <si>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</si>
  <si>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</si>
  <si>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</si>
  <si>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</si>
  <si>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</si>
  <si>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</si>
  <si>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</si>
  <si>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</si>
  <si>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</si>
  <si>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</si>
  <si>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</si>
  <si>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</si>
  <si>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</si>
  <si>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</si>
  <si>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</si>
  <si>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</si>
  <si>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</si>
  <si>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</si>
  <si>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</si>
  <si>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</si>
  <si>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</si>
  <si>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</si>
  <si>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</si>
  <si>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</si>
  <si>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</si>
  <si>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</si>
  <si>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</si>
  <si>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</si>
  <si>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</si>
  <si>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</si>
  <si>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</si>
  <si>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</si>
  <si>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</si>
  <si>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</si>
  <si>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</si>
  <si>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</si>
  <si>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</si>
  <si>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</si>
  <si>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</si>
  <si>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</si>
  <si>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</si>
  <si>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</si>
  <si>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</si>
  <si>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</si>
  <si>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</si>
  <si>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</si>
  <si>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</si>
  <si>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</si>
  <si>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</si>
  <si>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</si>
  <si>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</si>
  <si>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</si>
  <si>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</si>
  <si>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</si>
  <si>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</si>
  <si>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</si>
  <si>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</si>
  <si>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</si>
  <si>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</si>
  <si>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</si>
  <si>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</si>
  <si>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</si>
  <si>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</si>
  <si>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</si>
  <si>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</si>
  <si>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</si>
  <si>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</si>
  <si>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</si>
  <si>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</si>
  <si>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</si>
  <si>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</si>
  <si>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</si>
  <si>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</si>
  <si>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</si>
  <si>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</si>
  <si>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</si>
  <si>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</si>
  <si>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</si>
  <si>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</si>
  <si>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</si>
  <si>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</si>
  <si>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</si>
  <si>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</si>
  <si>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</si>
  <si>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</si>
  <si>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</si>
  <si>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</si>
  <si>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</si>
  <si>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</si>
  <si>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</si>
  <si>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</si>
  <si>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</si>
  <si>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</si>
  <si>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</si>
  <si>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</si>
  <si>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</si>
  <si>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</si>
  <si>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</si>
  <si>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</si>
  <si>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</si>
  <si>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</si>
  <si>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</si>
  <si>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</si>
  <si>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</si>
  <si>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</si>
  <si>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</si>
  <si>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</si>
  <si>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</si>
  <si>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</si>
  <si>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</si>
  <si>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</si>
  <si>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</si>
  <si>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</si>
  <si>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</si>
  <si>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</si>
  <si>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</si>
  <si>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</si>
  <si>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</si>
  <si>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</si>
  <si>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</si>
  <si>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</si>
  <si>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</si>
  <si>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</si>
  <si>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</si>
  <si>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</si>
  <si>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</si>
  <si>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</si>
  <si>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</si>
  <si>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</si>
  <si>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</si>
  <si>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</si>
  <si>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</si>
  <si>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</si>
  <si>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</si>
  <si>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</si>
  <si>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</si>
  <si>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</si>
  <si>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</si>
  <si>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</si>
  <si>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</si>
  <si>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</si>
  <si>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</si>
  <si>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</si>
  <si>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</si>
  <si>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</si>
  <si>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</si>
  <si>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</si>
  <si>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</si>
  <si>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</si>
  <si>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</si>
  <si>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</si>
  <si>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</si>
  <si>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</si>
  <si>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</si>
  <si>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</si>
  <si>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</si>
  <si>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</si>
  <si>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</si>
  <si>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</si>
  <si>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</si>
  <si>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</si>
  <si>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</si>
  <si>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</si>
  <si>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</si>
  <si>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</si>
  <si>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</si>
  <si>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</si>
  <si>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</si>
  <si>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</si>
  <si>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</si>
  <si>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</si>
  <si>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</si>
  <si>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</si>
  <si>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</si>
  <si>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</si>
  <si>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</si>
  <si>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</si>
  <si>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</si>
  <si>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</si>
  <si>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</si>
  <si>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</si>
  <si>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</si>
  <si>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</si>
  <si>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</si>
  <si>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</si>
  <si>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</si>
  <si>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</si>
  <si>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</si>
  <si>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</si>
  <si>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</si>
  <si>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</si>
  <si>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</si>
  <si>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</si>
  <si>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</si>
  <si>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</si>
  <si>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</si>
  <si>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</si>
  <si>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</si>
  <si>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</si>
  <si>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</si>
  <si>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</si>
  <si>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</si>
  <si>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</si>
  <si>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</si>
  <si>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</si>
  <si>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</si>
  <si>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</si>
  <si>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</si>
  <si>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</si>
  <si>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</si>
  <si>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</si>
  <si>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</si>
  <si>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</si>
  <si>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</si>
  <si>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</si>
  <si>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</si>
  <si>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</si>
  <si>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</si>
  <si>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</si>
  <si>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</si>
  <si>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</si>
  <si>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</si>
  <si>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</si>
  <si>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</si>
  <si>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</si>
  <si>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</si>
  <si>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</si>
  <si>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</si>
  <si>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</si>
  <si>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</si>
  <si>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</si>
  <si>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</si>
  <si>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</si>
  <si>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</si>
  <si>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</si>
  <si>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</si>
  <si>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</si>
  <si>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</si>
  <si>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</si>
  <si>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</si>
  <si>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</si>
  <si>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</si>
  <si>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</si>
  <si>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</si>
  <si>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</si>
  <si>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</si>
  <si>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</si>
  <si>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</si>
  <si>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</si>
  <si>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</si>
  <si>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</si>
  <si>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</si>
  <si>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</si>
  <si>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</si>
  <si>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</si>
  <si>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</si>
  <si>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</si>
  <si>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</si>
  <si>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</si>
  <si>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</si>
  <si>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</si>
  <si>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</si>
  <si>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</si>
  <si>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</si>
  <si>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</si>
  <si>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</si>
  <si>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</si>
  <si>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</si>
  <si>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</si>
  <si>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</si>
  <si>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</si>
  <si>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</si>
  <si>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</si>
  <si>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</si>
  <si>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</si>
  <si>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</si>
  <si>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</si>
  <si>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</si>
  <si>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</si>
  <si>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</si>
  <si>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</si>
  <si>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</si>
  <si>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</si>
  <si>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</si>
  <si>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</si>
  <si>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</si>
  <si>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</si>
  <si>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</si>
  <si>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</si>
  <si>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</si>
  <si>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</si>
  <si>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</si>
  <si>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</si>
  <si>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</si>
  <si>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</si>
  <si>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</si>
  <si>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</si>
  <si>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</si>
  <si>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</si>
  <si>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</si>
  <si>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</si>
  <si>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</si>
  <si>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</si>
  <si>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</si>
  <si>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</si>
  <si>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</si>
  <si>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</si>
  <si>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</si>
  <si>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</si>
  <si>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</si>
  <si>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</si>
  <si>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</si>
  <si>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</si>
  <si>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</si>
  <si>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</si>
  <si>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</si>
  <si>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</si>
  <si>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</si>
  <si>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</si>
  <si>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</si>
  <si>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</si>
  <si>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</si>
  <si>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</si>
  <si>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</si>
  <si>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</si>
  <si>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</si>
  <si>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</si>
  <si>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</si>
  <si>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</si>
  <si>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</si>
  <si>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</si>
  <si>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</si>
  <si>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</si>
  <si>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</si>
  <si>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</si>
  <si>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</si>
  <si>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</si>
  <si>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</si>
  <si>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</si>
  <si>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</si>
  <si>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</si>
  <si>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</si>
  <si>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</si>
  <si>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</si>
  <si>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</si>
  <si>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</si>
  <si>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</si>
  <si>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</si>
  <si>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</si>
  <si>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</si>
  <si>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</si>
  <si>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</si>
  <si>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</si>
  <si>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</si>
  <si>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</si>
  <si>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</si>
  <si>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</si>
  <si>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</si>
  <si>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</si>
  <si>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</si>
  <si>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</si>
  <si>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</si>
  <si>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</si>
  <si>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</si>
  <si>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</si>
  <si>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</si>
  <si>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</si>
  <si>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</si>
  <si>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</si>
  <si>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</si>
  <si>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</si>
  <si>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</si>
  <si>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</si>
  <si>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</si>
  <si>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</si>
  <si>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</si>
  <si>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</si>
  <si>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</si>
  <si>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</si>
  <si>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</si>
  <si>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</si>
  <si>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</si>
  <si>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</si>
  <si>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</si>
  <si>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</si>
  <si>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</si>
  <si>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</si>
  <si>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</si>
  <si>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</si>
  <si>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</si>
  <si>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</si>
  <si>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</si>
  <si>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</si>
  <si>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</si>
  <si>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</si>
  <si>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</si>
  <si>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</si>
  <si>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</si>
  <si>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</si>
  <si>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</si>
  <si>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</si>
  <si>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</si>
  <si>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</si>
  <si>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</si>
  <si>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</si>
  <si>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</si>
  <si>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</si>
  <si>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</si>
  <si>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</si>
  <si>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</si>
  <si>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</si>
  <si>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</si>
  <si>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</si>
  <si>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</si>
  <si>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</si>
  <si>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</si>
  <si>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</si>
  <si>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</si>
  <si>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</si>
  <si>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</si>
  <si>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</si>
  <si>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</si>
  <si>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</si>
  <si>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</si>
  <si>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</si>
  <si>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</si>
  <si>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</si>
  <si>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</si>
  <si>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</si>
  <si>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</si>
  <si>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</si>
  <si>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</si>
  <si>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</si>
  <si>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</si>
  <si>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</si>
  <si>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</si>
  <si>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</si>
  <si>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</si>
  <si>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</si>
  <si>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</si>
  <si>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</si>
  <si>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</si>
  <si>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</si>
  <si>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</si>
  <si>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</si>
  <si>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</si>
  <si>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</si>
  <si>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</si>
  <si>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</si>
  <si>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</si>
  <si>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</si>
  <si>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</si>
  <si>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</si>
  <si>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</si>
  <si>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</si>
  <si>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</si>
  <si>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</si>
  <si>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</si>
  <si>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</si>
  <si>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</si>
  <si>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</si>
  <si>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</si>
  <si>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</si>
  <si>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</si>
  <si>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</si>
  <si>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</si>
  <si>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</si>
  <si>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</si>
  <si>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</si>
  <si>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</si>
  <si>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</si>
  <si>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</si>
  <si>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</si>
  <si>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</si>
  <si>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</si>
  <si>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</si>
  <si>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</si>
  <si>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</si>
  <si>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</si>
  <si>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</si>
  <si>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</si>
  <si>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</si>
  <si>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</si>
  <si>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</si>
  <si>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</si>
  <si>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</si>
  <si>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</si>
  <si>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</si>
  <si>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</si>
  <si>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</si>
  <si>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</si>
  <si>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</si>
  <si>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</si>
  <si>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</si>
  <si>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</si>
  <si>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</si>
  <si>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</si>
  <si>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</si>
  <si>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</si>
  <si>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</si>
  <si>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</si>
  <si>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</si>
  <si>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</si>
  <si>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</si>
  <si>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</si>
  <si>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</si>
  <si>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</si>
  <si>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</si>
  <si>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</si>
  <si>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</si>
  <si>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</si>
  <si>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</si>
  <si>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</si>
  <si>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</si>
  <si>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</si>
  <si>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</si>
  <si>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</si>
  <si>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</si>
  <si>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</si>
  <si>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</si>
  <si>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</si>
  <si>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</si>
  <si>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</si>
  <si>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</si>
  <si>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</si>
  <si>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</si>
  <si>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</si>
  <si>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</si>
  <si>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</si>
  <si>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</si>
  <si>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</si>
  <si>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</si>
  <si>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</si>
  <si>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</si>
  <si>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</si>
  <si>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</si>
  <si>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</si>
  <si>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</si>
  <si>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</si>
  <si>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</si>
  <si>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</si>
  <si>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</si>
  <si>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</si>
  <si>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</si>
  <si>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</si>
  <si>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</si>
  <si>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</si>
  <si>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</si>
  <si>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</si>
  <si>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</si>
  <si>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</si>
  <si>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</si>
  <si>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</si>
  <si>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</si>
  <si>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</si>
  <si>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</si>
  <si>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</si>
  <si>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</si>
  <si>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</si>
  <si>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</si>
  <si>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</si>
  <si>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</si>
  <si>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</si>
  <si>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</si>
  <si>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</si>
  <si>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</si>
  <si>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</si>
  <si>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</si>
  <si>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</si>
  <si>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</si>
  <si>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</si>
  <si>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</si>
  <si>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</si>
  <si>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</si>
  <si>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</si>
  <si>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</si>
  <si>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</si>
  <si>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</si>
  <si>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</si>
  <si>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</si>
  <si>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</si>
  <si>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</si>
  <si>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</si>
  <si>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</si>
  <si>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</si>
  <si>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</si>
  <si>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</si>
  <si>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</si>
  <si>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</si>
  <si>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</si>
  <si>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</si>
  <si>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</si>
  <si>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</si>
  <si>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</si>
  <si>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</si>
  <si>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</si>
  <si>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</si>
  <si>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</si>
  <si>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</si>
  <si>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</si>
  <si>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</si>
  <si>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</si>
  <si>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</si>
  <si>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</si>
  <si>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</si>
  <si>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</si>
  <si>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</si>
  <si>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</si>
  <si>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</si>
  <si>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</si>
  <si>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</si>
  <si>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</si>
  <si>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</si>
  <si>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</si>
  <si>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</si>
  <si>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</si>
  <si>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</si>
  <si>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</si>
  <si>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</si>
  <si>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</si>
  <si>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</si>
  <si>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</si>
  <si>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</si>
  <si>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</si>
  <si>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</si>
  <si>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</si>
  <si>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</si>
  <si>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</si>
  <si>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</si>
  <si>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</si>
  <si>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</si>
  <si>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</si>
  <si>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</si>
  <si>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</si>
  <si>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</si>
  <si>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</si>
  <si>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</si>
  <si>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</si>
  <si>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</si>
  <si>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</si>
  <si>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</si>
  <si>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</si>
  <si>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</si>
  <si>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</si>
  <si>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</si>
  <si>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</si>
  <si>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</si>
  <si>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</si>
  <si>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</si>
  <si>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</si>
  <si>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</si>
  <si>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</si>
  <si>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</si>
  <si>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</si>
  <si>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</si>
  <si>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</si>
  <si>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</si>
  <si>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</si>
  <si>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</si>
  <si>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</si>
  <si>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</si>
  <si>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</si>
  <si>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</si>
  <si>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</si>
  <si>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</si>
  <si>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</si>
  <si>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</si>
  <si>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</si>
  <si>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</si>
  <si>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</si>
  <si>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</si>
  <si>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</si>
  <si>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</si>
  <si>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</si>
  <si>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</si>
  <si>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</si>
  <si>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</si>
  <si>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</si>
  <si>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</si>
  <si>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</si>
  <si>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</si>
  <si>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</si>
  <si>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</si>
  <si>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</si>
  <si>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</si>
  <si>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</si>
  <si>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</si>
  <si>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</si>
  <si>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</si>
  <si>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</si>
  <si>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</si>
  <si>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</si>
  <si>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</si>
  <si>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</si>
  <si>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</si>
  <si>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</si>
  <si>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</si>
  <si>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</si>
  <si>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</si>
  <si>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</si>
  <si>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</si>
  <si>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</si>
  <si>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</si>
  <si>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</si>
  <si>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</si>
  <si>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</si>
  <si>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</si>
  <si>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</si>
  <si>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</si>
  <si>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</si>
  <si>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</si>
  <si>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</si>
  <si>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</si>
  <si>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</si>
  <si>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</si>
  <si>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</si>
  <si>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</si>
  <si>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</si>
  <si>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</si>
  <si>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</si>
  <si>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</si>
  <si>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</si>
  <si>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</si>
  <si>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</si>
  <si>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</si>
  <si>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</si>
  <si>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</si>
  <si>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</si>
  <si>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</si>
  <si>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</si>
  <si>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</si>
  <si>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</si>
  <si>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</si>
  <si>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</si>
  <si>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</si>
  <si>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</si>
  <si>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</si>
  <si>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</si>
  <si>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</si>
  <si>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</si>
  <si>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</si>
  <si>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</si>
  <si>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</si>
  <si>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</si>
  <si>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</si>
  <si>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</si>
  <si>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</si>
  <si>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</si>
  <si>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</si>
  <si>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</si>
  <si>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</si>
  <si>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</si>
  <si>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</si>
  <si>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</si>
  <si>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</si>
  <si>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</si>
  <si>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</si>
  <si>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</si>
  <si>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</si>
  <si>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</si>
  <si>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</si>
  <si>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</si>
  <si>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</si>
  <si>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</si>
  <si>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</si>
  <si>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</si>
  <si>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</si>
  <si>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</si>
  <si>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</si>
  <si>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</si>
  <si>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</si>
  <si>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</si>
  <si>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</si>
  <si>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</si>
  <si>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</si>
  <si>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</si>
  <si>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</si>
  <si>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</si>
  <si>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</si>
  <si>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</si>
  <si>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</si>
  <si>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</si>
  <si>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</si>
  <si>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</si>
  <si>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</si>
  <si>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</si>
  <si>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</si>
  <si>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</si>
  <si>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</si>
  <si>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</si>
  <si>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</si>
  <si>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</si>
  <si>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</si>
  <si>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</si>
  <si>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</si>
  <si>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</si>
  <si>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</si>
  <si>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</si>
  <si>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</si>
  <si>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</si>
  <si>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</si>
  <si>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</si>
  <si>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</si>
  <si>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</si>
  <si>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</si>
  <si>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</si>
  <si>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</si>
  <si>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</si>
  <si>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</si>
  <si>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</si>
  <si>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</si>
  <si>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</si>
  <si>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</si>
  <si>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</si>
  <si>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</si>
  <si>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</si>
  <si>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</si>
  <si>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</si>
  <si>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</si>
  <si>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</si>
  <si>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</si>
  <si>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</si>
  <si>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</si>
  <si>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</si>
  <si>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</si>
  <si>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</si>
  <si>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</si>
  <si>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</si>
  <si>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</si>
  <si>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</si>
  <si>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</si>
  <si>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</si>
  <si>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</si>
  <si>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</si>
  <si>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</si>
  <si>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</si>
  <si>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</si>
  <si>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</si>
  <si>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</si>
  <si>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</si>
  <si>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</si>
  <si>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</si>
  <si>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</si>
  <si>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</si>
  <si>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</si>
  <si>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</si>
  <si>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</si>
  <si>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</si>
  <si>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</si>
  <si>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</si>
  <si>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</si>
  <si>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</si>
  <si>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</si>
  <si>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</si>
  <si>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</si>
  <si>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</si>
  <si>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</si>
  <si>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</si>
  <si>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</si>
  <si>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</si>
  <si>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</si>
  <si>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</si>
  <si>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</si>
  <si>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</si>
  <si>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</si>
  <si>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</si>
  <si>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</si>
  <si>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</si>
  <si>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</si>
  <si>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</si>
  <si>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</si>
  <si>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</si>
  <si>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</si>
  <si>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</si>
  <si>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</si>
  <si>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</si>
  <si>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</si>
  <si>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</si>
  <si>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</si>
  <si>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</si>
  <si>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</si>
  <si>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</si>
  <si>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</si>
  <si>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</si>
  <si>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</si>
  <si>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</si>
  <si>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</si>
  <si>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</si>
  <si>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</si>
  <si>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</si>
  <si>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</si>
  <si>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</si>
  <si>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</si>
  <si>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</si>
  <si>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</si>
  <si>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</si>
  <si>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</si>
  <si>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</si>
  <si>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</si>
  <si>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</si>
  <si>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</si>
  <si>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</si>
  <si>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</si>
  <si>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</si>
  <si>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</si>
  <si>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</si>
  <si>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</si>
  <si>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</si>
  <si>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</si>
  <si>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</si>
  <si>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</si>
  <si>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</si>
  <si>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</si>
  <si>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</si>
  <si>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</si>
  <si>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</si>
  <si>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</si>
  <si>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</si>
  <si>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</si>
  <si>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</si>
  <si>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</si>
  <si>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</si>
  <si>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</si>
  <si>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</si>
  <si>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</si>
  <si>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</si>
  <si>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</si>
  <si>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</si>
  <si>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</si>
  <si>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</si>
  <si>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</si>
  <si>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</si>
  <si>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</si>
  <si>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</si>
  <si>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</si>
  <si>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</si>
  <si>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</si>
  <si>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</si>
  <si>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</si>
  <si>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</si>
  <si>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</si>
  <si>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</si>
  <si>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</si>
  <si>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</si>
  <si>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</si>
  <si>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</si>
  <si>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</si>
  <si>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</si>
  <si>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</si>
  <si>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</si>
  <si>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</si>
  <si>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</si>
  <si>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</si>
  <si>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</si>
  <si>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</si>
  <si>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</si>
  <si>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</si>
  <si>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</si>
  <si>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</si>
  <si>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</si>
  <si>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</si>
  <si>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</si>
  <si>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</si>
  <si>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</si>
  <si>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</si>
  <si>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</si>
  <si>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</si>
  <si>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</si>
  <si>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</si>
  <si>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</si>
  <si>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</si>
  <si>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</si>
  <si>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</si>
  <si>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</si>
  <si>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</si>
  <si>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</si>
  <si>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</si>
  <si>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</si>
  <si>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</si>
  <si>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</si>
  <si>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</si>
  <si>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</si>
  <si>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</si>
  <si>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</si>
  <si>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</si>
  <si>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</si>
  <si>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</si>
  <si>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</si>
  <si>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</si>
  <si>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</si>
  <si>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</si>
  <si>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</si>
  <si>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</si>
  <si>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</si>
  <si>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</si>
  <si>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</si>
  <si>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</si>
  <si>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</si>
  <si>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</si>
  <si>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</si>
  <si>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</si>
  <si>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</si>
  <si>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</si>
  <si>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</si>
  <si>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</si>
  <si>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</si>
  <si>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</si>
  <si>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</si>
  <si>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</si>
  <si>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</si>
  <si>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</si>
  <si>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</si>
  <si>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</si>
  <si>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</si>
  <si>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</si>
  <si>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</si>
  <si>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</si>
  <si>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</si>
  <si>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</si>
  <si>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</si>
  <si>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</si>
  <si>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</si>
  <si>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</si>
  <si>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</si>
  <si>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</si>
  <si>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</si>
  <si>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</si>
  <si>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</si>
  <si>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</si>
  <si>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</si>
  <si>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</si>
  <si>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</si>
  <si>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</si>
  <si>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</si>
  <si>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</si>
  <si>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</si>
  <si>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</si>
  <si>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</si>
  <si>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</si>
  <si>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</si>
  <si>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</si>
  <si>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</si>
  <si>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</si>
  <si>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</si>
  <si>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</si>
  <si>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</si>
  <si>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</si>
  <si>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</si>
  <si>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</si>
  <si>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</si>
  <si>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</si>
  <si>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</si>
  <si>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</si>
  <si>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</si>
  <si>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</si>
  <si>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</si>
  <si>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</si>
  <si>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</si>
  <si>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</si>
  <si>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</si>
  <si>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</si>
  <si>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</si>
  <si>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</si>
  <si>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</si>
  <si>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</si>
  <si>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</si>
  <si>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</si>
  <si>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</si>
  <si>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</si>
  <si>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</si>
  <si>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</si>
  <si>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</si>
  <si>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</si>
  <si>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</si>
  <si>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</si>
  <si>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</si>
  <si>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</si>
  <si>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</si>
  <si>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</si>
  <si>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</si>
  <si>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</si>
  <si>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</si>
  <si>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</si>
  <si>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</si>
  <si>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</si>
  <si>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</si>
  <si>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</si>
  <si>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</si>
  <si>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</si>
  <si>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</si>
  <si>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</si>
  <si>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</si>
  <si>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</si>
  <si>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</si>
  <si>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</si>
  <si>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</si>
  <si>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</si>
  <si>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</si>
  <si>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</si>
  <si>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</si>
  <si>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</si>
  <si>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</si>
  <si>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</si>
  <si>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</si>
  <si>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</si>
  <si>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</si>
  <si>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</si>
  <si>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</si>
  <si>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</si>
  <si>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</si>
  <si>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</si>
  <si>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</si>
  <si>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</si>
  <si>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</si>
  <si>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</si>
  <si>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</si>
  <si>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</si>
  <si>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</si>
  <si>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</si>
  <si>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</si>
  <si>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</si>
  <si>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</si>
  <si>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</si>
  <si>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</si>
  <si>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</si>
  <si>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</si>
  <si>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</si>
  <si>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</si>
  <si>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</si>
  <si>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</si>
  <si>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</si>
  <si>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</si>
  <si>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</si>
  <si>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</si>
  <si>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</si>
  <si>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</si>
  <si>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</si>
  <si>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</si>
  <si>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</si>
  <si>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</si>
  <si>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</si>
  <si>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</si>
  <si>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</si>
  <si>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</si>
  <si>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</si>
  <si>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</si>
  <si>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</si>
  <si>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</si>
  <si>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</si>
  <si>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</si>
  <si>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</si>
  <si>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</si>
  <si>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</si>
  <si>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</si>
  <si>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</si>
  <si>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</si>
  <si>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</si>
  <si>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</si>
  <si>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</si>
  <si>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</si>
  <si>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</si>
  <si>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</si>
  <si>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</si>
  <si>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</si>
  <si>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</si>
  <si>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</si>
  <si>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</si>
  <si>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</si>
  <si>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</si>
  <si>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</si>
  <si>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</si>
  <si>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</si>
  <si>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</si>
  <si>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</si>
  <si>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</si>
  <si>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</si>
  <si>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</si>
  <si>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</si>
  <si>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</si>
  <si>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</si>
  <si>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</si>
  <si>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</si>
  <si>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</si>
  <si>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</si>
  <si>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</si>
  <si>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</si>
  <si>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</si>
  <si>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</si>
  <si>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</si>
  <si>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</si>
  <si>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</si>
  <si>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</si>
  <si>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</si>
  <si>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</si>
  <si>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</si>
  <si>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</si>
  <si>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</si>
  <si>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</si>
  <si>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</si>
  <si>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</si>
  <si>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</si>
  <si>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</si>
  <si>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</si>
  <si>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</si>
  <si>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</si>
  <si>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</si>
  <si>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</si>
  <si>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</si>
  <si>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</si>
  <si>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</si>
  <si>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</si>
  <si>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</si>
  <si>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</si>
  <si>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</si>
  <si>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</si>
  <si>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</si>
  <si>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</si>
  <si>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</si>
  <si>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</si>
  <si>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</si>
  <si>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</si>
  <si>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</si>
  <si>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</si>
  <si>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</si>
  <si>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</si>
  <si>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</si>
  <si>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</si>
  <si>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</si>
  <si>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</si>
  <si>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</si>
  <si>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</si>
  <si>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</si>
  <si>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</si>
  <si>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</si>
  <si>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</si>
  <si>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</si>
  <si>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</si>
  <si>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</si>
  <si>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</si>
  <si>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</si>
  <si>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</si>
  <si>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</si>
  <si>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</si>
  <si>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</si>
  <si>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</si>
  <si>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</si>
  <si>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</si>
  <si>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</si>
  <si>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</si>
  <si>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</si>
  <si>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</si>
  <si>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</si>
  <si>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</si>
  <si>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</si>
  <si>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</si>
  <si>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</si>
  <si>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</si>
  <si>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</si>
  <si>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</si>
  <si>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</si>
  <si>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</si>
  <si>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</si>
  <si>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</si>
  <si>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</si>
  <si>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</si>
  <si>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</si>
  <si>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</si>
  <si>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</si>
  <si>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</si>
  <si>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</si>
  <si>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</si>
  <si>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</si>
  <si>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</si>
  <si>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</si>
  <si>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</si>
  <si>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</si>
  <si>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</si>
  <si>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</si>
  <si>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</si>
  <si>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</si>
  <si>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</si>
  <si>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</si>
  <si>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</si>
  <si>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</si>
  <si>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</si>
  <si>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</si>
  <si>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</si>
  <si>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</si>
  <si>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</si>
  <si>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</si>
  <si>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</si>
  <si>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</si>
  <si>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</si>
  <si>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</si>
  <si>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</si>
  <si>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</si>
  <si>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</si>
  <si>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</si>
  <si>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</si>
  <si>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</si>
  <si>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</si>
  <si>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</si>
  <si>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</si>
  <si>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</si>
  <si>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</si>
  <si>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</si>
  <si>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</si>
  <si>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</si>
  <si>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</si>
  <si>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</si>
  <si>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</si>
  <si>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</si>
  <si>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</si>
  <si>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</si>
  <si>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</si>
  <si>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</si>
  <si>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</si>
  <si>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</si>
  <si>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</si>
  <si>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</si>
  <si>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</si>
  <si>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</si>
  <si>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</si>
  <si>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</si>
  <si>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</si>
  <si>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</si>
  <si>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</si>
  <si>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</si>
  <si>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</si>
  <si>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</si>
  <si>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</si>
  <si>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</si>
  <si>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</si>
  <si>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</si>
  <si>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</si>
  <si>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</si>
  <si>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</si>
  <si>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</si>
  <si>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</si>
  <si>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</si>
  <si>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</si>
  <si>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</si>
  <si>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</si>
  <si>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</si>
  <si>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</si>
  <si>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</si>
  <si>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</si>
  <si>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</si>
  <si>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</si>
  <si>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</si>
  <si>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</si>
  <si>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</si>
  <si>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</si>
  <si>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</si>
  <si>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</si>
  <si>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</si>
  <si>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</si>
  <si>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</si>
  <si>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</si>
  <si>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</si>
  <si>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</si>
  <si>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</si>
  <si>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</si>
  <si>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</si>
  <si>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</si>
  <si>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</si>
  <si>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</si>
  <si>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</si>
  <si>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</si>
  <si>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</si>
  <si>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</si>
  <si>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</si>
  <si>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</si>
  <si>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</si>
  <si>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</si>
  <si>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</si>
  <si>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</si>
  <si>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</si>
  <si>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</si>
  <si>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</si>
  <si>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</si>
  <si>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</si>
  <si>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</si>
  <si>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</si>
  <si>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</si>
  <si>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</si>
  <si>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</si>
  <si>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</si>
  <si>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</si>
  <si>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</si>
  <si>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</si>
  <si>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</si>
  <si>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</si>
  <si>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</si>
  <si>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</si>
  <si>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</si>
  <si>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</si>
  <si>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</si>
  <si>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</si>
  <si>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</si>
  <si>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</si>
  <si>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</si>
  <si>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</si>
  <si>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</si>
  <si>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</si>
  <si>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</si>
  <si>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</si>
  <si>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</si>
  <si>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</si>
  <si>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</si>
  <si>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</si>
  <si>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</si>
  <si>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</si>
  <si>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</si>
  <si>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</si>
  <si>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</si>
  <si>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</si>
  <si>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</si>
  <si>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</si>
  <si>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</si>
  <si>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</si>
  <si>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</si>
  <si>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</si>
  <si>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</si>
  <si>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</si>
  <si>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</si>
  <si>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</si>
  <si>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</si>
  <si>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</si>
  <si>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</si>
  <si>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</si>
  <si>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</si>
  <si>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</si>
  <si>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</si>
  <si>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</si>
  <si>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</si>
  <si>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</si>
  <si>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</si>
  <si>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</si>
  <si>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</si>
  <si>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</si>
  <si>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</si>
  <si>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</si>
  <si>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</si>
  <si>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</si>
  <si>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</si>
  <si>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</si>
  <si>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</si>
  <si>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</si>
  <si>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</si>
  <si>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</si>
  <si>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</si>
  <si>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</si>
  <si>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</si>
  <si>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</si>
  <si>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</si>
  <si>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</si>
  <si>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</si>
  <si>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</si>
  <si>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</si>
  <si>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</si>
  <si>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</si>
  <si>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</si>
  <si>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</si>
  <si>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</si>
  <si>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</si>
  <si>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</si>
  <si>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</si>
  <si>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</si>
  <si>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</si>
  <si>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</si>
  <si>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</si>
  <si>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</si>
  <si>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</si>
  <si>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</si>
  <si>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</si>
  <si>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</si>
  <si>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</si>
  <si>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</si>
  <si>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</si>
  <si>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</si>
  <si>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</si>
  <si>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</si>
  <si>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</si>
  <si>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</si>
  <si>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</si>
  <si>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</si>
  <si>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</si>
  <si>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</si>
  <si>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</si>
  <si>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</si>
  <si>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</si>
  <si>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</si>
  <si>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</si>
  <si>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</si>
  <si>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</si>
  <si>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</si>
  <si>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</si>
  <si>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</si>
  <si>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</si>
  <si>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</si>
  <si>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</si>
  <si>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</si>
  <si>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</si>
  <si>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</si>
  <si>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</si>
  <si>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</si>
  <si>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</si>
  <si>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</si>
  <si>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</si>
  <si>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</si>
  <si>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</si>
  <si>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</si>
  <si>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</si>
  <si>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</si>
  <si>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</si>
  <si>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</si>
  <si>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</si>
  <si>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</si>
  <si>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</si>
  <si>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</si>
  <si>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</si>
  <si>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</si>
  <si>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</si>
  <si>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</si>
  <si>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</si>
  <si>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</si>
  <si>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</si>
  <si>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</si>
  <si>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</si>
  <si>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</si>
  <si>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</si>
  <si>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</si>
  <si>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</si>
  <si>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</si>
  <si>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</si>
  <si>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</si>
  <si>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</si>
  <si>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</si>
  <si>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</si>
  <si>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</si>
  <si>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</si>
  <si>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</si>
  <si>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</si>
  <si>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</si>
  <si>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</si>
  <si>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</si>
  <si>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</si>
  <si>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</si>
  <si>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</si>
  <si>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</si>
  <si>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</si>
  <si>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</si>
  <si>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</si>
  <si>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</si>
  <si>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</si>
  <si>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</si>
  <si>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</si>
  <si>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</si>
  <si>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</si>
  <si>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</si>
  <si>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</si>
  <si>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</si>
  <si>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</si>
  <si>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</si>
  <si>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</si>
  <si>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</si>
  <si>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</si>
  <si>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</si>
  <si>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</si>
  <si>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</si>
  <si>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</si>
  <si>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</si>
  <si>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</si>
  <si>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</si>
  <si>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</si>
  <si>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</si>
  <si>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</si>
  <si>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</si>
  <si>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</si>
  <si>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</si>
  <si>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</si>
  <si>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</si>
  <si>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</si>
  <si>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</si>
  <si>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</si>
  <si>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</si>
  <si>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</si>
  <si>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</si>
  <si>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</si>
  <si>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</si>
  <si>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</si>
  <si>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</si>
  <si>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</si>
  <si>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</si>
  <si>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</si>
  <si>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</si>
  <si>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</si>
  <si>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</si>
  <si>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</si>
  <si>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</si>
  <si>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</si>
  <si>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</si>
  <si>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</si>
  <si>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</si>
  <si>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</si>
  <si>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</si>
  <si>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</si>
  <si>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</si>
  <si>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</si>
  <si>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</si>
  <si>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</si>
  <si>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</si>
  <si>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</si>
  <si>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</si>
  <si>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</si>
  <si>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</si>
  <si>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</si>
  <si>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</si>
  <si>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</si>
  <si>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</si>
  <si>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</si>
  <si>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</si>
  <si>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</si>
  <si>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</si>
  <si>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</si>
  <si>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</si>
  <si>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</si>
  <si>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</si>
  <si>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</si>
  <si>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</si>
  <si>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</si>
  <si>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</si>
  <si>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</si>
  <si>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</si>
  <si>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</si>
  <si>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</si>
  <si>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</si>
  <si>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</si>
  <si>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</si>
  <si>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</si>
  <si>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</si>
  <si>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</si>
  <si>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</si>
  <si>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</si>
  <si>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</si>
  <si>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</si>
  <si>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</si>
  <si>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</si>
  <si>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</si>
  <si>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</si>
  <si>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</si>
  <si>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</si>
  <si>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</si>
  <si>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</si>
  <si>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</si>
  <si>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</si>
  <si>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</si>
  <si>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</si>
  <si>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</si>
  <si>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</si>
  <si>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</si>
  <si>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</si>
  <si>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</si>
  <si>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</si>
  <si>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</si>
  <si>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</si>
  <si>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</si>
  <si>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</si>
  <si>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</si>
  <si>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</si>
  <si>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</si>
  <si>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</si>
  <si>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</si>
  <si>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</si>
  <si>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</si>
  <si>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</si>
  <si>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</si>
  <si>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</si>
  <si>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</si>
  <si>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</si>
  <si>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</si>
  <si>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</si>
  <si>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</si>
  <si>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</si>
  <si>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</si>
  <si>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</si>
  <si>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</si>
  <si>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</si>
  <si>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</si>
  <si>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</si>
  <si>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</si>
  <si>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</si>
  <si>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</si>
  <si>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</si>
  <si>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</si>
  <si>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</si>
  <si>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</si>
  <si>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</si>
  <si>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</si>
  <si>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</si>
  <si>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</si>
  <si>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</si>
  <si>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</si>
  <si>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</si>
  <si>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</si>
  <si>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</si>
  <si>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</si>
  <si>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</si>
  <si>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</si>
  <si>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</si>
  <si>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</si>
  <si>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</si>
  <si>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</si>
  <si>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</si>
  <si>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</si>
  <si>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</si>
  <si>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</si>
  <si>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</si>
  <si>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</si>
  <si>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</si>
  <si>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</si>
  <si>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</si>
  <si>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</si>
  <si>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</si>
  <si>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</si>
  <si>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</si>
  <si>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</si>
  <si>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</si>
  <si>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</si>
  <si>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</si>
  <si>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</si>
  <si>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</si>
  <si>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</si>
  <si>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</si>
  <si>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</si>
  <si>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</si>
  <si>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</si>
  <si>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</si>
  <si>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</si>
  <si>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</si>
  <si>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</si>
  <si>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</si>
  <si>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</si>
  <si>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</si>
  <si>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</si>
  <si>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</si>
  <si>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</si>
  <si>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</si>
  <si>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</si>
  <si>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</si>
  <si>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</si>
  <si>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</si>
  <si>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</si>
  <si>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</si>
  <si>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</si>
  <si>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</si>
  <si>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</si>
  <si>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</si>
  <si>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</si>
  <si>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</si>
  <si>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</si>
  <si>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</si>
  <si>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</si>
  <si>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</si>
  <si>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</si>
  <si>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</si>
  <si>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</si>
  <si>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</si>
  <si>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</si>
  <si>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</si>
  <si>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</si>
  <si>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</si>
  <si>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</si>
  <si>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</si>
  <si>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</si>
  <si>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</si>
  <si>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</si>
  <si>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</si>
  <si>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</si>
  <si>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</si>
  <si>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</si>
  <si>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</si>
  <si>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</si>
  <si>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</si>
  <si>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</si>
  <si>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</si>
  <si>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</si>
  <si>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</si>
  <si>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</si>
  <si>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</si>
  <si>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</si>
  <si>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</si>
  <si>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</si>
  <si>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</si>
  <si>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</si>
  <si>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</si>
  <si>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</si>
  <si>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</si>
  <si>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</si>
  <si>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</si>
  <si>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</si>
  <si>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</si>
  <si>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</si>
  <si>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</si>
  <si>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</si>
  <si>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</si>
  <si>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</si>
  <si>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</si>
  <si>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</si>
  <si>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</si>
  <si>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</si>
  <si>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</si>
  <si>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</si>
  <si>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</si>
  <si>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</si>
  <si>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</si>
  <si>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</si>
  <si>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</si>
  <si>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</si>
  <si>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</si>
  <si>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</si>
  <si>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</si>
  <si>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</si>
  <si>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</si>
  <si>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</si>
  <si>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</si>
  <si>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</si>
  <si>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</si>
  <si>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</si>
  <si>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</si>
  <si>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</si>
  <si>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</si>
  <si>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</si>
  <si>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</si>
  <si>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</si>
  <si>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</si>
  <si>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</si>
  <si>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</si>
  <si>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</si>
  <si>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</si>
  <si>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</si>
  <si>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</si>
  <si>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</si>
  <si>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</si>
  <si>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</si>
  <si>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</si>
  <si>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</si>
  <si>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</si>
  <si>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</si>
  <si>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</si>
  <si>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</si>
  <si>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</si>
  <si>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</si>
  <si>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</si>
  <si>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</si>
  <si>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</si>
  <si>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</si>
  <si>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</si>
  <si>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</si>
  <si>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</si>
  <si>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</si>
  <si>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</si>
  <si>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</si>
  <si>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</si>
  <si>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</si>
  <si>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</si>
  <si>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</si>
  <si>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</si>
  <si>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</si>
  <si>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</si>
  <si>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</si>
  <si>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</si>
  <si>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</si>
  <si>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</si>
  <si>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</si>
  <si>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</si>
  <si>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</si>
  <si>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</si>
  <si>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 xml:space="preserve"> Parent Category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</si>
  <si>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</si>
  <si>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</si>
  <si>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</si>
  <si>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</si>
  <si>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</si>
  <si>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</si>
  <si>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</si>
  <si>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</si>
  <si>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</si>
  <si>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</si>
  <si>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</si>
  <si>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</si>
  <si>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</si>
  <si>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</si>
  <si>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</si>
  <si>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</si>
  <si>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</si>
  <si>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</si>
  <si>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</si>
  <si>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</si>
  <si>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</si>
  <si>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</si>
  <si>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</si>
  <si>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</si>
  <si>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</si>
  <si>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</si>
  <si>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</si>
  <si>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Percentaged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</si>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</sst>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10" fontId="16" fillId="0" borderId="0" xfId="42" applyNumberFormat="1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[CrowdFundingBook.Solved.xlsx]Parent Category 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Campaign Status per Parent Category </a:t>
            </a:r>
            <a:endParaRPr lang="en-US"/>
          </a:p>
        </c:rich>
      </c:tx>
      <c:layout>
        <c:manualLayout>
          <c:xMode val="edge"/>
          <c:yMode val="edge"/>
          <c:x val="0.327179056869775"/>
          <c:y val="0.12063848597872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56215443467844"/>
          <c:y val="0.26328484981044037"/>
          <c:w val="0.7145858584146304"/>
          <c:h val="0.537743875765529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Category Pivot Table'!$B$3:$B$4</c:f>
              <c:strCache>
                <c:ptCount val="1"/>
                <c:pt idx="0">
                  <c:v>film &amp; video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'Parent Category Pivot Table'!$B$5:$B$9</c:f>
              <c:numCache>
                <c:formatCode>General</c:formatCode>
                <c:ptCount val="4"/>
                <c:pt idx="0">
                  <c:v>11</c:v>
                </c:pt>
                <c:pt idx="1">
                  <c:v>60</c:v>
                </c:pt>
                <c:pt idx="2">
                  <c:v>5</c:v>
                </c:pt>
                <c:pt idx="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6-4973-BFFC-88E50A93248B}"/>
            </c:ext>
          </c:extLst>
        </c:ser>
        <c:ser>
          <c:idx val="1"/>
          <c:order val="1"/>
          <c:tx>
            <c:strRef>
              <c:f>'Parent Category Pivot Table'!$C$3:$C$4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'Parent Category Pivot Table'!$C$5:$C$9</c:f>
              <c:numCache>
                <c:formatCode>General</c:formatCode>
                <c:ptCount val="4"/>
                <c:pt idx="0">
                  <c:v>4</c:v>
                </c:pt>
                <c:pt idx="1">
                  <c:v>20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AC6-4973-BFFC-88E50A93248B}"/>
            </c:ext>
          </c:extLst>
        </c:ser>
        <c:ser>
          <c:idx val="2"/>
          <c:order val="2"/>
          <c:tx>
            <c:strRef>
              <c:f>'Parent Category Pivot Table'!$D$3:$D$4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'Parent Category Pivot Table'!$D$5:$D$9</c:f>
              <c:numCache>
                <c:formatCode>General</c:formatCode>
                <c:ptCount val="4"/>
                <c:pt idx="0">
                  <c:v>1</c:v>
                </c:pt>
                <c:pt idx="1">
                  <c:v>23</c:v>
                </c:pt>
                <c:pt idx="2">
                  <c:v>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AC6-4973-BFFC-88E50A93248B}"/>
            </c:ext>
          </c:extLst>
        </c:ser>
        <c:ser>
          <c:idx val="3"/>
          <c:order val="3"/>
          <c:tx>
            <c:strRef>
              <c:f>'Parent Category Pivot Table'!$E$3:$E$4</c:f>
              <c:strCache>
                <c:ptCount val="1"/>
                <c:pt idx="0">
                  <c:v>journalism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'Parent Category Pivot Table'!$E$5:$E$9</c:f>
              <c:numCache>
                <c:formatCode>General</c:formatCode>
                <c:ptCount val="4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AC6-4973-BFFC-88E50A93248B}"/>
            </c:ext>
          </c:extLst>
        </c:ser>
        <c:ser>
          <c:idx val="4"/>
          <c:order val="4"/>
          <c:tx>
            <c:strRef>
              <c:f>'Parent Category Pivot Table'!$F$3:$F$4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'Parent Category Pivot Table'!$F$5:$F$9</c:f>
              <c:numCache>
                <c:formatCode>General</c:formatCode>
                <c:ptCount val="4"/>
                <c:pt idx="0">
                  <c:v>10</c:v>
                </c:pt>
                <c:pt idx="1">
                  <c:v>66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AC6-4973-BFFC-88E50A93248B}"/>
            </c:ext>
          </c:extLst>
        </c:ser>
        <c:ser>
          <c:idx val="5"/>
          <c:order val="5"/>
          <c:tx>
            <c:strRef>
              <c:f>'Parent Category Pivot Table'!$G$3:$G$4</c:f>
              <c:strCache>
                <c:ptCount val="1"/>
                <c:pt idx="0">
                  <c:v>photography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'Parent Category Pivot Table'!$G$5:$G$9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1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AC6-4973-BFFC-88E50A93248B}"/>
            </c:ext>
          </c:extLst>
        </c:ser>
        <c:ser>
          <c:idx val="6"/>
          <c:order val="6"/>
          <c:tx>
            <c:strRef>
              <c:f>'Parent Category Pivot Table'!$H$3:$H$4</c:f>
              <c:strCache>
                <c:ptCount val="1"/>
                <c:pt idx="0">
                  <c:v>publishing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'Parent Category Pivot Table'!$H$5:$H$9</c:f>
              <c:numCache>
                <c:formatCode>General</c:formatCode>
                <c:ptCount val="4"/>
                <c:pt idx="0">
                  <c:v>2</c:v>
                </c:pt>
                <c:pt idx="1">
                  <c:v>24</c:v>
                </c:pt>
                <c:pt idx="2">
                  <c:v>1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AC6-4973-BFFC-88E50A93248B}"/>
            </c:ext>
          </c:extLst>
        </c:ser>
        <c:ser>
          <c:idx val="7"/>
          <c:order val="7"/>
          <c:tx>
            <c:strRef>
              <c:f>'Parent Category Pivot Table'!$I$3:$I$4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'Parent Category Pivot Table'!$I$5:$I$9</c:f>
              <c:numCache>
                <c:formatCode>General</c:formatCode>
                <c:ptCount val="4"/>
                <c:pt idx="0">
                  <c:v>2</c:v>
                </c:pt>
                <c:pt idx="1">
                  <c:v>28</c:v>
                </c:pt>
                <c:pt idx="2">
                  <c:v>2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AC6-4973-BFFC-88E50A93248B}"/>
            </c:ext>
          </c:extLst>
        </c:ser>
        <c:ser>
          <c:idx val="8"/>
          <c:order val="8"/>
          <c:tx>
            <c:strRef>
              <c:f>'Parent Category Pivot Table'!$J$3:$J$4</c:f>
              <c:strCache>
                <c:ptCount val="1"/>
                <c:pt idx="0">
                  <c:v>theater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'Parent Category Pivot Table'!$J$5:$J$9</c:f>
              <c:numCache>
                <c:formatCode>General</c:formatCode>
                <c:ptCount val="4"/>
                <c:pt idx="0">
                  <c:v>23</c:v>
                </c:pt>
                <c:pt idx="1">
                  <c:v>132</c:v>
                </c:pt>
                <c:pt idx="2">
                  <c:v>2</c:v>
                </c:pt>
                <c:pt idx="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AC6-4973-BFFC-88E50A932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4010784"/>
        <c:axId val="574011136"/>
      </c:barChart>
      <c:catAx>
        <c:axId val="57401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>
            <c:manualLayout>
              <c:xMode val="edge"/>
              <c:yMode val="edge"/>
              <c:x val="0.40538396774676577"/>
              <c:y val="0.89646138969470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11136"/>
        <c:crosses val="autoZero"/>
        <c:auto val="1"/>
        <c:lblAlgn val="ctr"/>
        <c:lblOffset val="100"/>
        <c:noMultiLvlLbl val="0"/>
      </c:catAx>
      <c:valAx>
        <c:axId val="5740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[CrowdFundingBook.Solved.xlsx]Date Created and Ended!PivotTable5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Status by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and Ended'!$B$4:$B$5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'Date Created and Ended'!$A$6:$A$18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and Ended'!$B$6:$B$18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1-4314-9099-8DDD055F4511}"/>
            </c:ext>
          </c:extLst>
        </c:ser>
        <c:ser>
          <c:idx val="1"/>
          <c:order val="1"/>
          <c:tx>
            <c:strRef>
              <c:f>'Date Created and Ended'!$C$4:$C$5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'Date Created and Ended'!$A$6:$A$18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and Ended'!$C$6:$C$18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81-4314-9099-8DDD055F4511}"/>
            </c:ext>
          </c:extLst>
        </c:ser>
        <c:ser>
          <c:idx val="2"/>
          <c:order val="2"/>
          <c:tx>
            <c:strRef>
              <c:f>'Date Created and Ended'!$D$4:$D$5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'Date Created and Ended'!$A$6:$A$18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and Ended'!$D$6:$D$18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81-4314-9099-8DDD055F4511}"/>
            </c:ext>
          </c:extLst>
        </c:ser>
        <c:ser>
          <c:idx val="3"/>
          <c:order val="3"/>
          <c:tx>
            <c:strRef>
              <c:f>'Date Created and Ended'!$E$4:$E$5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'Date Created and Ended'!$A$6:$A$18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and Ended'!$E$6:$E$18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81-4314-9099-8DDD055F45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5373696"/>
        <c:axId val="955370528"/>
      </c:lineChart>
      <c:catAx>
        <c:axId val="95537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Year(In Quarters)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70528"/>
        <c:crosses val="autoZero"/>
        <c:auto val="1"/>
        <c:lblAlgn val="ctr"/>
        <c:lblOffset val="100"/>
        <c:noMultiLvlLbl val="0"/>
      </c:catAx>
      <c:valAx>
        <c:axId val="9553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[CrowdFundingBook.Solved.xlsx]Sub Category 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Status per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'Sub Category Pivot Table'!$B$3:$B$4</c:f>
              <c:strCache>
                <c:ptCount val="1"/>
                <c:pt idx="0">
                  <c:v>animation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Table'!$B$5:$B$9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B-49C9-9C70-2548CEDA055C}"/>
            </c:ext>
          </c:extLst>
        </c:ser>
        <c:ser>
          <c:idx val="1"/>
          <c:order val="1"/>
          <c:tx>
            <c:strRef>
              <c:f>'Sub Category Pivot Table'!$C$3:$C$4</c:f>
              <c:strCache>
                <c:ptCount val="1"/>
                <c:pt idx="0">
                  <c:v>audio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Table'!$C$5:$C$9</c:f>
              <c:numCache>
                <c:formatCode>General</c:formatCode>
                <c:ptCount val="4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B-49C9-9C70-2548CEDA055C}"/>
            </c:ext>
          </c:extLst>
        </c:ser>
        <c:ser>
          <c:idx val="2"/>
          <c:order val="2"/>
          <c:tx>
            <c:strRef>
              <c:f>'Sub Category Pivot Table'!$D$3:$D$4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Table'!$D$5:$D$9</c:f>
              <c:numCache>
                <c:formatCode>General</c:formatCode>
                <c:ptCount val="4"/>
                <c:pt idx="0">
                  <c:v>4</c:v>
                </c:pt>
                <c:pt idx="1">
                  <c:v>21</c:v>
                </c:pt>
                <c:pt idx="2">
                  <c:v>1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B-49C9-9C70-2548CEDA055C}"/>
            </c:ext>
          </c:extLst>
        </c:ser>
        <c:ser>
          <c:idx val="3"/>
          <c:order val="3"/>
          <c:tx>
            <c:strRef>
              <c:f>'Sub Category Pivot Table'!$E$3:$E$4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Table'!$E$5:$E$9</c:f>
              <c:numCache>
                <c:formatCode>General</c:formatCode>
                <c:ptCount val="4"/>
                <c:pt idx="0">
                  <c:v>2</c:v>
                </c:pt>
                <c:pt idx="1">
                  <c:v>12</c:v>
                </c:pt>
                <c:pt idx="2">
                  <c:v>1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B-49C9-9C70-2548CEDA055C}"/>
            </c:ext>
          </c:extLst>
        </c:ser>
        <c:ser>
          <c:idx val="4"/>
          <c:order val="4"/>
          <c:tx>
            <c:strRef>
              <c:f>'Sub Category Pivot Table'!$F$3:$F$4</c:f>
              <c:strCache>
                <c:ptCount val="1"/>
                <c:pt idx="0">
                  <c:v>electric music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Table'!$F$5:$F$9</c:f>
              <c:numCache>
                <c:formatCode>General</c:formatCode>
                <c:ptCount val="4"/>
                <c:pt idx="1">
                  <c:v>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B-49C9-9C70-2548CEDA055C}"/>
            </c:ext>
          </c:extLst>
        </c:ser>
        <c:ser>
          <c:idx val="5"/>
          <c:order val="5"/>
          <c:tx>
            <c:strRef>
              <c:f>'Sub Category Pivot Table'!$G$3:$G$4</c:f>
              <c:strCache>
                <c:ptCount val="1"/>
                <c:pt idx="0">
                  <c:v>fiction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Table'!$G$5:$G$9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8B-49C9-9C70-2548CEDA055C}"/>
            </c:ext>
          </c:extLst>
        </c:ser>
        <c:ser>
          <c:idx val="6"/>
          <c:order val="6"/>
          <c:tx>
            <c:strRef>
              <c:f>'Sub Category Pivot Table'!$H$3:$H$4</c:f>
              <c:strCache>
                <c:ptCount val="1"/>
                <c:pt idx="0">
                  <c:v>food trucks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Table'!$H$5:$H$9</c:f>
              <c:numCache>
                <c:formatCode>General</c:formatCode>
                <c:ptCount val="4"/>
                <c:pt idx="0">
                  <c:v>4</c:v>
                </c:pt>
                <c:pt idx="1">
                  <c:v>20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8B-49C9-9C70-2548CEDA055C}"/>
            </c:ext>
          </c:extLst>
        </c:ser>
        <c:ser>
          <c:idx val="7"/>
          <c:order val="7"/>
          <c:tx>
            <c:strRef>
              <c:f>'Sub Category Pivot Table'!$I$3:$I$4</c:f>
              <c:strCache>
                <c:ptCount val="1"/>
                <c:pt idx="0">
                  <c:v>indie rock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Table'!$I$5:$I$9</c:f>
              <c:numCache>
                <c:formatCode>General</c:formatCode>
                <c:ptCount val="4"/>
                <c:pt idx="0">
                  <c:v>3</c:v>
                </c:pt>
                <c:pt idx="1">
                  <c:v>19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8B-49C9-9C70-2548CEDA055C}"/>
            </c:ext>
          </c:extLst>
        </c:ser>
        <c:ser>
          <c:idx val="8"/>
          <c:order val="8"/>
          <c:tx>
            <c:strRef>
              <c:f>'Sub Category Pivot Table'!$J$3:$J$4</c:f>
              <c:strCache>
                <c:ptCount val="1"/>
                <c:pt idx="0">
                  <c:v>jazz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Table'!$J$5:$J$9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8B-49C9-9C70-2548CEDA055C}"/>
            </c:ext>
          </c:extLst>
        </c:ser>
        <c:ser>
          <c:idx val="9"/>
          <c:order val="9"/>
          <c:tx>
            <c:strRef>
              <c:f>'Sub Category Pivot Table'!$K$3:$K$4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Table'!$K$5:$K$9</c:f>
              <c:numCache>
                <c:formatCode>General</c:formatCode>
                <c:ptCount val="4"/>
                <c:pt idx="1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8B-49C9-9C70-2548CEDA055C}"/>
            </c:ext>
          </c:extLst>
        </c:ser>
        <c:ser>
          <c:idx val="10"/>
          <c:order val="10"/>
          <c:tx>
            <c:strRef>
              <c:f>'Sub Category Pivot Table'!$L$3:$L$4</c:f>
              <c:strCache>
                <c:ptCount val="1"/>
                <c:pt idx="0">
                  <c:v>mobile games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Table'!$L$5:$L$9</c:f>
              <c:numCache>
                <c:formatCode>General</c:formatCode>
                <c:ptCount val="4"/>
                <c:pt idx="1">
                  <c:v>8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8B-49C9-9C70-2548CEDA055C}"/>
            </c:ext>
          </c:extLst>
        </c:ser>
        <c:ser>
          <c:idx val="11"/>
          <c:order val="11"/>
          <c:tx>
            <c:strRef>
              <c:f>'Sub Category Pivot Table'!$M$3:$M$4</c:f>
              <c:strCache>
                <c:ptCount val="1"/>
                <c:pt idx="0">
                  <c:v>nonfiction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Table'!$M$5:$M$9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8B-49C9-9C70-2548CEDA055C}"/>
            </c:ext>
          </c:extLst>
        </c:ser>
        <c:ser>
          <c:idx val="12"/>
          <c:order val="12"/>
          <c:tx>
            <c:strRef>
              <c:f>'Sub Category Pivot Table'!$N$3:$N$4</c:f>
              <c:strCache>
                <c:ptCount val="1"/>
                <c:pt idx="0">
                  <c:v>photography books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Table'!$N$5:$N$9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1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28B-49C9-9C70-2548CEDA055C}"/>
            </c:ext>
          </c:extLst>
        </c:ser>
        <c:ser>
          <c:idx val="13"/>
          <c:order val="13"/>
          <c:tx>
            <c:strRef>
              <c:f>'Sub Category Pivot Table'!$O$3:$O$4</c:f>
              <c:strCache>
                <c:ptCount val="1"/>
                <c:pt idx="0">
                  <c:v>plays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Table'!$O$5:$O$9</c:f>
              <c:numCache>
                <c:formatCode>General</c:formatCode>
                <c:ptCount val="4"/>
                <c:pt idx="0">
                  <c:v>23</c:v>
                </c:pt>
                <c:pt idx="1">
                  <c:v>132</c:v>
                </c:pt>
                <c:pt idx="2">
                  <c:v>2</c:v>
                </c:pt>
                <c:pt idx="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28B-49C9-9C70-2548CEDA055C}"/>
            </c:ext>
          </c:extLst>
        </c:ser>
        <c:ser>
          <c:idx val="14"/>
          <c:order val="14"/>
          <c:tx>
            <c:strRef>
              <c:f>'Sub Category Pivot Table'!$P$3:$P$4</c:f>
              <c:strCache>
                <c:ptCount val="1"/>
                <c:pt idx="0">
                  <c:v>radio &amp; podcasts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Table'!$P$5:$P$9</c:f>
              <c:numCache>
                <c:formatCode>General</c:formatCode>
                <c:ptCount val="4"/>
                <c:pt idx="1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28B-49C9-9C70-2548CEDA055C}"/>
            </c:ext>
          </c:extLst>
        </c:ser>
        <c:ser>
          <c:idx val="15"/>
          <c:order val="15"/>
          <c:tx>
            <c:strRef>
              <c:f>'Sub Category Pivot Table'!$Q$3:$Q$4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Table'!$Q$5:$Q$9</c:f>
              <c:numCache>
                <c:formatCode>General</c:formatCode>
                <c:ptCount val="4"/>
                <c:pt idx="0">
                  <c:v>6</c:v>
                </c:pt>
                <c:pt idx="1">
                  <c:v>30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28B-49C9-9C70-2548CEDA055C}"/>
            </c:ext>
          </c:extLst>
        </c:ser>
        <c:ser>
          <c:idx val="16"/>
          <c:order val="16"/>
          <c:tx>
            <c:strRef>
              <c:f>'Sub Category Pivot Table'!$R$3:$R$4</c:f>
              <c:strCache>
                <c:ptCount val="1"/>
                <c:pt idx="0">
                  <c:v>science fiction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Table'!$R$5:$R$9</c:f>
              <c:numCache>
                <c:formatCode>General</c:formatCode>
                <c:ptCount val="4"/>
                <c:pt idx="1">
                  <c:v>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28B-49C9-9C70-2548CEDA055C}"/>
            </c:ext>
          </c:extLst>
        </c:ser>
        <c:ser>
          <c:idx val="17"/>
          <c:order val="17"/>
          <c:tx>
            <c:strRef>
              <c:f>'Sub Category Pivot Table'!$S$3:$S$4</c:f>
              <c:strCache>
                <c:ptCount val="1"/>
                <c:pt idx="0">
                  <c:v>shorts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Table'!$S$5:$S$9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28B-49C9-9C70-2548CEDA055C}"/>
            </c:ext>
          </c:extLst>
        </c:ser>
        <c:ser>
          <c:idx val="18"/>
          <c:order val="18"/>
          <c:tx>
            <c:strRef>
              <c:f>'Sub Category Pivot Table'!$T$3:$T$4</c:f>
              <c:strCache>
                <c:ptCount val="1"/>
                <c:pt idx="0">
                  <c:v>television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Table'!$T$5:$T$9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28B-49C9-9C70-2548CEDA055C}"/>
            </c:ext>
          </c:extLst>
        </c:ser>
        <c:ser>
          <c:idx val="19"/>
          <c:order val="19"/>
          <c:tx>
            <c:strRef>
              <c:f>'Sub Category Pivot Table'!$U$3:$U$4</c:f>
              <c:strCache>
                <c:ptCount val="1"/>
                <c:pt idx="0">
                  <c:v>translations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Table'!$U$5:$U$9</c:f>
              <c:numCache>
                <c:formatCode>General</c:formatCode>
                <c:ptCount val="4"/>
                <c:pt idx="1">
                  <c:v>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28B-49C9-9C70-2548CEDA055C}"/>
            </c:ext>
          </c:extLst>
        </c:ser>
        <c:ser>
          <c:idx val="20"/>
          <c:order val="20"/>
          <c:tx>
            <c:strRef>
              <c:f>'Sub Category Pivot Table'!$V$3:$V$4</c:f>
              <c:strCache>
                <c:ptCount val="1"/>
                <c:pt idx="0">
                  <c:v>video games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Table'!$V$5:$V$9</c:f>
              <c:numCache>
                <c:formatCode>General</c:formatCode>
                <c:ptCount val="4"/>
                <c:pt idx="0">
                  <c:v>1</c:v>
                </c:pt>
                <c:pt idx="1">
                  <c:v>15</c:v>
                </c:pt>
                <c:pt idx="2">
                  <c:v>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28B-49C9-9C70-2548CEDA055C}"/>
            </c:ext>
          </c:extLst>
        </c:ser>
        <c:ser>
          <c:idx val="21"/>
          <c:order val="21"/>
          <c:tx>
            <c:strRef>
              <c:f>'Sub Category Pivot Table'!$W$3:$W$4</c:f>
              <c:strCache>
                <c:ptCount val="1"/>
                <c:pt idx="0">
                  <c:v>wearables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Table'!$W$5:$W$9</c:f>
              <c:numCache>
                <c:formatCode>General</c:formatCode>
                <c:ptCount val="4"/>
                <c:pt idx="1">
                  <c:v>16</c:v>
                </c:pt>
                <c:pt idx="2">
                  <c:v>1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28B-49C9-9C70-2548CEDA055C}"/>
            </c:ext>
          </c:extLst>
        </c:ser>
        <c:ser>
          <c:idx val="22"/>
          <c:order val="22"/>
          <c:tx>
            <c:strRef>
              <c:f>'Sub Category Pivot Table'!$X$3:$X$4</c:f>
              <c:strCache>
                <c:ptCount val="1"/>
                <c:pt idx="0">
                  <c:v>web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Table'!$X$5:$X$9</c:f>
              <c:numCache>
                <c:formatCode>General</c:formatCode>
                <c:ptCount val="4"/>
                <c:pt idx="0">
                  <c:v>2</c:v>
                </c:pt>
                <c:pt idx="1">
                  <c:v>12</c:v>
                </c:pt>
                <c:pt idx="2">
                  <c:v>1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28B-49C9-9C70-2548CEDA055C}"/>
            </c:ext>
          </c:extLst>
        </c:ser>
        <c:ser>
          <c:idx val="23"/>
          <c:order val="23"/>
          <c:tx>
            <c:strRef>
              <c:f>'Sub Category Pivot Table'!$Y$3:$Y$4</c:f>
              <c:strCache>
                <c:ptCount val="1"/>
                <c:pt idx="0">
                  <c:v>world music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 Category Pivot Table'!$A$5:$A$9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'Sub Category Pivot Table'!$Y$5:$Y$9</c:f>
              <c:numCache>
                <c:formatCode>General</c:formatCode>
                <c:ptCount val="4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28B-49C9-9C70-2548CEDA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9451488"/>
        <c:axId val="789452544"/>
        <c:axId val="0"/>
      </c:bar3DChart>
      <c:catAx>
        <c:axId val="78945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>
            <c:manualLayout>
              <c:xMode val="edge"/>
              <c:yMode val="edge"/>
              <c:x val="0.38901259574239766"/>
              <c:y val="0.92244548808253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52544"/>
        <c:crosses val="autoZero"/>
        <c:auto val="1"/>
        <c:lblAlgn val="ctr"/>
        <c:lblOffset val="100"/>
        <c:noMultiLvlLbl val="0"/>
      </c:catAx>
      <c:valAx>
        <c:axId val="7894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4118499242109218E-2"/>
              <c:y val="0.43242443359268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of Crowdfunding</a:t>
            </a:r>
            <a:r>
              <a:rPr lang="en-US" baseline="0"/>
              <a:t> Campaign (Percentage)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8E-400C-B03B-AD1F1739D5F9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8E-400C-B03B-AD1F1739D5F9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Percentaged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8E-400C-B03B-AD1F1739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25856"/>
        <c:axId val="621822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28E-400C-B03B-AD1F1739D5F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28E-400C-B03B-AD1F1739D5F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8E-400C-B03B-AD1F1739D5F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8E-400C-B03B-AD1F1739D5F9}"/>
                  </c:ext>
                </c:extLst>
              </c15:ser>
            </c15:filteredLineSeries>
          </c:ext>
        </c:extLst>
      </c:lineChart>
      <c:catAx>
        <c:axId val="62182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Goal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50816163690455"/>
              <c:y val="0.79954453169479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2688"/>
        <c:crosses val="autoZero"/>
        <c:auto val="1"/>
        <c:lblAlgn val="ctr"/>
        <c:lblOffset val="100"/>
        <c:noMultiLvlLbl val="0"/>
      </c:catAx>
      <c:valAx>
        <c:axId val="6218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of Crowdfunding Campaign (Count)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3-4162-B0CB-8DFFB7FDC702}"/>
            </c:ext>
          </c:extLst>
        </c:ser>
        <c:ser>
          <c:idx val="1"/>
          <c:order val="1"/>
          <c:tx>
            <c:strRef>
              <c:f>Bonus!$C$1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3-4162-B0CB-8DFFB7FDC702}"/>
            </c:ext>
          </c:extLst>
        </c:ser>
        <c:ser>
          <c:idx val="2"/>
          <c:order val="2"/>
          <c:tx>
            <c:strRef>
              <c:f>Bonus!$D$1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3-4162-B0CB-8DFFB7FDC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825856"/>
        <c:axId val="6218226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653-4162-B0CB-8DFFB7FDC70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Bonus!$F$1</c15:sqref>
                        </c15:formulaRef>
                      </c:ext>
                    </c:extLst>
                    <c:strCache>
                      <c:ptCount val="1"/>
                      <c:pt idx="0">
                        <c:v>Percentage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Bonus!$F$2:$F$13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0.58823529411764708</c:v>
                      </c:pt>
                      <c:pt idx="1">
                        <c:v>0.82683982683982682</c:v>
                      </c:pt>
                      <c:pt idx="2">
                        <c:v>0.52063492063492067</c:v>
                      </c:pt>
                      <c:pt idx="3">
                        <c:v>0.44444444444444442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0.7857142857142857</c:v>
                      </c:pt>
                      <c:pt idx="7">
                        <c:v>1</c:v>
                      </c:pt>
                      <c:pt idx="8">
                        <c:v>0.66666666666666663</c:v>
                      </c:pt>
                      <c:pt idx="9">
                        <c:v>0.7857142857142857</c:v>
                      </c:pt>
                      <c:pt idx="10">
                        <c:v>0.72727272727272729</c:v>
                      </c:pt>
                      <c:pt idx="11">
                        <c:v>0.3737704918032787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53-4162-B0CB-8DFFB7FDC7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Bonus!$G$1</c15:sqref>
                        </c15:formulaRef>
                      </c:ext>
                    </c:extLst>
                    <c:strCache>
                      <c:ptCount val="1"/>
                      <c:pt idx="0">
                        <c:v>Percentage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Bonus!$G$2:$G$13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0.39215686274509803</c:v>
                      </c:pt>
                      <c:pt idx="1">
                        <c:v>0.16450216450216451</c:v>
                      </c:pt>
                      <c:pt idx="2">
                        <c:v>0.4</c:v>
                      </c:pt>
                      <c:pt idx="3">
                        <c:v>0.55555555555555558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0.21428571428571427</c:v>
                      </c:pt>
                      <c:pt idx="7">
                        <c:v>0</c:v>
                      </c:pt>
                      <c:pt idx="8">
                        <c:v>0.25</c:v>
                      </c:pt>
                      <c:pt idx="9">
                        <c:v>0.21428571428571427</c:v>
                      </c:pt>
                      <c:pt idx="10">
                        <c:v>0.27272727272727271</c:v>
                      </c:pt>
                      <c:pt idx="11">
                        <c:v>0.53442622950819674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53-4162-B0CB-8DFFB7FDC70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Bonus!$H$1</c15:sqref>
                        </c15:formulaRef>
                      </c:ext>
                    </c:extLst>
                    <c:strCache>
                      <c:ptCount val="1"/>
                      <c:pt idx="0">
                        <c:v>Percentaged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Bonus!$H$2:$H$13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1.9607843137254902E-2</c:v>
                      </c:pt>
                      <c:pt idx="1">
                        <c:v>8.658008658008658E-3</c:v>
                      </c:pt>
                      <c:pt idx="2">
                        <c:v>7.9365079365079361E-2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8.3333333333333329E-2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9.1803278688524587E-2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53-4162-B0CB-8DFFB7FDC702}"/>
                  </c:ext>
                </c:extLst>
              </c15:ser>
            </c15:filteredLineSeries>
          </c:ext>
        </c:extLst>
      </c:lineChart>
      <c:catAx>
        <c:axId val="62182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Goal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501762839346573"/>
              <c:y val="0.79741036617995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2688"/>
        <c:crosses val="autoZero"/>
        <c:auto val="1"/>
        <c:lblAlgn val="ctr"/>
        <c:lblOffset val="100"/>
        <c:noMultiLvlLbl val="0"/>
      </c:catAx>
      <c:valAx>
        <c:axId val="6218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922020</xdr:colOff>
      <xdr:row>9</xdr:row>
      <xdr:rowOff>53340</xdr:rowOff>
    </xdr:from>
    <xdr:to>
      <xdr:col>11</xdr:col>
      <xdr:colOff>60960</xdr:colOff>
      <xdr:row>33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81F23-9430-747F-BA30-479ED1C1A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163830</xdr:colOff>
      <xdr:row>5</xdr:row>
      <xdr:rowOff>68580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F6731-3F3C-BCFF-ED0C-3CCB1B501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339090</xdr:colOff>
      <xdr:row>9</xdr:row>
      <xdr:rowOff>102870</xdr:rowOff>
    </xdr:from>
    <xdr:to>
      <xdr:col>12</xdr:col>
      <xdr:colOff>632460</xdr:colOff>
      <xdr:row>28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C7B5BE-914D-8A6D-9706-73620B4C8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15</xdr:row>
      <xdr:rowOff>160020</xdr:rowOff>
    </xdr:from>
    <xdr:to>
      <xdr:col>8</xdr:col>
      <xdr:colOff>640080</xdr:colOff>
      <xdr:row>32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DD08F-E2B9-1F0E-D2AC-1D424CCE6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144780</xdr:rowOff>
    </xdr:from>
    <xdr:to>
      <xdr:col>3</xdr:col>
      <xdr:colOff>1173480</xdr:colOff>
      <xdr:row>31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DF7D9C-F574-4E45-BB7D-8E41D7B16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Hook" refreshedDate="45006.408002777775" createdVersion="8" refreshedVersion="8" minRefreshableVersion="3" recordCount="1000" xr:uid="{AB5C1815-9BC4-4C62-B724-A620F75E5777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-1" maxValue="22.388333333333332"/>
    </cacheField>
    <cacheField name="Average Donation" numFmtId="2">
      <sharedItems containsMixedTypes="1" containsNumber="1" minValue="0" maxValue="113.17073170731707"/>
    </cacheField>
    <cacheField name=" 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Hook" refreshedDate="45006.433847685184" createdVersion="8" refreshedVersion="8" minRefreshableVersion="3" recordCount="1000" xr:uid="{C2F3B643-256E-453A-ABF2-FDCF375692AC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-1" maxValue="22.388333333333332"/>
    </cacheField>
    <cacheField name="Average Donation" numFmtId="2">
      <sharedItems containsMixedTypes="1" containsNumber="1" minValue="0" maxValue="113.17073170731707"/>
    </cacheField>
    <cacheField name=" 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9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n v="100"/>
    <n v="0"/>
    <x v="0"/>
    <n v="0"/>
    <x v="0"/>
    <s v="CAD"/>
    <n v="1448690400"/>
    <n v="1450159200"/>
    <b v="0"/>
    <b v="0"/>
    <s v="food/food trucks"/>
    <n v="-1"/>
    <n v="0"/>
    <x v="0"/>
    <x v="0"/>
  </r>
  <r>
    <n v="1"/>
    <x v="1"/>
    <x v="1"/>
    <n v="1400"/>
    <n v="14560"/>
    <x v="1"/>
    <n v="158"/>
    <x v="1"/>
    <s v="USD"/>
    <n v="1408424400"/>
    <n v="1408597200"/>
    <b v="0"/>
    <b v="1"/>
    <s v="music/rock"/>
    <n v="9.4"/>
    <n v="92.151898734177209"/>
    <x v="1"/>
    <x v="1"/>
  </r>
  <r>
    <n v="2"/>
    <x v="2"/>
    <x v="2"/>
    <n v="108400"/>
    <n v="142523"/>
    <x v="1"/>
    <n v="1425"/>
    <x v="2"/>
    <s v="AUD"/>
    <n v="1384668000"/>
    <n v="1384840800"/>
    <b v="0"/>
    <b v="0"/>
    <s v="technology/web"/>
    <n v="0.31478782287822876"/>
    <n v="100.01614035087719"/>
    <x v="2"/>
    <x v="2"/>
  </r>
  <r>
    <n v="3"/>
    <x v="3"/>
    <x v="3"/>
    <n v="4200"/>
    <n v="2477"/>
    <x v="0"/>
    <n v="24"/>
    <x v="1"/>
    <s v="USD"/>
    <n v="1565499600"/>
    <n v="1568955600"/>
    <b v="0"/>
    <b v="0"/>
    <s v="music/rock"/>
    <n v="-0.41023809523809524"/>
    <n v="103.20833333333333"/>
    <x v="1"/>
    <x v="1"/>
  </r>
  <r>
    <n v="4"/>
    <x v="4"/>
    <x v="4"/>
    <n v="7600"/>
    <n v="5265"/>
    <x v="0"/>
    <n v="53"/>
    <x v="1"/>
    <s v="USD"/>
    <n v="1547964000"/>
    <n v="1548309600"/>
    <b v="0"/>
    <b v="0"/>
    <s v="theater/plays"/>
    <n v="-0.30723684210526314"/>
    <n v="99.339622641509436"/>
    <x v="3"/>
    <x v="3"/>
  </r>
  <r>
    <n v="5"/>
    <x v="5"/>
    <x v="5"/>
    <n v="7600"/>
    <n v="13195"/>
    <x v="1"/>
    <n v="174"/>
    <x v="3"/>
    <s v="DKK"/>
    <n v="1346130000"/>
    <n v="1347080400"/>
    <b v="0"/>
    <b v="0"/>
    <s v="theater/plays"/>
    <n v="0.73618421052631577"/>
    <n v="75.833333333333329"/>
    <x v="3"/>
    <x v="3"/>
  </r>
  <r>
    <n v="6"/>
    <x v="6"/>
    <x v="6"/>
    <n v="5200"/>
    <n v="1090"/>
    <x v="0"/>
    <n v="18"/>
    <x v="4"/>
    <s v="GBP"/>
    <n v="1505278800"/>
    <n v="1505365200"/>
    <b v="0"/>
    <b v="0"/>
    <s v="film &amp; video/documentary"/>
    <n v="-0.79038461538461535"/>
    <n v="60.555555555555557"/>
    <x v="4"/>
    <x v="4"/>
  </r>
  <r>
    <n v="7"/>
    <x v="7"/>
    <x v="7"/>
    <n v="4500"/>
    <n v="14741"/>
    <x v="1"/>
    <n v="227"/>
    <x v="3"/>
    <s v="DKK"/>
    <n v="1439442000"/>
    <n v="1439614800"/>
    <b v="0"/>
    <b v="0"/>
    <s v="theater/plays"/>
    <n v="2.2757777777777779"/>
    <n v="64.93832599118943"/>
    <x v="3"/>
    <x v="3"/>
  </r>
  <r>
    <n v="8"/>
    <x v="8"/>
    <x v="8"/>
    <n v="110100"/>
    <n v="21946"/>
    <x v="2"/>
    <n v="708"/>
    <x v="3"/>
    <s v="DKK"/>
    <n v="1281330000"/>
    <n v="1281502800"/>
    <b v="0"/>
    <b v="0"/>
    <s v="theater/plays"/>
    <n v="-0.80067211625794732"/>
    <n v="30.997175141242938"/>
    <x v="3"/>
    <x v="3"/>
  </r>
  <r>
    <n v="9"/>
    <x v="9"/>
    <x v="9"/>
    <n v="6200"/>
    <n v="3208"/>
    <x v="0"/>
    <n v="44"/>
    <x v="1"/>
    <s v="USD"/>
    <n v="1379566800"/>
    <n v="1383804000"/>
    <b v="0"/>
    <b v="0"/>
    <s v="music/electric music"/>
    <n v="-0.48258064516129034"/>
    <n v="72.909090909090907"/>
    <x v="1"/>
    <x v="5"/>
  </r>
  <r>
    <n v="10"/>
    <x v="10"/>
    <x v="10"/>
    <n v="5200"/>
    <n v="13838"/>
    <x v="1"/>
    <n v="220"/>
    <x v="1"/>
    <s v="USD"/>
    <n v="1281762000"/>
    <n v="1285909200"/>
    <b v="0"/>
    <b v="0"/>
    <s v="film &amp; video/drama"/>
    <n v="1.6611538461538462"/>
    <n v="62.9"/>
    <x v="4"/>
    <x v="6"/>
  </r>
  <r>
    <n v="11"/>
    <x v="11"/>
    <x v="11"/>
    <n v="6300"/>
    <n v="3030"/>
    <x v="0"/>
    <n v="27"/>
    <x v="1"/>
    <s v="USD"/>
    <n v="1285045200"/>
    <n v="1285563600"/>
    <b v="0"/>
    <b v="1"/>
    <s v="theater/plays"/>
    <n v="-0.51904761904761909"/>
    <n v="112.22222222222223"/>
    <x v="3"/>
    <x v="3"/>
  </r>
  <r>
    <n v="12"/>
    <x v="12"/>
    <x v="12"/>
    <n v="6300"/>
    <n v="5629"/>
    <x v="0"/>
    <n v="55"/>
    <x v="1"/>
    <s v="USD"/>
    <n v="1571720400"/>
    <n v="1572411600"/>
    <b v="0"/>
    <b v="0"/>
    <s v="film &amp; video/drama"/>
    <n v="-0.10650793650793651"/>
    <n v="102.34545454545454"/>
    <x v="4"/>
    <x v="6"/>
  </r>
  <r>
    <n v="13"/>
    <x v="13"/>
    <x v="13"/>
    <n v="4200"/>
    <n v="10295"/>
    <x v="1"/>
    <n v="98"/>
    <x v="1"/>
    <s v="USD"/>
    <n v="1465621200"/>
    <n v="1466658000"/>
    <b v="0"/>
    <b v="0"/>
    <s v="music/indie rock"/>
    <n v="1.4511904761904761"/>
    <n v="105.05102040816327"/>
    <x v="1"/>
    <x v="7"/>
  </r>
  <r>
    <n v="14"/>
    <x v="14"/>
    <x v="14"/>
    <n v="28200"/>
    <n v="18829"/>
    <x v="0"/>
    <n v="200"/>
    <x v="1"/>
    <s v="USD"/>
    <n v="1331013600"/>
    <n v="1333342800"/>
    <b v="0"/>
    <b v="0"/>
    <s v="music/indie rock"/>
    <n v="-0.3323049645390071"/>
    <n v="94.144999999999996"/>
    <x v="1"/>
    <x v="7"/>
  </r>
  <r>
    <n v="15"/>
    <x v="15"/>
    <x v="15"/>
    <n v="81200"/>
    <n v="38414"/>
    <x v="0"/>
    <n v="452"/>
    <x v="1"/>
    <s v="USD"/>
    <n v="1575957600"/>
    <n v="1576303200"/>
    <b v="0"/>
    <b v="0"/>
    <s v="technology/wearables"/>
    <n v="-0.52692118226600981"/>
    <n v="84.986725663716811"/>
    <x v="2"/>
    <x v="8"/>
  </r>
  <r>
    <n v="16"/>
    <x v="16"/>
    <x v="16"/>
    <n v="1700"/>
    <n v="11041"/>
    <x v="1"/>
    <n v="100"/>
    <x v="1"/>
    <s v="USD"/>
    <n v="1390370400"/>
    <n v="1392271200"/>
    <b v="0"/>
    <b v="0"/>
    <s v="publishing/nonfiction"/>
    <n v="5.4947058823529416"/>
    <n v="110.41"/>
    <x v="5"/>
    <x v="9"/>
  </r>
  <r>
    <n v="17"/>
    <x v="17"/>
    <x v="17"/>
    <n v="84600"/>
    <n v="134845"/>
    <x v="1"/>
    <n v="1249"/>
    <x v="1"/>
    <s v="USD"/>
    <n v="1294812000"/>
    <n v="1294898400"/>
    <b v="0"/>
    <b v="0"/>
    <s v="film &amp; video/animation"/>
    <n v="0.59391252955082741"/>
    <n v="107.96236989591674"/>
    <x v="4"/>
    <x v="10"/>
  </r>
  <r>
    <n v="18"/>
    <x v="18"/>
    <x v="18"/>
    <n v="9100"/>
    <n v="6089"/>
    <x v="3"/>
    <n v="135"/>
    <x v="1"/>
    <s v="USD"/>
    <n v="1536382800"/>
    <n v="1537074000"/>
    <b v="0"/>
    <b v="0"/>
    <s v="theater/plays"/>
    <n v="-0.33087912087912086"/>
    <n v="45.103703703703701"/>
    <x v="3"/>
    <x v="3"/>
  </r>
  <r>
    <n v="19"/>
    <x v="19"/>
    <x v="19"/>
    <n v="62500"/>
    <n v="30331"/>
    <x v="0"/>
    <n v="674"/>
    <x v="1"/>
    <s v="USD"/>
    <n v="1551679200"/>
    <n v="1553490000"/>
    <b v="0"/>
    <b v="1"/>
    <s v="theater/plays"/>
    <n v="-0.51470400000000005"/>
    <n v="45.001483679525222"/>
    <x v="3"/>
    <x v="3"/>
  </r>
  <r>
    <n v="20"/>
    <x v="20"/>
    <x v="20"/>
    <n v="131800"/>
    <n v="147936"/>
    <x v="1"/>
    <n v="1396"/>
    <x v="1"/>
    <s v="USD"/>
    <n v="1406523600"/>
    <n v="1406523600"/>
    <b v="0"/>
    <b v="0"/>
    <s v="film &amp; video/drama"/>
    <n v="0.12242792109256449"/>
    <n v="105.97134670487107"/>
    <x v="4"/>
    <x v="6"/>
  </r>
  <r>
    <n v="21"/>
    <x v="21"/>
    <x v="21"/>
    <n v="94000"/>
    <n v="38533"/>
    <x v="0"/>
    <n v="558"/>
    <x v="1"/>
    <s v="USD"/>
    <n v="1313384400"/>
    <n v="1316322000"/>
    <b v="0"/>
    <b v="0"/>
    <s v="theater/plays"/>
    <n v="-0.59007446808510633"/>
    <n v="69.055555555555557"/>
    <x v="3"/>
    <x v="3"/>
  </r>
  <r>
    <n v="22"/>
    <x v="22"/>
    <x v="22"/>
    <n v="59100"/>
    <n v="75690"/>
    <x v="1"/>
    <n v="890"/>
    <x v="1"/>
    <s v="USD"/>
    <n v="1522731600"/>
    <n v="1524027600"/>
    <b v="0"/>
    <b v="0"/>
    <s v="theater/plays"/>
    <n v="0.28071065989847716"/>
    <n v="85.044943820224717"/>
    <x v="3"/>
    <x v="3"/>
  </r>
  <r>
    <n v="23"/>
    <x v="23"/>
    <x v="23"/>
    <n v="4500"/>
    <n v="14942"/>
    <x v="1"/>
    <n v="142"/>
    <x v="4"/>
    <s v="GBP"/>
    <n v="1550124000"/>
    <n v="1554699600"/>
    <b v="0"/>
    <b v="0"/>
    <s v="film &amp; video/documentary"/>
    <n v="2.3204444444444445"/>
    <n v="105.22535211267606"/>
    <x v="4"/>
    <x v="4"/>
  </r>
  <r>
    <n v="24"/>
    <x v="24"/>
    <x v="24"/>
    <n v="92400"/>
    <n v="104257"/>
    <x v="1"/>
    <n v="2673"/>
    <x v="1"/>
    <s v="USD"/>
    <n v="1403326800"/>
    <n v="1403499600"/>
    <b v="0"/>
    <b v="0"/>
    <s v="technology/wearables"/>
    <n v="0.12832251082251081"/>
    <n v="39.003741114852225"/>
    <x v="2"/>
    <x v="8"/>
  </r>
  <r>
    <n v="25"/>
    <x v="25"/>
    <x v="25"/>
    <n v="5500"/>
    <n v="11904"/>
    <x v="1"/>
    <n v="163"/>
    <x v="1"/>
    <s v="USD"/>
    <n v="1305694800"/>
    <n v="1307422800"/>
    <b v="0"/>
    <b v="1"/>
    <s v="games/video games"/>
    <n v="1.1643636363636363"/>
    <n v="73.030674846625772"/>
    <x v="6"/>
    <x v="11"/>
  </r>
  <r>
    <n v="26"/>
    <x v="26"/>
    <x v="26"/>
    <n v="107500"/>
    <n v="51814"/>
    <x v="3"/>
    <n v="1480"/>
    <x v="1"/>
    <s v="USD"/>
    <n v="1533013200"/>
    <n v="1535346000"/>
    <b v="0"/>
    <b v="0"/>
    <s v="theater/plays"/>
    <n v="-0.5180093023255814"/>
    <n v="35.009459459459457"/>
    <x v="3"/>
    <x v="3"/>
  </r>
  <r>
    <n v="27"/>
    <x v="27"/>
    <x v="27"/>
    <n v="2000"/>
    <n v="1599"/>
    <x v="0"/>
    <n v="15"/>
    <x v="1"/>
    <s v="USD"/>
    <n v="1443848400"/>
    <n v="1444539600"/>
    <b v="0"/>
    <b v="0"/>
    <s v="music/rock"/>
    <n v="-0.20050000000000001"/>
    <n v="106.6"/>
    <x v="1"/>
    <x v="1"/>
  </r>
  <r>
    <n v="28"/>
    <x v="28"/>
    <x v="28"/>
    <n v="130800"/>
    <n v="137635"/>
    <x v="1"/>
    <n v="2220"/>
    <x v="1"/>
    <s v="USD"/>
    <n v="1265695200"/>
    <n v="1267682400"/>
    <b v="0"/>
    <b v="1"/>
    <s v="theater/plays"/>
    <n v="5.2255351681957184E-2"/>
    <n v="61.997747747747745"/>
    <x v="3"/>
    <x v="3"/>
  </r>
  <r>
    <n v="29"/>
    <x v="29"/>
    <x v="29"/>
    <n v="45900"/>
    <n v="150965"/>
    <x v="1"/>
    <n v="1606"/>
    <x v="5"/>
    <s v="CHF"/>
    <n v="1532062800"/>
    <n v="1535518800"/>
    <b v="0"/>
    <b v="0"/>
    <s v="film &amp; video/shorts"/>
    <n v="2.2889978213507627"/>
    <n v="94.000622665006233"/>
    <x v="4"/>
    <x v="12"/>
  </r>
  <r>
    <n v="30"/>
    <x v="30"/>
    <x v="30"/>
    <n v="9000"/>
    <n v="14455"/>
    <x v="1"/>
    <n v="129"/>
    <x v="1"/>
    <s v="USD"/>
    <n v="1558674000"/>
    <n v="1559106000"/>
    <b v="0"/>
    <b v="0"/>
    <s v="film &amp; video/animation"/>
    <n v="0.60611111111111116"/>
    <n v="112.05426356589147"/>
    <x v="4"/>
    <x v="10"/>
  </r>
  <r>
    <n v="31"/>
    <x v="31"/>
    <x v="31"/>
    <n v="3500"/>
    <n v="10850"/>
    <x v="1"/>
    <n v="226"/>
    <x v="4"/>
    <s v="GBP"/>
    <n v="1451973600"/>
    <n v="1454392800"/>
    <b v="0"/>
    <b v="0"/>
    <s v="games/video games"/>
    <n v="2.1"/>
    <n v="48.008849557522126"/>
    <x v="6"/>
    <x v="11"/>
  </r>
  <r>
    <n v="32"/>
    <x v="32"/>
    <x v="32"/>
    <n v="101000"/>
    <n v="87676"/>
    <x v="0"/>
    <n v="2307"/>
    <x v="6"/>
    <s v="EUR"/>
    <n v="1515564000"/>
    <n v="1517896800"/>
    <b v="0"/>
    <b v="0"/>
    <s v="film &amp; video/documentary"/>
    <n v="-0.13192079207920793"/>
    <n v="38.004334633723452"/>
    <x v="4"/>
    <x v="4"/>
  </r>
  <r>
    <n v="33"/>
    <x v="33"/>
    <x v="33"/>
    <n v="50200"/>
    <n v="189666"/>
    <x v="1"/>
    <n v="5419"/>
    <x v="1"/>
    <s v="USD"/>
    <n v="1412485200"/>
    <n v="1415685600"/>
    <b v="0"/>
    <b v="0"/>
    <s v="theater/plays"/>
    <n v="2.7782071713147412"/>
    <n v="35.000184535892231"/>
    <x v="3"/>
    <x v="3"/>
  </r>
  <r>
    <n v="34"/>
    <x v="34"/>
    <x v="34"/>
    <n v="9300"/>
    <n v="14025"/>
    <x v="1"/>
    <n v="165"/>
    <x v="1"/>
    <s v="USD"/>
    <n v="1490245200"/>
    <n v="1490677200"/>
    <b v="0"/>
    <b v="0"/>
    <s v="film &amp; video/documentary"/>
    <n v="0.50806451612903225"/>
    <n v="85"/>
    <x v="4"/>
    <x v="4"/>
  </r>
  <r>
    <n v="35"/>
    <x v="35"/>
    <x v="35"/>
    <n v="125500"/>
    <n v="188628"/>
    <x v="1"/>
    <n v="1965"/>
    <x v="3"/>
    <s v="DKK"/>
    <n v="1547877600"/>
    <n v="1551506400"/>
    <b v="0"/>
    <b v="1"/>
    <s v="film &amp; video/drama"/>
    <n v="0.50301195219123507"/>
    <n v="95.993893129770996"/>
    <x v="4"/>
    <x v="6"/>
  </r>
  <r>
    <n v="36"/>
    <x v="36"/>
    <x v="36"/>
    <n v="700"/>
    <n v="1101"/>
    <x v="1"/>
    <n v="16"/>
    <x v="1"/>
    <s v="USD"/>
    <n v="1298700000"/>
    <n v="1300856400"/>
    <b v="0"/>
    <b v="0"/>
    <s v="theater/plays"/>
    <n v="0.57285714285714284"/>
    <n v="68.8125"/>
    <x v="3"/>
    <x v="3"/>
  </r>
  <r>
    <n v="37"/>
    <x v="37"/>
    <x v="37"/>
    <n v="8100"/>
    <n v="11339"/>
    <x v="1"/>
    <n v="107"/>
    <x v="1"/>
    <s v="USD"/>
    <n v="1570338000"/>
    <n v="1573192800"/>
    <b v="0"/>
    <b v="1"/>
    <s v="publishing/fiction"/>
    <n v="0.39987654320987653"/>
    <n v="105.97196261682242"/>
    <x v="5"/>
    <x v="13"/>
  </r>
  <r>
    <n v="38"/>
    <x v="38"/>
    <x v="38"/>
    <n v="3100"/>
    <n v="10085"/>
    <x v="1"/>
    <n v="134"/>
    <x v="1"/>
    <s v="USD"/>
    <n v="1287378000"/>
    <n v="1287810000"/>
    <b v="0"/>
    <b v="0"/>
    <s v="photography/photography books"/>
    <n v="2.2532258064516131"/>
    <n v="75.261194029850742"/>
    <x v="7"/>
    <x v="14"/>
  </r>
  <r>
    <n v="39"/>
    <x v="39"/>
    <x v="39"/>
    <n v="9900"/>
    <n v="5027"/>
    <x v="0"/>
    <n v="88"/>
    <x v="3"/>
    <s v="DKK"/>
    <n v="1361772000"/>
    <n v="1362978000"/>
    <b v="0"/>
    <b v="0"/>
    <s v="theater/plays"/>
    <n v="-0.49222222222222223"/>
    <n v="57.125"/>
    <x v="3"/>
    <x v="3"/>
  </r>
  <r>
    <n v="40"/>
    <x v="40"/>
    <x v="40"/>
    <n v="8800"/>
    <n v="14878"/>
    <x v="1"/>
    <n v="198"/>
    <x v="1"/>
    <s v="USD"/>
    <n v="1275714000"/>
    <n v="1277355600"/>
    <b v="0"/>
    <b v="1"/>
    <s v="technology/wearables"/>
    <n v="0.69068181818181817"/>
    <n v="75.141414141414145"/>
    <x v="2"/>
    <x v="8"/>
  </r>
  <r>
    <n v="41"/>
    <x v="41"/>
    <x v="41"/>
    <n v="5600"/>
    <n v="11924"/>
    <x v="1"/>
    <n v="111"/>
    <x v="6"/>
    <s v="EUR"/>
    <n v="1346734800"/>
    <n v="1348981200"/>
    <b v="0"/>
    <b v="1"/>
    <s v="music/rock"/>
    <n v="1.1292857142857142"/>
    <n v="107.42342342342343"/>
    <x v="1"/>
    <x v="1"/>
  </r>
  <r>
    <n v="42"/>
    <x v="42"/>
    <x v="42"/>
    <n v="1800"/>
    <n v="7991"/>
    <x v="1"/>
    <n v="222"/>
    <x v="1"/>
    <s v="USD"/>
    <n v="1309755600"/>
    <n v="1310533200"/>
    <b v="0"/>
    <b v="0"/>
    <s v="food/food trucks"/>
    <n v="3.4394444444444443"/>
    <n v="35.995495495495497"/>
    <x v="0"/>
    <x v="0"/>
  </r>
  <r>
    <n v="43"/>
    <x v="43"/>
    <x v="43"/>
    <n v="90200"/>
    <n v="167717"/>
    <x v="1"/>
    <n v="6212"/>
    <x v="1"/>
    <s v="USD"/>
    <n v="1406178000"/>
    <n v="1407560400"/>
    <b v="0"/>
    <b v="0"/>
    <s v="publishing/radio &amp; podcasts"/>
    <n v="0.85939024390243901"/>
    <n v="26.998873148744366"/>
    <x v="5"/>
    <x v="15"/>
  </r>
  <r>
    <n v="44"/>
    <x v="44"/>
    <x v="44"/>
    <n v="1600"/>
    <n v="10541"/>
    <x v="1"/>
    <n v="98"/>
    <x v="3"/>
    <s v="DKK"/>
    <n v="1552798800"/>
    <n v="1552885200"/>
    <b v="0"/>
    <b v="0"/>
    <s v="publishing/fiction"/>
    <n v="5.5881249999999998"/>
    <n v="107.56122448979592"/>
    <x v="5"/>
    <x v="13"/>
  </r>
  <r>
    <n v="45"/>
    <x v="45"/>
    <x v="45"/>
    <n v="9500"/>
    <n v="4530"/>
    <x v="0"/>
    <n v="48"/>
    <x v="1"/>
    <s v="USD"/>
    <n v="1478062800"/>
    <n v="1479362400"/>
    <b v="0"/>
    <b v="1"/>
    <s v="theater/plays"/>
    <n v="-0.52315789473684216"/>
    <n v="94.375"/>
    <x v="3"/>
    <x v="3"/>
  </r>
  <r>
    <n v="46"/>
    <x v="46"/>
    <x v="46"/>
    <n v="3700"/>
    <n v="4247"/>
    <x v="1"/>
    <n v="92"/>
    <x v="1"/>
    <s v="USD"/>
    <n v="1278565200"/>
    <n v="1280552400"/>
    <b v="0"/>
    <b v="0"/>
    <s v="music/rock"/>
    <n v="0.14783783783783783"/>
    <n v="46.163043478260867"/>
    <x v="1"/>
    <x v="1"/>
  </r>
  <r>
    <n v="47"/>
    <x v="47"/>
    <x v="47"/>
    <n v="1500"/>
    <n v="7129"/>
    <x v="1"/>
    <n v="149"/>
    <x v="1"/>
    <s v="USD"/>
    <n v="1396069200"/>
    <n v="1398661200"/>
    <b v="0"/>
    <b v="0"/>
    <s v="theater/plays"/>
    <n v="3.7526666666666668"/>
    <n v="47.845637583892618"/>
    <x v="3"/>
    <x v="3"/>
  </r>
  <r>
    <n v="48"/>
    <x v="48"/>
    <x v="48"/>
    <n v="33300"/>
    <n v="128862"/>
    <x v="1"/>
    <n v="2431"/>
    <x v="1"/>
    <s v="USD"/>
    <n v="1435208400"/>
    <n v="1436245200"/>
    <b v="0"/>
    <b v="0"/>
    <s v="theater/plays"/>
    <n v="2.86972972972973"/>
    <n v="53.007815713698065"/>
    <x v="3"/>
    <x v="3"/>
  </r>
  <r>
    <n v="49"/>
    <x v="49"/>
    <x v="49"/>
    <n v="7200"/>
    <n v="13653"/>
    <x v="1"/>
    <n v="303"/>
    <x v="1"/>
    <s v="USD"/>
    <n v="1571547600"/>
    <n v="1575439200"/>
    <b v="0"/>
    <b v="0"/>
    <s v="music/rock"/>
    <n v="0.89624999999999999"/>
    <n v="45.059405940594061"/>
    <x v="1"/>
    <x v="1"/>
  </r>
  <r>
    <n v="50"/>
    <x v="50"/>
    <x v="50"/>
    <n v="100"/>
    <n v="2"/>
    <x v="0"/>
    <n v="1"/>
    <x v="6"/>
    <s v="EUR"/>
    <n v="1375333200"/>
    <n v="1377752400"/>
    <b v="0"/>
    <b v="0"/>
    <s v="music/metal"/>
    <n v="-0.98"/>
    <n v="2"/>
    <x v="1"/>
    <x v="16"/>
  </r>
  <r>
    <n v="51"/>
    <x v="51"/>
    <x v="51"/>
    <n v="158100"/>
    <n v="145243"/>
    <x v="0"/>
    <n v="1467"/>
    <x v="4"/>
    <s v="GBP"/>
    <n v="1332824400"/>
    <n v="1334206800"/>
    <b v="0"/>
    <b v="1"/>
    <s v="technology/wearables"/>
    <n v="-8.1321948134092353E-2"/>
    <n v="99.006816632583508"/>
    <x v="2"/>
    <x v="8"/>
  </r>
  <r>
    <n v="52"/>
    <x v="52"/>
    <x v="52"/>
    <n v="7200"/>
    <n v="2459"/>
    <x v="0"/>
    <n v="75"/>
    <x v="1"/>
    <s v="USD"/>
    <n v="1284526800"/>
    <n v="1284872400"/>
    <b v="0"/>
    <b v="0"/>
    <s v="theater/plays"/>
    <n v="-0.65847222222222224"/>
    <n v="32.786666666666669"/>
    <x v="3"/>
    <x v="3"/>
  </r>
  <r>
    <n v="53"/>
    <x v="53"/>
    <x v="53"/>
    <n v="8800"/>
    <n v="12356"/>
    <x v="1"/>
    <n v="209"/>
    <x v="1"/>
    <s v="USD"/>
    <n v="1400562000"/>
    <n v="1403931600"/>
    <b v="0"/>
    <b v="0"/>
    <s v="film &amp; video/drama"/>
    <n v="0.40409090909090911"/>
    <n v="59.119617224880386"/>
    <x v="4"/>
    <x v="6"/>
  </r>
  <r>
    <n v="54"/>
    <x v="54"/>
    <x v="54"/>
    <n v="6000"/>
    <n v="5392"/>
    <x v="0"/>
    <n v="120"/>
    <x v="1"/>
    <s v="USD"/>
    <n v="1520748000"/>
    <n v="1521262800"/>
    <b v="0"/>
    <b v="0"/>
    <s v="technology/wearables"/>
    <n v="-0.10133333333333333"/>
    <n v="44.93333333333333"/>
    <x v="2"/>
    <x v="8"/>
  </r>
  <r>
    <n v="55"/>
    <x v="55"/>
    <x v="55"/>
    <n v="6600"/>
    <n v="11746"/>
    <x v="1"/>
    <n v="131"/>
    <x v="1"/>
    <s v="USD"/>
    <n v="1532926800"/>
    <n v="1533358800"/>
    <b v="0"/>
    <b v="0"/>
    <s v="music/jazz"/>
    <n v="0.77969696969696967"/>
    <n v="89.664122137404576"/>
    <x v="1"/>
    <x v="17"/>
  </r>
  <r>
    <n v="56"/>
    <x v="56"/>
    <x v="56"/>
    <n v="8000"/>
    <n v="11493"/>
    <x v="1"/>
    <n v="164"/>
    <x v="1"/>
    <s v="USD"/>
    <n v="1420869600"/>
    <n v="1421474400"/>
    <b v="0"/>
    <b v="0"/>
    <s v="technology/wearables"/>
    <n v="0.43662499999999999"/>
    <n v="70.079268292682926"/>
    <x v="2"/>
    <x v="8"/>
  </r>
  <r>
    <n v="57"/>
    <x v="57"/>
    <x v="57"/>
    <n v="2900"/>
    <n v="6243"/>
    <x v="1"/>
    <n v="201"/>
    <x v="1"/>
    <s v="USD"/>
    <n v="1504242000"/>
    <n v="1505278800"/>
    <b v="0"/>
    <b v="0"/>
    <s v="games/video games"/>
    <n v="1.1527586206896552"/>
    <n v="31.059701492537314"/>
    <x v="6"/>
    <x v="11"/>
  </r>
  <r>
    <n v="58"/>
    <x v="58"/>
    <x v="58"/>
    <n v="2700"/>
    <n v="6132"/>
    <x v="1"/>
    <n v="211"/>
    <x v="1"/>
    <s v="USD"/>
    <n v="1442811600"/>
    <n v="1443934800"/>
    <b v="0"/>
    <b v="0"/>
    <s v="theater/plays"/>
    <n v="1.2711111111111111"/>
    <n v="29.061611374407583"/>
    <x v="3"/>
    <x v="3"/>
  </r>
  <r>
    <n v="59"/>
    <x v="59"/>
    <x v="59"/>
    <n v="1400"/>
    <n v="3851"/>
    <x v="1"/>
    <n v="128"/>
    <x v="1"/>
    <s v="USD"/>
    <n v="1497243600"/>
    <n v="1498539600"/>
    <b v="0"/>
    <b v="1"/>
    <s v="theater/plays"/>
    <n v="1.7507142857142857"/>
    <n v="30.0859375"/>
    <x v="3"/>
    <x v="3"/>
  </r>
  <r>
    <n v="60"/>
    <x v="60"/>
    <x v="60"/>
    <n v="94200"/>
    <n v="135997"/>
    <x v="1"/>
    <n v="1600"/>
    <x v="0"/>
    <s v="CAD"/>
    <n v="1342501200"/>
    <n v="1342760400"/>
    <b v="0"/>
    <b v="0"/>
    <s v="theater/plays"/>
    <n v="0.44370488322717622"/>
    <n v="84.998125000000002"/>
    <x v="3"/>
    <x v="3"/>
  </r>
  <r>
    <n v="61"/>
    <x v="61"/>
    <x v="61"/>
    <n v="199200"/>
    <n v="184750"/>
    <x v="0"/>
    <n v="2253"/>
    <x v="0"/>
    <s v="CAD"/>
    <n v="1298268000"/>
    <n v="1301720400"/>
    <b v="0"/>
    <b v="0"/>
    <s v="theater/plays"/>
    <n v="-7.2540160642570281E-2"/>
    <n v="82.001775410563695"/>
    <x v="3"/>
    <x v="3"/>
  </r>
  <r>
    <n v="62"/>
    <x v="62"/>
    <x v="62"/>
    <n v="2000"/>
    <n v="14452"/>
    <x v="1"/>
    <n v="249"/>
    <x v="1"/>
    <s v="USD"/>
    <n v="1433480400"/>
    <n v="1433566800"/>
    <b v="0"/>
    <b v="0"/>
    <s v="technology/web"/>
    <n v="6.226"/>
    <n v="58.040160642570278"/>
    <x v="2"/>
    <x v="2"/>
  </r>
  <r>
    <n v="63"/>
    <x v="63"/>
    <x v="63"/>
    <n v="4700"/>
    <n v="557"/>
    <x v="0"/>
    <n v="5"/>
    <x v="1"/>
    <s v="USD"/>
    <n v="1493355600"/>
    <n v="1493874000"/>
    <b v="0"/>
    <b v="0"/>
    <s v="theater/plays"/>
    <n v="-0.88148936170212766"/>
    <n v="111.4"/>
    <x v="3"/>
    <x v="3"/>
  </r>
  <r>
    <n v="64"/>
    <x v="64"/>
    <x v="64"/>
    <n v="2800"/>
    <n v="2734"/>
    <x v="0"/>
    <n v="38"/>
    <x v="1"/>
    <s v="USD"/>
    <n v="1530507600"/>
    <n v="1531803600"/>
    <b v="0"/>
    <b v="1"/>
    <s v="technology/web"/>
    <n v="-2.3571428571428573E-2"/>
    <n v="71.94736842105263"/>
    <x v="2"/>
    <x v="2"/>
  </r>
  <r>
    <n v="65"/>
    <x v="65"/>
    <x v="65"/>
    <n v="6100"/>
    <n v="14405"/>
    <x v="1"/>
    <n v="236"/>
    <x v="1"/>
    <s v="USD"/>
    <n v="1296108000"/>
    <n v="1296712800"/>
    <b v="0"/>
    <b v="0"/>
    <s v="theater/plays"/>
    <n v="1.3614754098360655"/>
    <n v="61.038135593220339"/>
    <x v="3"/>
    <x v="3"/>
  </r>
  <r>
    <n v="66"/>
    <x v="66"/>
    <x v="66"/>
    <n v="2900"/>
    <n v="1307"/>
    <x v="0"/>
    <n v="12"/>
    <x v="1"/>
    <s v="USD"/>
    <n v="1428469200"/>
    <n v="1428901200"/>
    <b v="0"/>
    <b v="1"/>
    <s v="theater/plays"/>
    <n v="-0.54931034482758623"/>
    <n v="108.91666666666667"/>
    <x v="3"/>
    <x v="3"/>
  </r>
  <r>
    <n v="67"/>
    <x v="67"/>
    <x v="67"/>
    <n v="72600"/>
    <n v="117892"/>
    <x v="1"/>
    <n v="4065"/>
    <x v="4"/>
    <s v="GBP"/>
    <n v="1264399200"/>
    <n v="1264831200"/>
    <b v="0"/>
    <b v="1"/>
    <s v="technology/wearables"/>
    <n v="0.62385674931129476"/>
    <n v="29.001722017220171"/>
    <x v="2"/>
    <x v="8"/>
  </r>
  <r>
    <n v="68"/>
    <x v="68"/>
    <x v="68"/>
    <n v="5700"/>
    <n v="14508"/>
    <x v="1"/>
    <n v="246"/>
    <x v="6"/>
    <s v="EUR"/>
    <n v="1501131600"/>
    <n v="1505192400"/>
    <b v="0"/>
    <b v="1"/>
    <s v="theater/plays"/>
    <n v="1.5452631578947369"/>
    <n v="58.975609756097562"/>
    <x v="3"/>
    <x v="3"/>
  </r>
  <r>
    <n v="69"/>
    <x v="69"/>
    <x v="69"/>
    <n v="7900"/>
    <n v="1901"/>
    <x v="3"/>
    <n v="17"/>
    <x v="1"/>
    <s v="USD"/>
    <n v="1292738400"/>
    <n v="1295676000"/>
    <b v="0"/>
    <b v="0"/>
    <s v="theater/plays"/>
    <n v="-0.75936708860759494"/>
    <n v="111.82352941176471"/>
    <x v="3"/>
    <x v="3"/>
  </r>
  <r>
    <n v="70"/>
    <x v="70"/>
    <x v="70"/>
    <n v="128000"/>
    <n v="158389"/>
    <x v="1"/>
    <n v="2475"/>
    <x v="6"/>
    <s v="EUR"/>
    <n v="1288674000"/>
    <n v="1292911200"/>
    <b v="0"/>
    <b v="1"/>
    <s v="theater/plays"/>
    <n v="0.23741406249999999"/>
    <n v="63.995555555555555"/>
    <x v="3"/>
    <x v="3"/>
  </r>
  <r>
    <n v="71"/>
    <x v="71"/>
    <x v="71"/>
    <n v="6000"/>
    <n v="6484"/>
    <x v="1"/>
    <n v="76"/>
    <x v="1"/>
    <s v="USD"/>
    <n v="1575093600"/>
    <n v="1575439200"/>
    <b v="0"/>
    <b v="0"/>
    <s v="theater/plays"/>
    <n v="8.0666666666666664E-2"/>
    <n v="85.315789473684205"/>
    <x v="3"/>
    <x v="3"/>
  </r>
  <r>
    <n v="72"/>
    <x v="72"/>
    <x v="72"/>
    <n v="600"/>
    <n v="4022"/>
    <x v="1"/>
    <n v="54"/>
    <x v="1"/>
    <s v="USD"/>
    <n v="1435726800"/>
    <n v="1438837200"/>
    <b v="0"/>
    <b v="0"/>
    <s v="film &amp; video/animation"/>
    <n v="5.7033333333333331"/>
    <n v="74.481481481481481"/>
    <x v="4"/>
    <x v="10"/>
  </r>
  <r>
    <n v="73"/>
    <x v="73"/>
    <x v="73"/>
    <n v="1400"/>
    <n v="9253"/>
    <x v="1"/>
    <n v="88"/>
    <x v="1"/>
    <s v="USD"/>
    <n v="1480226400"/>
    <n v="1480485600"/>
    <b v="0"/>
    <b v="0"/>
    <s v="music/jazz"/>
    <n v="5.609285714285714"/>
    <n v="105.14772727272727"/>
    <x v="1"/>
    <x v="17"/>
  </r>
  <r>
    <n v="74"/>
    <x v="74"/>
    <x v="74"/>
    <n v="3900"/>
    <n v="4776"/>
    <x v="1"/>
    <n v="85"/>
    <x v="4"/>
    <s v="GBP"/>
    <n v="1459054800"/>
    <n v="1459141200"/>
    <b v="0"/>
    <b v="0"/>
    <s v="music/metal"/>
    <n v="0.22461538461538461"/>
    <n v="56.188235294117646"/>
    <x v="1"/>
    <x v="16"/>
  </r>
  <r>
    <n v="75"/>
    <x v="75"/>
    <x v="75"/>
    <n v="9700"/>
    <n v="14606"/>
    <x v="1"/>
    <n v="170"/>
    <x v="1"/>
    <s v="USD"/>
    <n v="1531630800"/>
    <n v="1532322000"/>
    <b v="0"/>
    <b v="0"/>
    <s v="photography/photography books"/>
    <n v="0.50577319587628866"/>
    <n v="85.917647058823533"/>
    <x v="7"/>
    <x v="14"/>
  </r>
  <r>
    <n v="76"/>
    <x v="76"/>
    <x v="76"/>
    <n v="122900"/>
    <n v="95993"/>
    <x v="0"/>
    <n v="1684"/>
    <x v="1"/>
    <s v="USD"/>
    <n v="1421992800"/>
    <n v="1426222800"/>
    <b v="1"/>
    <b v="1"/>
    <s v="theater/plays"/>
    <n v="-0.21893409275834011"/>
    <n v="57.00296912114014"/>
    <x v="3"/>
    <x v="3"/>
  </r>
  <r>
    <n v="77"/>
    <x v="77"/>
    <x v="77"/>
    <n v="9500"/>
    <n v="4460"/>
    <x v="0"/>
    <n v="56"/>
    <x v="1"/>
    <s v="USD"/>
    <n v="1285563600"/>
    <n v="1286773200"/>
    <b v="0"/>
    <b v="1"/>
    <s v="film &amp; video/animation"/>
    <n v="-0.53052631578947373"/>
    <n v="79.642857142857139"/>
    <x v="4"/>
    <x v="10"/>
  </r>
  <r>
    <n v="78"/>
    <x v="78"/>
    <x v="78"/>
    <n v="4500"/>
    <n v="13536"/>
    <x v="1"/>
    <n v="330"/>
    <x v="1"/>
    <s v="USD"/>
    <n v="1523854800"/>
    <n v="1523941200"/>
    <b v="0"/>
    <b v="0"/>
    <s v="publishing/translations"/>
    <n v="2.008"/>
    <n v="41.018181818181816"/>
    <x v="5"/>
    <x v="18"/>
  </r>
  <r>
    <n v="79"/>
    <x v="79"/>
    <x v="79"/>
    <n v="57800"/>
    <n v="40228"/>
    <x v="0"/>
    <n v="838"/>
    <x v="1"/>
    <s v="USD"/>
    <n v="1529125200"/>
    <n v="1529557200"/>
    <b v="0"/>
    <b v="0"/>
    <s v="theater/plays"/>
    <n v="-0.3040138408304498"/>
    <n v="48.004773269689736"/>
    <x v="3"/>
    <x v="3"/>
  </r>
  <r>
    <n v="80"/>
    <x v="80"/>
    <x v="80"/>
    <n v="1100"/>
    <n v="7012"/>
    <x v="1"/>
    <n v="127"/>
    <x v="1"/>
    <s v="USD"/>
    <n v="1503982800"/>
    <n v="1506574800"/>
    <b v="0"/>
    <b v="0"/>
    <s v="games/video games"/>
    <n v="5.374545454545455"/>
    <n v="55.212598425196852"/>
    <x v="6"/>
    <x v="11"/>
  </r>
  <r>
    <n v="81"/>
    <x v="81"/>
    <x v="81"/>
    <n v="16800"/>
    <n v="37857"/>
    <x v="1"/>
    <n v="411"/>
    <x v="1"/>
    <s v="USD"/>
    <n v="1511416800"/>
    <n v="1513576800"/>
    <b v="0"/>
    <b v="0"/>
    <s v="music/rock"/>
    <n v="1.2533928571428572"/>
    <n v="92.109489051094897"/>
    <x v="1"/>
    <x v="1"/>
  </r>
  <r>
    <n v="82"/>
    <x v="82"/>
    <x v="82"/>
    <n v="1000"/>
    <n v="14973"/>
    <x v="1"/>
    <n v="180"/>
    <x v="4"/>
    <s v="GBP"/>
    <n v="1547704800"/>
    <n v="1548309600"/>
    <b v="0"/>
    <b v="1"/>
    <s v="games/video games"/>
    <n v="13.973000000000001"/>
    <n v="83.183333333333337"/>
    <x v="6"/>
    <x v="11"/>
  </r>
  <r>
    <n v="83"/>
    <x v="83"/>
    <x v="83"/>
    <n v="106400"/>
    <n v="39996"/>
    <x v="0"/>
    <n v="1000"/>
    <x v="1"/>
    <s v="USD"/>
    <n v="1469682000"/>
    <n v="1471582800"/>
    <b v="0"/>
    <b v="0"/>
    <s v="music/electric music"/>
    <n v="-0.62409774436090226"/>
    <n v="39.996000000000002"/>
    <x v="1"/>
    <x v="5"/>
  </r>
  <r>
    <n v="84"/>
    <x v="84"/>
    <x v="84"/>
    <n v="31400"/>
    <n v="41564"/>
    <x v="1"/>
    <n v="374"/>
    <x v="1"/>
    <s v="USD"/>
    <n v="1343451600"/>
    <n v="1344315600"/>
    <b v="0"/>
    <b v="0"/>
    <s v="technology/wearables"/>
    <n v="0.32369426751592356"/>
    <n v="111.1336898395722"/>
    <x v="2"/>
    <x v="8"/>
  </r>
  <r>
    <n v="85"/>
    <x v="85"/>
    <x v="85"/>
    <n v="4900"/>
    <n v="6430"/>
    <x v="1"/>
    <n v="71"/>
    <x v="2"/>
    <s v="AUD"/>
    <n v="1315717200"/>
    <n v="1316408400"/>
    <b v="0"/>
    <b v="0"/>
    <s v="music/indie rock"/>
    <n v="0.3122448979591837"/>
    <n v="90.563380281690144"/>
    <x v="1"/>
    <x v="7"/>
  </r>
  <r>
    <n v="86"/>
    <x v="86"/>
    <x v="86"/>
    <n v="7400"/>
    <n v="12405"/>
    <x v="1"/>
    <n v="203"/>
    <x v="1"/>
    <s v="USD"/>
    <n v="1430715600"/>
    <n v="1431838800"/>
    <b v="1"/>
    <b v="0"/>
    <s v="theater/plays"/>
    <n v="0.67635135135135138"/>
    <n v="61.108374384236456"/>
    <x v="3"/>
    <x v="3"/>
  </r>
  <r>
    <n v="87"/>
    <x v="87"/>
    <x v="87"/>
    <n v="198500"/>
    <n v="123040"/>
    <x v="0"/>
    <n v="1482"/>
    <x v="2"/>
    <s v="AUD"/>
    <n v="1299564000"/>
    <n v="1300510800"/>
    <b v="0"/>
    <b v="1"/>
    <s v="music/rock"/>
    <n v="-0.38015113350125945"/>
    <n v="83.022941970310384"/>
    <x v="1"/>
    <x v="1"/>
  </r>
  <r>
    <n v="88"/>
    <x v="88"/>
    <x v="88"/>
    <n v="4800"/>
    <n v="12516"/>
    <x v="1"/>
    <n v="113"/>
    <x v="1"/>
    <s v="USD"/>
    <n v="1429160400"/>
    <n v="1431061200"/>
    <b v="0"/>
    <b v="0"/>
    <s v="publishing/translations"/>
    <n v="1.6074999999999999"/>
    <n v="110.76106194690266"/>
    <x v="5"/>
    <x v="18"/>
  </r>
  <r>
    <n v="89"/>
    <x v="89"/>
    <x v="89"/>
    <n v="3400"/>
    <n v="8588"/>
    <x v="1"/>
    <n v="96"/>
    <x v="1"/>
    <s v="USD"/>
    <n v="1271307600"/>
    <n v="1271480400"/>
    <b v="0"/>
    <b v="0"/>
    <s v="theater/plays"/>
    <n v="1.5258823529411765"/>
    <n v="89.458333333333329"/>
    <x v="3"/>
    <x v="3"/>
  </r>
  <r>
    <n v="90"/>
    <x v="90"/>
    <x v="90"/>
    <n v="7800"/>
    <n v="6132"/>
    <x v="0"/>
    <n v="106"/>
    <x v="1"/>
    <s v="USD"/>
    <n v="1456380000"/>
    <n v="1456380000"/>
    <b v="0"/>
    <b v="1"/>
    <s v="theater/plays"/>
    <n v="-0.21384615384615385"/>
    <n v="57.849056603773583"/>
    <x v="3"/>
    <x v="3"/>
  </r>
  <r>
    <n v="91"/>
    <x v="91"/>
    <x v="91"/>
    <n v="154300"/>
    <n v="74688"/>
    <x v="0"/>
    <n v="679"/>
    <x v="6"/>
    <s v="EUR"/>
    <n v="1470459600"/>
    <n v="1472878800"/>
    <b v="0"/>
    <b v="0"/>
    <s v="publishing/translations"/>
    <n v="-0.51595593000648088"/>
    <n v="109.99705449189985"/>
    <x v="5"/>
    <x v="18"/>
  </r>
  <r>
    <n v="92"/>
    <x v="92"/>
    <x v="92"/>
    <n v="20000"/>
    <n v="51775"/>
    <x v="1"/>
    <n v="498"/>
    <x v="5"/>
    <s v="CHF"/>
    <n v="1277269200"/>
    <n v="1277355600"/>
    <b v="0"/>
    <b v="1"/>
    <s v="games/video games"/>
    <n v="1.5887500000000001"/>
    <n v="103.96586345381526"/>
    <x v="6"/>
    <x v="11"/>
  </r>
  <r>
    <n v="93"/>
    <x v="93"/>
    <x v="93"/>
    <n v="108800"/>
    <n v="65877"/>
    <x v="3"/>
    <n v="610"/>
    <x v="1"/>
    <s v="USD"/>
    <n v="1350709200"/>
    <n v="1351054800"/>
    <b v="0"/>
    <b v="1"/>
    <s v="theater/plays"/>
    <n v="-0.39451286764705884"/>
    <n v="107.99508196721311"/>
    <x v="3"/>
    <x v="3"/>
  </r>
  <r>
    <n v="94"/>
    <x v="94"/>
    <x v="94"/>
    <n v="2900"/>
    <n v="8807"/>
    <x v="1"/>
    <n v="180"/>
    <x v="4"/>
    <s v="GBP"/>
    <n v="1554613200"/>
    <n v="1555563600"/>
    <b v="0"/>
    <b v="0"/>
    <s v="technology/web"/>
    <n v="2.036896551724138"/>
    <n v="48.927777777777777"/>
    <x v="2"/>
    <x v="2"/>
  </r>
  <r>
    <n v="95"/>
    <x v="95"/>
    <x v="95"/>
    <n v="900"/>
    <n v="1017"/>
    <x v="1"/>
    <n v="27"/>
    <x v="1"/>
    <s v="USD"/>
    <n v="1571029200"/>
    <n v="1571634000"/>
    <b v="0"/>
    <b v="0"/>
    <s v="film &amp; video/documentary"/>
    <n v="0.13"/>
    <n v="37.666666666666664"/>
    <x v="4"/>
    <x v="4"/>
  </r>
  <r>
    <n v="96"/>
    <x v="96"/>
    <x v="96"/>
    <n v="69700"/>
    <n v="151513"/>
    <x v="1"/>
    <n v="2331"/>
    <x v="1"/>
    <s v="USD"/>
    <n v="1299736800"/>
    <n v="1300856400"/>
    <b v="0"/>
    <b v="0"/>
    <s v="theater/plays"/>
    <n v="1.1737876614060259"/>
    <n v="64.999141999141997"/>
    <x v="3"/>
    <x v="3"/>
  </r>
  <r>
    <n v="97"/>
    <x v="97"/>
    <x v="97"/>
    <n v="1300"/>
    <n v="12047"/>
    <x v="1"/>
    <n v="113"/>
    <x v="1"/>
    <s v="USD"/>
    <n v="1435208400"/>
    <n v="1439874000"/>
    <b v="0"/>
    <b v="0"/>
    <s v="food/food trucks"/>
    <n v="8.2669230769230762"/>
    <n v="106.61061946902655"/>
    <x v="0"/>
    <x v="0"/>
  </r>
  <r>
    <n v="98"/>
    <x v="98"/>
    <x v="98"/>
    <n v="97800"/>
    <n v="32951"/>
    <x v="0"/>
    <n v="1220"/>
    <x v="2"/>
    <s v="AUD"/>
    <n v="1437973200"/>
    <n v="1438318800"/>
    <b v="0"/>
    <b v="0"/>
    <s v="games/video games"/>
    <n v="-0.66307770961145196"/>
    <n v="27.009016393442622"/>
    <x v="6"/>
    <x v="11"/>
  </r>
  <r>
    <n v="99"/>
    <x v="99"/>
    <x v="99"/>
    <n v="7600"/>
    <n v="14951"/>
    <x v="1"/>
    <n v="164"/>
    <x v="1"/>
    <s v="USD"/>
    <n v="1416895200"/>
    <n v="1419400800"/>
    <b v="0"/>
    <b v="0"/>
    <s v="theater/plays"/>
    <n v="0.96723684210526317"/>
    <n v="91.16463414634147"/>
    <x v="3"/>
    <x v="3"/>
  </r>
  <r>
    <n v="100"/>
    <x v="100"/>
    <x v="100"/>
    <n v="100"/>
    <n v="1"/>
    <x v="0"/>
    <n v="1"/>
    <x v="1"/>
    <s v="USD"/>
    <n v="1319000400"/>
    <n v="1320555600"/>
    <b v="0"/>
    <b v="0"/>
    <s v="theater/plays"/>
    <n v="-0.99"/>
    <n v="1"/>
    <x v="3"/>
    <x v="3"/>
  </r>
  <r>
    <n v="101"/>
    <x v="101"/>
    <x v="101"/>
    <n v="900"/>
    <n v="9193"/>
    <x v="1"/>
    <n v="164"/>
    <x v="1"/>
    <s v="USD"/>
    <n v="1424498400"/>
    <n v="1425103200"/>
    <b v="0"/>
    <b v="1"/>
    <s v="music/electric music"/>
    <n v="9.2144444444444442"/>
    <n v="56.054878048780488"/>
    <x v="1"/>
    <x v="5"/>
  </r>
  <r>
    <n v="102"/>
    <x v="102"/>
    <x v="102"/>
    <n v="3700"/>
    <n v="10422"/>
    <x v="1"/>
    <n v="336"/>
    <x v="1"/>
    <s v="USD"/>
    <n v="1526274000"/>
    <n v="1526878800"/>
    <b v="0"/>
    <b v="1"/>
    <s v="technology/wearables"/>
    <n v="1.8167567567567569"/>
    <n v="31.017857142857142"/>
    <x v="2"/>
    <x v="8"/>
  </r>
  <r>
    <n v="103"/>
    <x v="103"/>
    <x v="103"/>
    <n v="10000"/>
    <n v="2461"/>
    <x v="0"/>
    <n v="37"/>
    <x v="6"/>
    <s v="EUR"/>
    <n v="1287896400"/>
    <n v="1288674000"/>
    <b v="0"/>
    <b v="0"/>
    <s v="music/electric music"/>
    <n v="-0.75390000000000001"/>
    <n v="66.513513513513516"/>
    <x v="1"/>
    <x v="5"/>
  </r>
  <r>
    <n v="104"/>
    <x v="104"/>
    <x v="104"/>
    <n v="119200"/>
    <n v="170623"/>
    <x v="1"/>
    <n v="1917"/>
    <x v="1"/>
    <s v="USD"/>
    <n v="1495515600"/>
    <n v="1495602000"/>
    <b v="0"/>
    <b v="0"/>
    <s v="music/indie rock"/>
    <n v="0.43140100671140941"/>
    <n v="89.005216484089729"/>
    <x v="1"/>
    <x v="7"/>
  </r>
  <r>
    <n v="105"/>
    <x v="105"/>
    <x v="105"/>
    <n v="6800"/>
    <n v="9829"/>
    <x v="1"/>
    <n v="95"/>
    <x v="1"/>
    <s v="USD"/>
    <n v="1364878800"/>
    <n v="1366434000"/>
    <b v="0"/>
    <b v="0"/>
    <s v="technology/web"/>
    <n v="0.44544117647058823"/>
    <n v="103.46315789473684"/>
    <x v="2"/>
    <x v="2"/>
  </r>
  <r>
    <n v="106"/>
    <x v="106"/>
    <x v="106"/>
    <n v="3900"/>
    <n v="14006"/>
    <x v="1"/>
    <n v="147"/>
    <x v="1"/>
    <s v="USD"/>
    <n v="1567918800"/>
    <n v="1568350800"/>
    <b v="0"/>
    <b v="0"/>
    <s v="theater/plays"/>
    <n v="2.5912820512820511"/>
    <n v="95.278911564625844"/>
    <x v="3"/>
    <x v="3"/>
  </r>
  <r>
    <n v="107"/>
    <x v="107"/>
    <x v="107"/>
    <n v="3500"/>
    <n v="6527"/>
    <x v="1"/>
    <n v="86"/>
    <x v="1"/>
    <s v="USD"/>
    <n v="1524459600"/>
    <n v="1525928400"/>
    <b v="0"/>
    <b v="1"/>
    <s v="theater/plays"/>
    <n v="0.86485714285714288"/>
    <n v="75.895348837209298"/>
    <x v="3"/>
    <x v="3"/>
  </r>
  <r>
    <n v="108"/>
    <x v="108"/>
    <x v="108"/>
    <n v="1500"/>
    <n v="8929"/>
    <x v="1"/>
    <n v="83"/>
    <x v="1"/>
    <s v="USD"/>
    <n v="1333688400"/>
    <n v="1336885200"/>
    <b v="0"/>
    <b v="0"/>
    <s v="film &amp; video/documentary"/>
    <n v="4.9526666666666666"/>
    <n v="107.57831325301204"/>
    <x v="4"/>
    <x v="4"/>
  </r>
  <r>
    <n v="109"/>
    <x v="109"/>
    <x v="109"/>
    <n v="5200"/>
    <n v="3079"/>
    <x v="0"/>
    <n v="60"/>
    <x v="1"/>
    <s v="USD"/>
    <n v="1389506400"/>
    <n v="1389679200"/>
    <b v="0"/>
    <b v="0"/>
    <s v="film &amp; video/television"/>
    <n v="-0.4078846153846154"/>
    <n v="51.31666666666667"/>
    <x v="4"/>
    <x v="19"/>
  </r>
  <r>
    <n v="110"/>
    <x v="110"/>
    <x v="110"/>
    <n v="142400"/>
    <n v="21307"/>
    <x v="0"/>
    <n v="296"/>
    <x v="1"/>
    <s v="USD"/>
    <n v="1536642000"/>
    <n v="1538283600"/>
    <b v="0"/>
    <b v="0"/>
    <s v="food/food trucks"/>
    <n v="-0.85037219101123596"/>
    <n v="71.983108108108112"/>
    <x v="0"/>
    <x v="0"/>
  </r>
  <r>
    <n v="111"/>
    <x v="111"/>
    <x v="111"/>
    <n v="61400"/>
    <n v="73653"/>
    <x v="1"/>
    <n v="676"/>
    <x v="1"/>
    <s v="USD"/>
    <n v="1348290000"/>
    <n v="1348808400"/>
    <b v="0"/>
    <b v="0"/>
    <s v="publishing/radio &amp; podcasts"/>
    <n v="0.1995602605863192"/>
    <n v="108.95414201183432"/>
    <x v="5"/>
    <x v="15"/>
  </r>
  <r>
    <n v="112"/>
    <x v="112"/>
    <x v="112"/>
    <n v="4700"/>
    <n v="12635"/>
    <x v="1"/>
    <n v="361"/>
    <x v="2"/>
    <s v="AUD"/>
    <n v="1408856400"/>
    <n v="1410152400"/>
    <b v="0"/>
    <b v="0"/>
    <s v="technology/web"/>
    <n v="1.6882978723404256"/>
    <n v="35"/>
    <x v="2"/>
    <x v="2"/>
  </r>
  <r>
    <n v="113"/>
    <x v="113"/>
    <x v="113"/>
    <n v="3300"/>
    <n v="12437"/>
    <x v="1"/>
    <n v="131"/>
    <x v="1"/>
    <s v="USD"/>
    <n v="1505192400"/>
    <n v="1505797200"/>
    <b v="0"/>
    <b v="0"/>
    <s v="food/food trucks"/>
    <n v="2.7687878787878786"/>
    <n v="94.938931297709928"/>
    <x v="0"/>
    <x v="0"/>
  </r>
  <r>
    <n v="114"/>
    <x v="114"/>
    <x v="114"/>
    <n v="1900"/>
    <n v="13816"/>
    <x v="1"/>
    <n v="126"/>
    <x v="1"/>
    <s v="USD"/>
    <n v="1554786000"/>
    <n v="1554872400"/>
    <b v="0"/>
    <b v="1"/>
    <s v="technology/wearables"/>
    <n v="6.2715789473684209"/>
    <n v="109.65079365079364"/>
    <x v="2"/>
    <x v="8"/>
  </r>
  <r>
    <n v="115"/>
    <x v="115"/>
    <x v="115"/>
    <n v="166700"/>
    <n v="145382"/>
    <x v="0"/>
    <n v="3304"/>
    <x v="6"/>
    <s v="EUR"/>
    <n v="1510898400"/>
    <n v="1513922400"/>
    <b v="0"/>
    <b v="0"/>
    <s v="publishing/fiction"/>
    <n v="-0.12788242351529694"/>
    <n v="44.001815980629537"/>
    <x v="5"/>
    <x v="13"/>
  </r>
  <r>
    <n v="116"/>
    <x v="116"/>
    <x v="116"/>
    <n v="7200"/>
    <n v="6336"/>
    <x v="0"/>
    <n v="73"/>
    <x v="1"/>
    <s v="USD"/>
    <n v="1442552400"/>
    <n v="1442638800"/>
    <b v="0"/>
    <b v="0"/>
    <s v="theater/plays"/>
    <n v="-0.12"/>
    <n v="86.794520547945211"/>
    <x v="3"/>
    <x v="3"/>
  </r>
  <r>
    <n v="117"/>
    <x v="117"/>
    <x v="117"/>
    <n v="4900"/>
    <n v="8523"/>
    <x v="1"/>
    <n v="275"/>
    <x v="1"/>
    <s v="USD"/>
    <n v="1316667600"/>
    <n v="1317186000"/>
    <b v="0"/>
    <b v="0"/>
    <s v="film &amp; video/television"/>
    <n v="0.7393877551020408"/>
    <n v="30.992727272727272"/>
    <x v="4"/>
    <x v="19"/>
  </r>
  <r>
    <n v="118"/>
    <x v="118"/>
    <x v="118"/>
    <n v="5400"/>
    <n v="6351"/>
    <x v="1"/>
    <n v="67"/>
    <x v="1"/>
    <s v="USD"/>
    <n v="1390716000"/>
    <n v="1391234400"/>
    <b v="0"/>
    <b v="0"/>
    <s v="photography/photography books"/>
    <n v="0.17611111111111111"/>
    <n v="94.791044776119406"/>
    <x v="7"/>
    <x v="14"/>
  </r>
  <r>
    <n v="119"/>
    <x v="119"/>
    <x v="119"/>
    <n v="5000"/>
    <n v="10748"/>
    <x v="1"/>
    <n v="154"/>
    <x v="1"/>
    <s v="USD"/>
    <n v="1402894800"/>
    <n v="1404363600"/>
    <b v="0"/>
    <b v="1"/>
    <s v="film &amp; video/documentary"/>
    <n v="1.1496"/>
    <n v="69.79220779220779"/>
    <x v="4"/>
    <x v="4"/>
  </r>
  <r>
    <n v="120"/>
    <x v="120"/>
    <x v="120"/>
    <n v="75100"/>
    <n v="112272"/>
    <x v="1"/>
    <n v="1782"/>
    <x v="1"/>
    <s v="USD"/>
    <n v="1429246800"/>
    <n v="1429592400"/>
    <b v="0"/>
    <b v="1"/>
    <s v="games/mobile games"/>
    <n v="0.49496671105193074"/>
    <n v="63.003367003367003"/>
    <x v="6"/>
    <x v="20"/>
  </r>
  <r>
    <n v="121"/>
    <x v="121"/>
    <x v="121"/>
    <n v="45300"/>
    <n v="99361"/>
    <x v="1"/>
    <n v="903"/>
    <x v="1"/>
    <s v="USD"/>
    <n v="1412485200"/>
    <n v="1413608400"/>
    <b v="0"/>
    <b v="0"/>
    <s v="games/video games"/>
    <n v="1.1933995584988963"/>
    <n v="110.0343300110742"/>
    <x v="6"/>
    <x v="11"/>
  </r>
  <r>
    <n v="122"/>
    <x v="122"/>
    <x v="122"/>
    <n v="136800"/>
    <n v="88055"/>
    <x v="0"/>
    <n v="3387"/>
    <x v="1"/>
    <s v="USD"/>
    <n v="1417068000"/>
    <n v="1419400800"/>
    <b v="0"/>
    <b v="0"/>
    <s v="publishing/fiction"/>
    <n v="-0.35632309941520468"/>
    <n v="25.997933274284026"/>
    <x v="5"/>
    <x v="13"/>
  </r>
  <r>
    <n v="123"/>
    <x v="123"/>
    <x v="123"/>
    <n v="177700"/>
    <n v="33092"/>
    <x v="0"/>
    <n v="662"/>
    <x v="0"/>
    <s v="CAD"/>
    <n v="1448344800"/>
    <n v="1448604000"/>
    <b v="1"/>
    <b v="0"/>
    <s v="theater/plays"/>
    <n v="-0.81377602701181762"/>
    <n v="49.987915407854985"/>
    <x v="3"/>
    <x v="3"/>
  </r>
  <r>
    <n v="124"/>
    <x v="124"/>
    <x v="124"/>
    <n v="2600"/>
    <n v="9562"/>
    <x v="1"/>
    <n v="94"/>
    <x v="6"/>
    <s v="EUR"/>
    <n v="1557723600"/>
    <n v="1562302800"/>
    <b v="0"/>
    <b v="0"/>
    <s v="photography/photography books"/>
    <n v="2.6776923076923076"/>
    <n v="101.72340425531915"/>
    <x v="7"/>
    <x v="14"/>
  </r>
  <r>
    <n v="125"/>
    <x v="125"/>
    <x v="125"/>
    <n v="5300"/>
    <n v="8475"/>
    <x v="1"/>
    <n v="180"/>
    <x v="1"/>
    <s v="USD"/>
    <n v="1537333200"/>
    <n v="1537678800"/>
    <b v="0"/>
    <b v="0"/>
    <s v="theater/plays"/>
    <n v="0.59905660377358494"/>
    <n v="47.083333333333336"/>
    <x v="3"/>
    <x v="3"/>
  </r>
  <r>
    <n v="126"/>
    <x v="126"/>
    <x v="126"/>
    <n v="180200"/>
    <n v="69617"/>
    <x v="0"/>
    <n v="774"/>
    <x v="1"/>
    <s v="USD"/>
    <n v="1471150800"/>
    <n v="1473570000"/>
    <b v="0"/>
    <b v="1"/>
    <s v="theater/plays"/>
    <n v="-0.61366814650388457"/>
    <n v="89.944444444444443"/>
    <x v="3"/>
    <x v="3"/>
  </r>
  <r>
    <n v="127"/>
    <x v="127"/>
    <x v="127"/>
    <n v="103200"/>
    <n v="53067"/>
    <x v="0"/>
    <n v="672"/>
    <x v="0"/>
    <s v="CAD"/>
    <n v="1273640400"/>
    <n v="1273899600"/>
    <b v="0"/>
    <b v="0"/>
    <s v="theater/plays"/>
    <n v="-0.48578488372093021"/>
    <n v="78.96875"/>
    <x v="3"/>
    <x v="3"/>
  </r>
  <r>
    <n v="128"/>
    <x v="128"/>
    <x v="128"/>
    <n v="70600"/>
    <n v="42596"/>
    <x v="3"/>
    <n v="532"/>
    <x v="1"/>
    <s v="USD"/>
    <n v="1282885200"/>
    <n v="1284008400"/>
    <b v="0"/>
    <b v="0"/>
    <s v="music/rock"/>
    <n v="-0.39665722379603402"/>
    <n v="80.067669172932327"/>
    <x v="1"/>
    <x v="1"/>
  </r>
  <r>
    <n v="129"/>
    <x v="129"/>
    <x v="129"/>
    <n v="148500"/>
    <n v="4756"/>
    <x v="3"/>
    <n v="55"/>
    <x v="2"/>
    <s v="AUD"/>
    <n v="1422943200"/>
    <n v="1425103200"/>
    <b v="0"/>
    <b v="0"/>
    <s v="food/food trucks"/>
    <n v="-0.96797306397306393"/>
    <n v="86.472727272727269"/>
    <x v="0"/>
    <x v="0"/>
  </r>
  <r>
    <n v="130"/>
    <x v="130"/>
    <x v="130"/>
    <n v="9600"/>
    <n v="14925"/>
    <x v="1"/>
    <n v="533"/>
    <x v="3"/>
    <s v="DKK"/>
    <n v="1319605200"/>
    <n v="1320991200"/>
    <b v="0"/>
    <b v="0"/>
    <s v="film &amp; video/drama"/>
    <n v="0.5546875"/>
    <n v="28.001876172607879"/>
    <x v="4"/>
    <x v="6"/>
  </r>
  <r>
    <n v="131"/>
    <x v="131"/>
    <x v="131"/>
    <n v="164700"/>
    <n v="166116"/>
    <x v="1"/>
    <n v="2443"/>
    <x v="4"/>
    <s v="GBP"/>
    <n v="1385704800"/>
    <n v="1386828000"/>
    <b v="0"/>
    <b v="0"/>
    <s v="technology/web"/>
    <n v="8.5974499089253188E-3"/>
    <n v="67.996725337699544"/>
    <x v="2"/>
    <x v="2"/>
  </r>
  <r>
    <n v="132"/>
    <x v="132"/>
    <x v="132"/>
    <n v="3300"/>
    <n v="3834"/>
    <x v="1"/>
    <n v="89"/>
    <x v="1"/>
    <s v="USD"/>
    <n v="1515736800"/>
    <n v="1517119200"/>
    <b v="0"/>
    <b v="1"/>
    <s v="theater/plays"/>
    <n v="0.16181818181818181"/>
    <n v="43.078651685393261"/>
    <x v="3"/>
    <x v="3"/>
  </r>
  <r>
    <n v="133"/>
    <x v="133"/>
    <x v="133"/>
    <n v="4500"/>
    <n v="13985"/>
    <x v="1"/>
    <n v="159"/>
    <x v="1"/>
    <s v="USD"/>
    <n v="1313125200"/>
    <n v="1315026000"/>
    <b v="0"/>
    <b v="0"/>
    <s v="music/world music"/>
    <n v="2.1077777777777778"/>
    <n v="87.95597484276729"/>
    <x v="1"/>
    <x v="21"/>
  </r>
  <r>
    <n v="134"/>
    <x v="134"/>
    <x v="134"/>
    <n v="99500"/>
    <n v="89288"/>
    <x v="0"/>
    <n v="940"/>
    <x v="5"/>
    <s v="CHF"/>
    <n v="1308459600"/>
    <n v="1312693200"/>
    <b v="0"/>
    <b v="1"/>
    <s v="film &amp; video/documentary"/>
    <n v="-0.10263316582914572"/>
    <n v="94.987234042553197"/>
    <x v="4"/>
    <x v="4"/>
  </r>
  <r>
    <n v="135"/>
    <x v="135"/>
    <x v="135"/>
    <n v="7700"/>
    <n v="5488"/>
    <x v="0"/>
    <n v="117"/>
    <x v="1"/>
    <s v="USD"/>
    <n v="1362636000"/>
    <n v="1363064400"/>
    <b v="0"/>
    <b v="1"/>
    <s v="theater/plays"/>
    <n v="-0.28727272727272729"/>
    <n v="46.905982905982903"/>
    <x v="3"/>
    <x v="3"/>
  </r>
  <r>
    <n v="136"/>
    <x v="136"/>
    <x v="136"/>
    <n v="82800"/>
    <n v="2721"/>
    <x v="3"/>
    <n v="58"/>
    <x v="1"/>
    <s v="USD"/>
    <n v="1402117200"/>
    <n v="1403154000"/>
    <b v="0"/>
    <b v="1"/>
    <s v="film &amp; video/drama"/>
    <n v="-0.96713768115942034"/>
    <n v="46.913793103448278"/>
    <x v="4"/>
    <x v="6"/>
  </r>
  <r>
    <n v="137"/>
    <x v="137"/>
    <x v="137"/>
    <n v="1800"/>
    <n v="4712"/>
    <x v="1"/>
    <n v="50"/>
    <x v="1"/>
    <s v="USD"/>
    <n v="1286341200"/>
    <n v="1286859600"/>
    <b v="0"/>
    <b v="0"/>
    <s v="publishing/nonfiction"/>
    <n v="1.6177777777777778"/>
    <n v="94.24"/>
    <x v="5"/>
    <x v="9"/>
  </r>
  <r>
    <n v="138"/>
    <x v="138"/>
    <x v="138"/>
    <n v="9600"/>
    <n v="9216"/>
    <x v="0"/>
    <n v="115"/>
    <x v="1"/>
    <s v="USD"/>
    <n v="1348808400"/>
    <n v="1349326800"/>
    <b v="0"/>
    <b v="0"/>
    <s v="games/mobile games"/>
    <n v="-0.04"/>
    <n v="80.139130434782615"/>
    <x v="6"/>
    <x v="20"/>
  </r>
  <r>
    <n v="139"/>
    <x v="139"/>
    <x v="139"/>
    <n v="92100"/>
    <n v="19246"/>
    <x v="0"/>
    <n v="326"/>
    <x v="1"/>
    <s v="USD"/>
    <n v="1429592400"/>
    <n v="1430974800"/>
    <b v="0"/>
    <b v="1"/>
    <s v="technology/wearables"/>
    <n v="-0.79103148751357222"/>
    <n v="59.036809815950917"/>
    <x v="2"/>
    <x v="8"/>
  </r>
  <r>
    <n v="140"/>
    <x v="140"/>
    <x v="140"/>
    <n v="5500"/>
    <n v="12274"/>
    <x v="1"/>
    <n v="186"/>
    <x v="1"/>
    <s v="USD"/>
    <n v="1519538400"/>
    <n v="1519970400"/>
    <b v="0"/>
    <b v="0"/>
    <s v="film &amp; video/documentary"/>
    <n v="1.2316363636363636"/>
    <n v="65.989247311827953"/>
    <x v="4"/>
    <x v="4"/>
  </r>
  <r>
    <n v="141"/>
    <x v="141"/>
    <x v="141"/>
    <n v="64300"/>
    <n v="65323"/>
    <x v="1"/>
    <n v="1071"/>
    <x v="1"/>
    <s v="USD"/>
    <n v="1434085200"/>
    <n v="1434603600"/>
    <b v="0"/>
    <b v="0"/>
    <s v="technology/web"/>
    <n v="1.5909797822706066E-2"/>
    <n v="60.992530345471522"/>
    <x v="2"/>
    <x v="2"/>
  </r>
  <r>
    <n v="142"/>
    <x v="142"/>
    <x v="142"/>
    <n v="5000"/>
    <n v="11502"/>
    <x v="1"/>
    <n v="117"/>
    <x v="1"/>
    <s v="USD"/>
    <n v="1333688400"/>
    <n v="1337230800"/>
    <b v="0"/>
    <b v="0"/>
    <s v="technology/web"/>
    <n v="1.3004"/>
    <n v="98.307692307692307"/>
    <x v="2"/>
    <x v="2"/>
  </r>
  <r>
    <n v="143"/>
    <x v="143"/>
    <x v="143"/>
    <n v="5400"/>
    <n v="7322"/>
    <x v="1"/>
    <n v="70"/>
    <x v="1"/>
    <s v="USD"/>
    <n v="1277701200"/>
    <n v="1279429200"/>
    <b v="0"/>
    <b v="0"/>
    <s v="music/indie rock"/>
    <n v="0.35592592592592592"/>
    <n v="104.6"/>
    <x v="1"/>
    <x v="7"/>
  </r>
  <r>
    <n v="144"/>
    <x v="144"/>
    <x v="144"/>
    <n v="9000"/>
    <n v="11619"/>
    <x v="1"/>
    <n v="135"/>
    <x v="1"/>
    <s v="USD"/>
    <n v="1560747600"/>
    <n v="1561438800"/>
    <b v="0"/>
    <b v="0"/>
    <s v="theater/plays"/>
    <n v="0.29099999999999998"/>
    <n v="86.066666666666663"/>
    <x v="3"/>
    <x v="3"/>
  </r>
  <r>
    <n v="145"/>
    <x v="145"/>
    <x v="145"/>
    <n v="25000"/>
    <n v="59128"/>
    <x v="1"/>
    <n v="768"/>
    <x v="5"/>
    <s v="CHF"/>
    <n v="1410066000"/>
    <n v="1410498000"/>
    <b v="0"/>
    <b v="0"/>
    <s v="technology/wearables"/>
    <n v="1.3651199999999999"/>
    <n v="76.989583333333329"/>
    <x v="2"/>
    <x v="8"/>
  </r>
  <r>
    <n v="146"/>
    <x v="146"/>
    <x v="146"/>
    <n v="8800"/>
    <n v="1518"/>
    <x v="3"/>
    <n v="51"/>
    <x v="1"/>
    <s v="USD"/>
    <n v="1320732000"/>
    <n v="1322460000"/>
    <b v="0"/>
    <b v="0"/>
    <s v="theater/plays"/>
    <n v="-0.82750000000000001"/>
    <n v="29.764705882352942"/>
    <x v="3"/>
    <x v="3"/>
  </r>
  <r>
    <n v="147"/>
    <x v="147"/>
    <x v="147"/>
    <n v="8300"/>
    <n v="9337"/>
    <x v="1"/>
    <n v="199"/>
    <x v="1"/>
    <s v="USD"/>
    <n v="1465794000"/>
    <n v="1466312400"/>
    <b v="0"/>
    <b v="1"/>
    <s v="theater/plays"/>
    <n v="0.12493975903614458"/>
    <n v="46.91959798994975"/>
    <x v="3"/>
    <x v="3"/>
  </r>
  <r>
    <n v="148"/>
    <x v="148"/>
    <x v="148"/>
    <n v="9300"/>
    <n v="11255"/>
    <x v="1"/>
    <n v="107"/>
    <x v="1"/>
    <s v="USD"/>
    <n v="1500958800"/>
    <n v="1501736400"/>
    <b v="0"/>
    <b v="0"/>
    <s v="technology/wearables"/>
    <n v="0.21021505376344085"/>
    <n v="105.18691588785046"/>
    <x v="2"/>
    <x v="8"/>
  </r>
  <r>
    <n v="149"/>
    <x v="149"/>
    <x v="149"/>
    <n v="6200"/>
    <n v="13632"/>
    <x v="1"/>
    <n v="195"/>
    <x v="1"/>
    <s v="USD"/>
    <n v="1357020000"/>
    <n v="1361512800"/>
    <b v="0"/>
    <b v="0"/>
    <s v="music/indie rock"/>
    <n v="1.1987096774193549"/>
    <n v="69.907692307692301"/>
    <x v="1"/>
    <x v="7"/>
  </r>
  <r>
    <n v="150"/>
    <x v="150"/>
    <x v="150"/>
    <n v="100"/>
    <n v="1"/>
    <x v="0"/>
    <n v="1"/>
    <x v="1"/>
    <s v="USD"/>
    <n v="1544940000"/>
    <n v="1545026400"/>
    <b v="0"/>
    <b v="0"/>
    <s v="music/rock"/>
    <n v="-0.99"/>
    <n v="1"/>
    <x v="1"/>
    <x v="1"/>
  </r>
  <r>
    <n v="151"/>
    <x v="151"/>
    <x v="151"/>
    <n v="137200"/>
    <n v="88037"/>
    <x v="0"/>
    <n v="1467"/>
    <x v="1"/>
    <s v="USD"/>
    <n v="1402290000"/>
    <n v="1406696400"/>
    <b v="0"/>
    <b v="0"/>
    <s v="music/electric music"/>
    <n v="-0.35833090379008747"/>
    <n v="60.011588275391958"/>
    <x v="1"/>
    <x v="5"/>
  </r>
  <r>
    <n v="152"/>
    <x v="152"/>
    <x v="152"/>
    <n v="41500"/>
    <n v="175573"/>
    <x v="1"/>
    <n v="3376"/>
    <x v="1"/>
    <s v="USD"/>
    <n v="1487311200"/>
    <n v="1487916000"/>
    <b v="0"/>
    <b v="0"/>
    <s v="music/indie rock"/>
    <n v="3.2306746987951809"/>
    <n v="52.006220379146917"/>
    <x v="1"/>
    <x v="7"/>
  </r>
  <r>
    <n v="153"/>
    <x v="153"/>
    <x v="153"/>
    <n v="189400"/>
    <n v="176112"/>
    <x v="0"/>
    <n v="5681"/>
    <x v="1"/>
    <s v="USD"/>
    <n v="1350622800"/>
    <n v="1351141200"/>
    <b v="0"/>
    <b v="0"/>
    <s v="theater/plays"/>
    <n v="-7.0158394931362195E-2"/>
    <n v="31.000176025347649"/>
    <x v="3"/>
    <x v="3"/>
  </r>
  <r>
    <n v="154"/>
    <x v="154"/>
    <x v="154"/>
    <n v="171300"/>
    <n v="100650"/>
    <x v="0"/>
    <n v="1059"/>
    <x v="1"/>
    <s v="USD"/>
    <n v="1463029200"/>
    <n v="1465016400"/>
    <b v="0"/>
    <b v="1"/>
    <s v="music/indie rock"/>
    <n v="-0.41243432574430822"/>
    <n v="95.042492917847028"/>
    <x v="1"/>
    <x v="7"/>
  </r>
  <r>
    <n v="155"/>
    <x v="155"/>
    <x v="155"/>
    <n v="139500"/>
    <n v="90706"/>
    <x v="0"/>
    <n v="1194"/>
    <x v="1"/>
    <s v="USD"/>
    <n v="1269493200"/>
    <n v="1270789200"/>
    <b v="0"/>
    <b v="0"/>
    <s v="theater/plays"/>
    <n v="-0.3497777777777778"/>
    <n v="75.968174204355108"/>
    <x v="3"/>
    <x v="3"/>
  </r>
  <r>
    <n v="156"/>
    <x v="156"/>
    <x v="156"/>
    <n v="36400"/>
    <n v="26914"/>
    <x v="3"/>
    <n v="379"/>
    <x v="2"/>
    <s v="AUD"/>
    <n v="1570251600"/>
    <n v="1572325200"/>
    <b v="0"/>
    <b v="0"/>
    <s v="music/rock"/>
    <n v="-0.26060439560439558"/>
    <n v="71.013192612137203"/>
    <x v="1"/>
    <x v="1"/>
  </r>
  <r>
    <n v="157"/>
    <x v="157"/>
    <x v="157"/>
    <n v="4200"/>
    <n v="2212"/>
    <x v="0"/>
    <n v="30"/>
    <x v="2"/>
    <s v="AUD"/>
    <n v="1388383200"/>
    <n v="1389420000"/>
    <b v="0"/>
    <b v="0"/>
    <s v="photography/photography books"/>
    <n v="-0.47333333333333333"/>
    <n v="73.733333333333334"/>
    <x v="7"/>
    <x v="14"/>
  </r>
  <r>
    <n v="158"/>
    <x v="158"/>
    <x v="158"/>
    <n v="2100"/>
    <n v="4640"/>
    <x v="1"/>
    <n v="41"/>
    <x v="1"/>
    <s v="USD"/>
    <n v="1449554400"/>
    <n v="1449640800"/>
    <b v="0"/>
    <b v="0"/>
    <s v="music/rock"/>
    <n v="1.2095238095238094"/>
    <n v="113.17073170731707"/>
    <x v="1"/>
    <x v="1"/>
  </r>
  <r>
    <n v="159"/>
    <x v="159"/>
    <x v="159"/>
    <n v="191200"/>
    <n v="191222"/>
    <x v="1"/>
    <n v="1821"/>
    <x v="1"/>
    <s v="USD"/>
    <n v="1553662800"/>
    <n v="1555218000"/>
    <b v="0"/>
    <b v="1"/>
    <s v="theater/plays"/>
    <n v="1.1506276150627615E-4"/>
    <n v="105.00933552992861"/>
    <x v="3"/>
    <x v="3"/>
  </r>
  <r>
    <n v="160"/>
    <x v="160"/>
    <x v="160"/>
    <n v="8000"/>
    <n v="12985"/>
    <x v="1"/>
    <n v="164"/>
    <x v="1"/>
    <s v="USD"/>
    <n v="1556341200"/>
    <n v="1557723600"/>
    <b v="0"/>
    <b v="0"/>
    <s v="technology/wearables"/>
    <n v="0.62312500000000004"/>
    <n v="79.176829268292678"/>
    <x v="2"/>
    <x v="8"/>
  </r>
  <r>
    <n v="161"/>
    <x v="161"/>
    <x v="161"/>
    <n v="5500"/>
    <n v="4300"/>
    <x v="0"/>
    <n v="75"/>
    <x v="1"/>
    <s v="USD"/>
    <n v="1442984400"/>
    <n v="1443502800"/>
    <b v="0"/>
    <b v="1"/>
    <s v="technology/web"/>
    <n v="-0.21818181818181817"/>
    <n v="57.333333333333336"/>
    <x v="2"/>
    <x v="2"/>
  </r>
  <r>
    <n v="162"/>
    <x v="162"/>
    <x v="162"/>
    <n v="6100"/>
    <n v="9134"/>
    <x v="1"/>
    <n v="157"/>
    <x v="5"/>
    <s v="CHF"/>
    <n v="1544248800"/>
    <n v="1546840800"/>
    <b v="0"/>
    <b v="0"/>
    <s v="music/rock"/>
    <n v="0.49737704918032788"/>
    <n v="58.178343949044589"/>
    <x v="1"/>
    <x v="1"/>
  </r>
  <r>
    <n v="163"/>
    <x v="163"/>
    <x v="163"/>
    <n v="3500"/>
    <n v="8864"/>
    <x v="1"/>
    <n v="246"/>
    <x v="1"/>
    <s v="USD"/>
    <n v="1508475600"/>
    <n v="1512712800"/>
    <b v="0"/>
    <b v="1"/>
    <s v="photography/photography books"/>
    <n v="1.5325714285714285"/>
    <n v="36.032520325203251"/>
    <x v="7"/>
    <x v="14"/>
  </r>
  <r>
    <n v="164"/>
    <x v="164"/>
    <x v="164"/>
    <n v="150500"/>
    <n v="150755"/>
    <x v="1"/>
    <n v="1396"/>
    <x v="1"/>
    <s v="USD"/>
    <n v="1507438800"/>
    <n v="1507525200"/>
    <b v="0"/>
    <b v="0"/>
    <s v="theater/plays"/>
    <n v="1.6943521594684386E-3"/>
    <n v="107.99068767908309"/>
    <x v="3"/>
    <x v="3"/>
  </r>
  <r>
    <n v="165"/>
    <x v="165"/>
    <x v="165"/>
    <n v="90400"/>
    <n v="110279"/>
    <x v="1"/>
    <n v="2506"/>
    <x v="1"/>
    <s v="USD"/>
    <n v="1501563600"/>
    <n v="1504328400"/>
    <b v="0"/>
    <b v="0"/>
    <s v="technology/web"/>
    <n v="0.2199004424778761"/>
    <n v="44.005985634477256"/>
    <x v="2"/>
    <x v="2"/>
  </r>
  <r>
    <n v="166"/>
    <x v="166"/>
    <x v="166"/>
    <n v="9800"/>
    <n v="13439"/>
    <x v="1"/>
    <n v="244"/>
    <x v="1"/>
    <s v="USD"/>
    <n v="1292997600"/>
    <n v="1293343200"/>
    <b v="0"/>
    <b v="0"/>
    <s v="photography/photography books"/>
    <n v="0.37132653061224491"/>
    <n v="55.077868852459019"/>
    <x v="7"/>
    <x v="14"/>
  </r>
  <r>
    <n v="167"/>
    <x v="167"/>
    <x v="167"/>
    <n v="2600"/>
    <n v="10804"/>
    <x v="1"/>
    <n v="146"/>
    <x v="2"/>
    <s v="AUD"/>
    <n v="1370840400"/>
    <n v="1371704400"/>
    <b v="0"/>
    <b v="0"/>
    <s v="theater/plays"/>
    <n v="3.1553846153846155"/>
    <n v="74"/>
    <x v="3"/>
    <x v="3"/>
  </r>
  <r>
    <n v="168"/>
    <x v="168"/>
    <x v="168"/>
    <n v="128100"/>
    <n v="40107"/>
    <x v="0"/>
    <n v="955"/>
    <x v="3"/>
    <s v="DKK"/>
    <n v="1550815200"/>
    <n v="1552798800"/>
    <b v="0"/>
    <b v="1"/>
    <s v="music/indie rock"/>
    <n v="-0.6869086651053864"/>
    <n v="41.996858638743454"/>
    <x v="1"/>
    <x v="7"/>
  </r>
  <r>
    <n v="169"/>
    <x v="169"/>
    <x v="169"/>
    <n v="23300"/>
    <n v="98811"/>
    <x v="1"/>
    <n v="1267"/>
    <x v="1"/>
    <s v="USD"/>
    <n v="1339909200"/>
    <n v="1342328400"/>
    <b v="0"/>
    <b v="1"/>
    <s v="film &amp; video/shorts"/>
    <n v="3.240815450643777"/>
    <n v="77.988161010260455"/>
    <x v="4"/>
    <x v="12"/>
  </r>
  <r>
    <n v="170"/>
    <x v="170"/>
    <x v="170"/>
    <n v="188100"/>
    <n v="5528"/>
    <x v="0"/>
    <n v="67"/>
    <x v="1"/>
    <s v="USD"/>
    <n v="1501736400"/>
    <n v="1502341200"/>
    <b v="0"/>
    <b v="0"/>
    <s v="music/indie rock"/>
    <n v="-0.97061137692716637"/>
    <n v="82.507462686567166"/>
    <x v="1"/>
    <x v="7"/>
  </r>
  <r>
    <n v="171"/>
    <x v="171"/>
    <x v="171"/>
    <n v="4900"/>
    <n v="521"/>
    <x v="0"/>
    <n v="5"/>
    <x v="1"/>
    <s v="USD"/>
    <n v="1395291600"/>
    <n v="1397192400"/>
    <b v="0"/>
    <b v="0"/>
    <s v="publishing/translations"/>
    <n v="-0.89367346938775505"/>
    <n v="104.2"/>
    <x v="5"/>
    <x v="18"/>
  </r>
  <r>
    <n v="172"/>
    <x v="172"/>
    <x v="172"/>
    <n v="800"/>
    <n v="663"/>
    <x v="0"/>
    <n v="26"/>
    <x v="1"/>
    <s v="USD"/>
    <n v="1405746000"/>
    <n v="1407042000"/>
    <b v="0"/>
    <b v="1"/>
    <s v="film &amp; video/documentary"/>
    <n v="-0.17125000000000001"/>
    <n v="25.5"/>
    <x v="4"/>
    <x v="4"/>
  </r>
  <r>
    <n v="173"/>
    <x v="173"/>
    <x v="173"/>
    <n v="96700"/>
    <n v="157635"/>
    <x v="1"/>
    <n v="1561"/>
    <x v="1"/>
    <s v="USD"/>
    <n v="1368853200"/>
    <n v="1369371600"/>
    <b v="0"/>
    <b v="0"/>
    <s v="theater/plays"/>
    <n v="0.63014477766287491"/>
    <n v="100.98334401024984"/>
    <x v="3"/>
    <x v="3"/>
  </r>
  <r>
    <n v="174"/>
    <x v="174"/>
    <x v="174"/>
    <n v="600"/>
    <n v="5368"/>
    <x v="1"/>
    <n v="48"/>
    <x v="1"/>
    <s v="USD"/>
    <n v="1444021200"/>
    <n v="1444107600"/>
    <b v="0"/>
    <b v="1"/>
    <s v="technology/wearables"/>
    <n v="7.9466666666666663"/>
    <n v="111.83333333333333"/>
    <x v="2"/>
    <x v="8"/>
  </r>
  <r>
    <n v="175"/>
    <x v="175"/>
    <x v="175"/>
    <n v="181200"/>
    <n v="47459"/>
    <x v="0"/>
    <n v="1130"/>
    <x v="1"/>
    <s v="USD"/>
    <n v="1472619600"/>
    <n v="1474261200"/>
    <b v="0"/>
    <b v="0"/>
    <s v="theater/plays"/>
    <n v="-0.73808498896247243"/>
    <n v="41.999115044247787"/>
    <x v="3"/>
    <x v="3"/>
  </r>
  <r>
    <n v="176"/>
    <x v="176"/>
    <x v="176"/>
    <n v="115000"/>
    <n v="86060"/>
    <x v="0"/>
    <n v="782"/>
    <x v="1"/>
    <s v="USD"/>
    <n v="1472878800"/>
    <n v="1473656400"/>
    <b v="0"/>
    <b v="0"/>
    <s v="theater/plays"/>
    <n v="-0.25165217391304345"/>
    <n v="110.05115089514067"/>
    <x v="3"/>
    <x v="3"/>
  </r>
  <r>
    <n v="177"/>
    <x v="177"/>
    <x v="177"/>
    <n v="38800"/>
    <n v="161593"/>
    <x v="1"/>
    <n v="2739"/>
    <x v="1"/>
    <s v="USD"/>
    <n v="1289800800"/>
    <n v="1291960800"/>
    <b v="0"/>
    <b v="0"/>
    <s v="theater/plays"/>
    <n v="3.1647680412371133"/>
    <n v="58.997079225994888"/>
    <x v="3"/>
    <x v="3"/>
  </r>
  <r>
    <n v="178"/>
    <x v="178"/>
    <x v="178"/>
    <n v="7200"/>
    <n v="6927"/>
    <x v="0"/>
    <n v="210"/>
    <x v="1"/>
    <s v="USD"/>
    <n v="1505970000"/>
    <n v="1506747600"/>
    <b v="0"/>
    <b v="0"/>
    <s v="food/food trucks"/>
    <n v="-3.7916666666666668E-2"/>
    <n v="32.985714285714288"/>
    <x v="0"/>
    <x v="0"/>
  </r>
  <r>
    <n v="179"/>
    <x v="179"/>
    <x v="179"/>
    <n v="44500"/>
    <n v="159185"/>
    <x v="1"/>
    <n v="3537"/>
    <x v="0"/>
    <s v="CAD"/>
    <n v="1363496400"/>
    <n v="1363582800"/>
    <b v="0"/>
    <b v="1"/>
    <s v="theater/plays"/>
    <n v="2.5771910112359548"/>
    <n v="45.005654509471306"/>
    <x v="3"/>
    <x v="3"/>
  </r>
  <r>
    <n v="180"/>
    <x v="180"/>
    <x v="180"/>
    <n v="56000"/>
    <n v="172736"/>
    <x v="1"/>
    <n v="2107"/>
    <x v="2"/>
    <s v="AUD"/>
    <n v="1269234000"/>
    <n v="1269666000"/>
    <b v="0"/>
    <b v="0"/>
    <s v="technology/wearables"/>
    <n v="2.0845714285714285"/>
    <n v="81.98196487897485"/>
    <x v="2"/>
    <x v="8"/>
  </r>
  <r>
    <n v="181"/>
    <x v="181"/>
    <x v="181"/>
    <n v="8600"/>
    <n v="5315"/>
    <x v="0"/>
    <n v="136"/>
    <x v="1"/>
    <s v="USD"/>
    <n v="1507093200"/>
    <n v="1508648400"/>
    <b v="0"/>
    <b v="0"/>
    <s v="technology/web"/>
    <n v="-0.38197674418604649"/>
    <n v="39.080882352941174"/>
    <x v="2"/>
    <x v="2"/>
  </r>
  <r>
    <n v="182"/>
    <x v="182"/>
    <x v="182"/>
    <n v="27100"/>
    <n v="195750"/>
    <x v="1"/>
    <n v="3318"/>
    <x v="3"/>
    <s v="DKK"/>
    <n v="1560574800"/>
    <n v="1561957200"/>
    <b v="0"/>
    <b v="0"/>
    <s v="theater/plays"/>
    <n v="6.2232472324723247"/>
    <n v="58.996383363471971"/>
    <x v="3"/>
    <x v="3"/>
  </r>
  <r>
    <n v="183"/>
    <x v="183"/>
    <x v="183"/>
    <n v="5100"/>
    <n v="3525"/>
    <x v="0"/>
    <n v="86"/>
    <x v="0"/>
    <s v="CAD"/>
    <n v="1284008400"/>
    <n v="1285131600"/>
    <b v="0"/>
    <b v="0"/>
    <s v="music/rock"/>
    <n v="-0.30882352941176472"/>
    <n v="40.988372093023258"/>
    <x v="1"/>
    <x v="1"/>
  </r>
  <r>
    <n v="184"/>
    <x v="184"/>
    <x v="184"/>
    <n v="3600"/>
    <n v="10550"/>
    <x v="1"/>
    <n v="340"/>
    <x v="1"/>
    <s v="USD"/>
    <n v="1556859600"/>
    <n v="1556946000"/>
    <b v="0"/>
    <b v="0"/>
    <s v="theater/plays"/>
    <n v="1.9305555555555556"/>
    <n v="31.029411764705884"/>
    <x v="3"/>
    <x v="3"/>
  </r>
  <r>
    <n v="185"/>
    <x v="185"/>
    <x v="185"/>
    <n v="1000"/>
    <n v="718"/>
    <x v="0"/>
    <n v="19"/>
    <x v="1"/>
    <s v="USD"/>
    <n v="1526187600"/>
    <n v="1527138000"/>
    <b v="0"/>
    <b v="0"/>
    <s v="film &amp; video/television"/>
    <n v="-0.28199999999999997"/>
    <n v="37.789473684210527"/>
    <x v="4"/>
    <x v="19"/>
  </r>
  <r>
    <n v="186"/>
    <x v="186"/>
    <x v="186"/>
    <n v="88800"/>
    <n v="28358"/>
    <x v="0"/>
    <n v="886"/>
    <x v="1"/>
    <s v="USD"/>
    <n v="1400821200"/>
    <n v="1402117200"/>
    <b v="0"/>
    <b v="0"/>
    <s v="theater/plays"/>
    <n v="-0.68065315315315311"/>
    <n v="32.006772009029348"/>
    <x v="3"/>
    <x v="3"/>
  </r>
  <r>
    <n v="187"/>
    <x v="187"/>
    <x v="187"/>
    <n v="60200"/>
    <n v="138384"/>
    <x v="1"/>
    <n v="1442"/>
    <x v="0"/>
    <s v="CAD"/>
    <n v="1361599200"/>
    <n v="1364014800"/>
    <b v="0"/>
    <b v="1"/>
    <s v="film &amp; video/shorts"/>
    <n v="1.2987375415282392"/>
    <n v="95.966712898751737"/>
    <x v="4"/>
    <x v="12"/>
  </r>
  <r>
    <n v="188"/>
    <x v="188"/>
    <x v="188"/>
    <n v="8200"/>
    <n v="2625"/>
    <x v="0"/>
    <n v="35"/>
    <x v="6"/>
    <s v="EUR"/>
    <n v="1417500000"/>
    <n v="1417586400"/>
    <b v="0"/>
    <b v="0"/>
    <s v="theater/plays"/>
    <n v="-0.67987804878048785"/>
    <n v="75"/>
    <x v="3"/>
    <x v="3"/>
  </r>
  <r>
    <n v="189"/>
    <x v="189"/>
    <x v="189"/>
    <n v="191300"/>
    <n v="45004"/>
    <x v="3"/>
    <n v="441"/>
    <x v="1"/>
    <s v="USD"/>
    <n v="1457071200"/>
    <n v="1457071200"/>
    <b v="0"/>
    <b v="0"/>
    <s v="theater/plays"/>
    <n v="-0.76474647151071617"/>
    <n v="102.0498866213152"/>
    <x v="3"/>
    <x v="3"/>
  </r>
  <r>
    <n v="190"/>
    <x v="190"/>
    <x v="190"/>
    <n v="3700"/>
    <n v="2538"/>
    <x v="0"/>
    <n v="24"/>
    <x v="1"/>
    <s v="USD"/>
    <n v="1370322000"/>
    <n v="1370408400"/>
    <b v="0"/>
    <b v="1"/>
    <s v="theater/plays"/>
    <n v="-0.31405405405405407"/>
    <n v="105.75"/>
    <x v="3"/>
    <x v="3"/>
  </r>
  <r>
    <n v="191"/>
    <x v="191"/>
    <x v="191"/>
    <n v="8400"/>
    <n v="3188"/>
    <x v="0"/>
    <n v="86"/>
    <x v="6"/>
    <s v="EUR"/>
    <n v="1552366800"/>
    <n v="1552626000"/>
    <b v="0"/>
    <b v="0"/>
    <s v="theater/plays"/>
    <n v="-0.62047619047619051"/>
    <n v="37.069767441860463"/>
    <x v="3"/>
    <x v="3"/>
  </r>
  <r>
    <n v="192"/>
    <x v="192"/>
    <x v="192"/>
    <n v="42600"/>
    <n v="8517"/>
    <x v="0"/>
    <n v="243"/>
    <x v="1"/>
    <s v="USD"/>
    <n v="1403845200"/>
    <n v="1404190800"/>
    <b v="0"/>
    <b v="0"/>
    <s v="music/rock"/>
    <n v="-0.80007042253521132"/>
    <n v="35.049382716049379"/>
    <x v="1"/>
    <x v="1"/>
  </r>
  <r>
    <n v="193"/>
    <x v="193"/>
    <x v="193"/>
    <n v="6600"/>
    <n v="3012"/>
    <x v="0"/>
    <n v="65"/>
    <x v="1"/>
    <s v="USD"/>
    <n v="1523163600"/>
    <n v="1523509200"/>
    <b v="1"/>
    <b v="0"/>
    <s v="music/indie rock"/>
    <n v="-0.54363636363636358"/>
    <n v="46.338461538461537"/>
    <x v="1"/>
    <x v="7"/>
  </r>
  <r>
    <n v="194"/>
    <x v="194"/>
    <x v="194"/>
    <n v="7100"/>
    <n v="8716"/>
    <x v="1"/>
    <n v="126"/>
    <x v="1"/>
    <s v="USD"/>
    <n v="1442206800"/>
    <n v="1443589200"/>
    <b v="0"/>
    <b v="0"/>
    <s v="music/metal"/>
    <n v="0.2276056338028169"/>
    <n v="69.174603174603178"/>
    <x v="1"/>
    <x v="16"/>
  </r>
  <r>
    <n v="195"/>
    <x v="195"/>
    <x v="195"/>
    <n v="15800"/>
    <n v="57157"/>
    <x v="1"/>
    <n v="524"/>
    <x v="1"/>
    <s v="USD"/>
    <n v="1532840400"/>
    <n v="1533445200"/>
    <b v="0"/>
    <b v="0"/>
    <s v="music/electric music"/>
    <n v="2.61753164556962"/>
    <n v="109.07824427480917"/>
    <x v="1"/>
    <x v="5"/>
  </r>
  <r>
    <n v="196"/>
    <x v="196"/>
    <x v="196"/>
    <n v="8200"/>
    <n v="5178"/>
    <x v="0"/>
    <n v="100"/>
    <x v="3"/>
    <s v="DKK"/>
    <n v="1472878800"/>
    <n v="1474520400"/>
    <b v="0"/>
    <b v="0"/>
    <s v="technology/wearables"/>
    <n v="-0.36853658536585365"/>
    <n v="51.78"/>
    <x v="2"/>
    <x v="8"/>
  </r>
  <r>
    <n v="197"/>
    <x v="197"/>
    <x v="197"/>
    <n v="54700"/>
    <n v="163118"/>
    <x v="1"/>
    <n v="1989"/>
    <x v="1"/>
    <s v="USD"/>
    <n v="1498194000"/>
    <n v="1499403600"/>
    <b v="0"/>
    <b v="0"/>
    <s v="film &amp; video/drama"/>
    <n v="1.9820475319926874"/>
    <n v="82.010055304172951"/>
    <x v="4"/>
    <x v="6"/>
  </r>
  <r>
    <n v="198"/>
    <x v="198"/>
    <x v="198"/>
    <n v="63200"/>
    <n v="6041"/>
    <x v="0"/>
    <n v="168"/>
    <x v="1"/>
    <s v="USD"/>
    <n v="1281070800"/>
    <n v="1283576400"/>
    <b v="0"/>
    <b v="0"/>
    <s v="music/electric music"/>
    <n v="-0.90441455696202533"/>
    <n v="35.958333333333336"/>
    <x v="1"/>
    <x v="5"/>
  </r>
  <r>
    <n v="199"/>
    <x v="199"/>
    <x v="199"/>
    <n v="1800"/>
    <n v="968"/>
    <x v="0"/>
    <n v="13"/>
    <x v="1"/>
    <s v="USD"/>
    <n v="1436245200"/>
    <n v="1436590800"/>
    <b v="0"/>
    <b v="0"/>
    <s v="music/rock"/>
    <n v="-0.4622222222222222"/>
    <n v="74.461538461538467"/>
    <x v="1"/>
    <x v="1"/>
  </r>
  <r>
    <n v="200"/>
    <x v="200"/>
    <x v="200"/>
    <n v="100"/>
    <n v="2"/>
    <x v="0"/>
    <n v="1"/>
    <x v="0"/>
    <s v="CAD"/>
    <n v="1269493200"/>
    <n v="1270443600"/>
    <b v="0"/>
    <b v="0"/>
    <s v="theater/plays"/>
    <n v="-0.98"/>
    <n v="2"/>
    <x v="3"/>
    <x v="3"/>
  </r>
  <r>
    <n v="201"/>
    <x v="201"/>
    <x v="201"/>
    <n v="2100"/>
    <n v="14305"/>
    <x v="1"/>
    <n v="157"/>
    <x v="1"/>
    <s v="USD"/>
    <n v="1406264400"/>
    <n v="1407819600"/>
    <b v="0"/>
    <b v="0"/>
    <s v="technology/web"/>
    <n v="5.8119047619047617"/>
    <n v="91.114649681528661"/>
    <x v="2"/>
    <x v="2"/>
  </r>
  <r>
    <n v="202"/>
    <x v="202"/>
    <x v="202"/>
    <n v="8300"/>
    <n v="6543"/>
    <x v="3"/>
    <n v="82"/>
    <x v="1"/>
    <s v="USD"/>
    <n v="1317531600"/>
    <n v="1317877200"/>
    <b v="0"/>
    <b v="0"/>
    <s v="food/food trucks"/>
    <n v="-0.21168674698795181"/>
    <n v="79.792682926829272"/>
    <x v="0"/>
    <x v="0"/>
  </r>
  <r>
    <n v="203"/>
    <x v="203"/>
    <x v="203"/>
    <n v="143900"/>
    <n v="193413"/>
    <x v="1"/>
    <n v="4498"/>
    <x v="2"/>
    <s v="AUD"/>
    <n v="1484632800"/>
    <n v="1484805600"/>
    <b v="0"/>
    <b v="0"/>
    <s v="theater/plays"/>
    <n v="0.34407922168172345"/>
    <n v="42.999777678968428"/>
    <x v="3"/>
    <x v="3"/>
  </r>
  <r>
    <n v="204"/>
    <x v="204"/>
    <x v="204"/>
    <n v="75000"/>
    <n v="2529"/>
    <x v="0"/>
    <n v="40"/>
    <x v="1"/>
    <s v="USD"/>
    <n v="1301806800"/>
    <n v="1302670800"/>
    <b v="0"/>
    <b v="0"/>
    <s v="music/jazz"/>
    <n v="-0.96628000000000003"/>
    <n v="63.225000000000001"/>
    <x v="1"/>
    <x v="17"/>
  </r>
  <r>
    <n v="205"/>
    <x v="205"/>
    <x v="205"/>
    <n v="1300"/>
    <n v="5614"/>
    <x v="1"/>
    <n v="80"/>
    <x v="1"/>
    <s v="USD"/>
    <n v="1539752400"/>
    <n v="1540789200"/>
    <b v="1"/>
    <b v="0"/>
    <s v="theater/plays"/>
    <n v="3.3184615384615386"/>
    <n v="70.174999999999997"/>
    <x v="3"/>
    <x v="3"/>
  </r>
  <r>
    <n v="206"/>
    <x v="206"/>
    <x v="206"/>
    <n v="9000"/>
    <n v="3496"/>
    <x v="3"/>
    <n v="57"/>
    <x v="1"/>
    <s v="USD"/>
    <n v="1267250400"/>
    <n v="1268028000"/>
    <b v="0"/>
    <b v="0"/>
    <s v="publishing/fiction"/>
    <n v="-0.61155555555555552"/>
    <n v="61.333333333333336"/>
    <x v="5"/>
    <x v="13"/>
  </r>
  <r>
    <n v="207"/>
    <x v="207"/>
    <x v="207"/>
    <n v="1000"/>
    <n v="4257"/>
    <x v="1"/>
    <n v="43"/>
    <x v="1"/>
    <s v="USD"/>
    <n v="1535432400"/>
    <n v="1537160400"/>
    <b v="0"/>
    <b v="1"/>
    <s v="music/rock"/>
    <n v="3.2570000000000001"/>
    <n v="99"/>
    <x v="1"/>
    <x v="1"/>
  </r>
  <r>
    <n v="208"/>
    <x v="208"/>
    <x v="208"/>
    <n v="196900"/>
    <n v="199110"/>
    <x v="1"/>
    <n v="2053"/>
    <x v="1"/>
    <s v="USD"/>
    <n v="1510207200"/>
    <n v="1512280800"/>
    <b v="0"/>
    <b v="0"/>
    <s v="film &amp; video/documentary"/>
    <n v="1.122397155916709E-2"/>
    <n v="96.984900146127615"/>
    <x v="4"/>
    <x v="4"/>
  </r>
  <r>
    <n v="209"/>
    <x v="209"/>
    <x v="209"/>
    <n v="194500"/>
    <n v="41212"/>
    <x v="2"/>
    <n v="808"/>
    <x v="2"/>
    <s v="AUD"/>
    <n v="1462510800"/>
    <n v="1463115600"/>
    <b v="0"/>
    <b v="0"/>
    <s v="film &amp; video/documentary"/>
    <n v="-0.78811311053984578"/>
    <n v="51.004950495049506"/>
    <x v="4"/>
    <x v="4"/>
  </r>
  <r>
    <n v="210"/>
    <x v="210"/>
    <x v="210"/>
    <n v="9400"/>
    <n v="6338"/>
    <x v="0"/>
    <n v="226"/>
    <x v="3"/>
    <s v="DKK"/>
    <n v="1488520800"/>
    <n v="1490850000"/>
    <b v="0"/>
    <b v="0"/>
    <s v="film &amp; video/science fiction"/>
    <n v="-0.32574468085106384"/>
    <n v="28.044247787610619"/>
    <x v="4"/>
    <x v="22"/>
  </r>
  <r>
    <n v="211"/>
    <x v="211"/>
    <x v="211"/>
    <n v="104400"/>
    <n v="99100"/>
    <x v="0"/>
    <n v="1625"/>
    <x v="1"/>
    <s v="USD"/>
    <n v="1377579600"/>
    <n v="1379653200"/>
    <b v="0"/>
    <b v="0"/>
    <s v="theater/plays"/>
    <n v="-5.0766283524904213E-2"/>
    <n v="60.984615384615381"/>
    <x v="3"/>
    <x v="3"/>
  </r>
  <r>
    <n v="212"/>
    <x v="212"/>
    <x v="212"/>
    <n v="8100"/>
    <n v="12300"/>
    <x v="1"/>
    <n v="168"/>
    <x v="1"/>
    <s v="USD"/>
    <n v="1576389600"/>
    <n v="1580364000"/>
    <b v="0"/>
    <b v="0"/>
    <s v="theater/plays"/>
    <n v="0.51851851851851849"/>
    <n v="73.214285714285708"/>
    <x v="3"/>
    <x v="3"/>
  </r>
  <r>
    <n v="213"/>
    <x v="213"/>
    <x v="213"/>
    <n v="87900"/>
    <n v="171549"/>
    <x v="1"/>
    <n v="4289"/>
    <x v="1"/>
    <s v="USD"/>
    <n v="1289019600"/>
    <n v="1289714400"/>
    <b v="0"/>
    <b v="1"/>
    <s v="music/indie rock"/>
    <n v="0.95163822525597275"/>
    <n v="39.997435299603637"/>
    <x v="1"/>
    <x v="7"/>
  </r>
  <r>
    <n v="214"/>
    <x v="214"/>
    <x v="214"/>
    <n v="1400"/>
    <n v="14324"/>
    <x v="1"/>
    <n v="165"/>
    <x v="1"/>
    <s v="USD"/>
    <n v="1282194000"/>
    <n v="1282712400"/>
    <b v="0"/>
    <b v="0"/>
    <s v="music/rock"/>
    <n v="9.2314285714285713"/>
    <n v="86.812121212121212"/>
    <x v="1"/>
    <x v="1"/>
  </r>
  <r>
    <n v="215"/>
    <x v="215"/>
    <x v="215"/>
    <n v="156800"/>
    <n v="6024"/>
    <x v="0"/>
    <n v="143"/>
    <x v="1"/>
    <s v="USD"/>
    <n v="1550037600"/>
    <n v="1550210400"/>
    <b v="0"/>
    <b v="0"/>
    <s v="theater/plays"/>
    <n v="-0.96158163265306118"/>
    <n v="42.125874125874127"/>
    <x v="3"/>
    <x v="3"/>
  </r>
  <r>
    <n v="216"/>
    <x v="216"/>
    <x v="216"/>
    <n v="121700"/>
    <n v="188721"/>
    <x v="1"/>
    <n v="1815"/>
    <x v="1"/>
    <s v="USD"/>
    <n v="1321941600"/>
    <n v="1322114400"/>
    <b v="0"/>
    <b v="0"/>
    <s v="theater/plays"/>
    <n v="0.55070665571076416"/>
    <n v="103.97851239669421"/>
    <x v="3"/>
    <x v="3"/>
  </r>
  <r>
    <n v="217"/>
    <x v="217"/>
    <x v="217"/>
    <n v="129400"/>
    <n v="57911"/>
    <x v="0"/>
    <n v="934"/>
    <x v="1"/>
    <s v="USD"/>
    <n v="1556427600"/>
    <n v="1557205200"/>
    <b v="0"/>
    <b v="0"/>
    <s v="film &amp; video/science fiction"/>
    <n v="-0.55246522411128285"/>
    <n v="62.003211991434689"/>
    <x v="4"/>
    <x v="22"/>
  </r>
  <r>
    <n v="218"/>
    <x v="218"/>
    <x v="218"/>
    <n v="5700"/>
    <n v="12309"/>
    <x v="1"/>
    <n v="397"/>
    <x v="4"/>
    <s v="GBP"/>
    <n v="1320991200"/>
    <n v="1323928800"/>
    <b v="0"/>
    <b v="1"/>
    <s v="film &amp; video/shorts"/>
    <n v="1.1594736842105262"/>
    <n v="31.005037783375315"/>
    <x v="4"/>
    <x v="12"/>
  </r>
  <r>
    <n v="219"/>
    <x v="219"/>
    <x v="219"/>
    <n v="41700"/>
    <n v="138497"/>
    <x v="1"/>
    <n v="1539"/>
    <x v="1"/>
    <s v="USD"/>
    <n v="1345093200"/>
    <n v="1346130000"/>
    <b v="0"/>
    <b v="0"/>
    <s v="film &amp; video/animation"/>
    <n v="2.3212709832134291"/>
    <n v="89.991552956465242"/>
    <x v="4"/>
    <x v="10"/>
  </r>
  <r>
    <n v="220"/>
    <x v="220"/>
    <x v="220"/>
    <n v="7900"/>
    <n v="667"/>
    <x v="0"/>
    <n v="17"/>
    <x v="1"/>
    <s v="USD"/>
    <n v="1309496400"/>
    <n v="1311051600"/>
    <b v="1"/>
    <b v="0"/>
    <s v="theater/plays"/>
    <n v="-0.91556962025316457"/>
    <n v="39.235294117647058"/>
    <x v="3"/>
    <x v="3"/>
  </r>
  <r>
    <n v="221"/>
    <x v="221"/>
    <x v="221"/>
    <n v="121500"/>
    <n v="119830"/>
    <x v="0"/>
    <n v="2179"/>
    <x v="1"/>
    <s v="USD"/>
    <n v="1340254800"/>
    <n v="1340427600"/>
    <b v="1"/>
    <b v="0"/>
    <s v="food/food trucks"/>
    <n v="-1.3744855967078189E-2"/>
    <n v="54.993116108306566"/>
    <x v="0"/>
    <x v="0"/>
  </r>
  <r>
    <n v="222"/>
    <x v="222"/>
    <x v="222"/>
    <n v="4800"/>
    <n v="6623"/>
    <x v="1"/>
    <n v="138"/>
    <x v="1"/>
    <s v="USD"/>
    <n v="1412226000"/>
    <n v="1412312400"/>
    <b v="0"/>
    <b v="0"/>
    <s v="photography/photography books"/>
    <n v="0.37979166666666669"/>
    <n v="47.992753623188406"/>
    <x v="7"/>
    <x v="14"/>
  </r>
  <r>
    <n v="223"/>
    <x v="223"/>
    <x v="223"/>
    <n v="87300"/>
    <n v="81897"/>
    <x v="0"/>
    <n v="931"/>
    <x v="1"/>
    <s v="USD"/>
    <n v="1458104400"/>
    <n v="1459314000"/>
    <b v="0"/>
    <b v="0"/>
    <s v="theater/plays"/>
    <n v="-6.1890034364261166E-2"/>
    <n v="87.966702470461868"/>
    <x v="3"/>
    <x v="3"/>
  </r>
  <r>
    <n v="224"/>
    <x v="224"/>
    <x v="224"/>
    <n v="46300"/>
    <n v="186885"/>
    <x v="1"/>
    <n v="3594"/>
    <x v="1"/>
    <s v="USD"/>
    <n v="1411534800"/>
    <n v="1415426400"/>
    <b v="0"/>
    <b v="0"/>
    <s v="film &amp; video/science fiction"/>
    <n v="3.0363930885529156"/>
    <n v="51.999165275459099"/>
    <x v="4"/>
    <x v="22"/>
  </r>
  <r>
    <n v="225"/>
    <x v="225"/>
    <x v="225"/>
    <n v="67800"/>
    <n v="176398"/>
    <x v="1"/>
    <n v="5880"/>
    <x v="1"/>
    <s v="USD"/>
    <n v="1399093200"/>
    <n v="1399093200"/>
    <b v="1"/>
    <b v="0"/>
    <s v="music/rock"/>
    <n v="1.6017404129793511"/>
    <n v="29.999659863945578"/>
    <x v="1"/>
    <x v="1"/>
  </r>
  <r>
    <n v="226"/>
    <x v="102"/>
    <x v="226"/>
    <n v="3000"/>
    <n v="10999"/>
    <x v="1"/>
    <n v="112"/>
    <x v="1"/>
    <s v="USD"/>
    <n v="1270702800"/>
    <n v="1273899600"/>
    <b v="0"/>
    <b v="0"/>
    <s v="photography/photography books"/>
    <n v="2.6663333333333332"/>
    <n v="98.205357142857139"/>
    <x v="7"/>
    <x v="14"/>
  </r>
  <r>
    <n v="227"/>
    <x v="226"/>
    <x v="227"/>
    <n v="60900"/>
    <n v="102751"/>
    <x v="1"/>
    <n v="943"/>
    <x v="1"/>
    <s v="USD"/>
    <n v="1431666000"/>
    <n v="1432184400"/>
    <b v="0"/>
    <b v="0"/>
    <s v="games/mobile games"/>
    <n v="0.68720853858784892"/>
    <n v="108.96182396606575"/>
    <x v="6"/>
    <x v="20"/>
  </r>
  <r>
    <n v="228"/>
    <x v="227"/>
    <x v="228"/>
    <n v="137900"/>
    <n v="165352"/>
    <x v="1"/>
    <n v="2468"/>
    <x v="1"/>
    <s v="USD"/>
    <n v="1472619600"/>
    <n v="1474779600"/>
    <b v="0"/>
    <b v="0"/>
    <s v="film &amp; video/animation"/>
    <n v="0.19907179115300944"/>
    <n v="66.998379254457049"/>
    <x v="4"/>
    <x v="10"/>
  </r>
  <r>
    <n v="229"/>
    <x v="228"/>
    <x v="229"/>
    <n v="85600"/>
    <n v="165798"/>
    <x v="1"/>
    <n v="2551"/>
    <x v="1"/>
    <s v="USD"/>
    <n v="1496293200"/>
    <n v="1500440400"/>
    <b v="0"/>
    <b v="1"/>
    <s v="games/mobile games"/>
    <n v="0.93689252336448603"/>
    <n v="64.99333594668758"/>
    <x v="6"/>
    <x v="20"/>
  </r>
  <r>
    <n v="230"/>
    <x v="229"/>
    <x v="230"/>
    <n v="2400"/>
    <n v="10084"/>
    <x v="1"/>
    <n v="101"/>
    <x v="1"/>
    <s v="USD"/>
    <n v="1575612000"/>
    <n v="1575612000"/>
    <b v="0"/>
    <b v="0"/>
    <s v="games/video games"/>
    <n v="3.2016666666666667"/>
    <n v="99.841584158415841"/>
    <x v="6"/>
    <x v="11"/>
  </r>
  <r>
    <n v="231"/>
    <x v="230"/>
    <x v="231"/>
    <n v="7200"/>
    <n v="5523"/>
    <x v="3"/>
    <n v="67"/>
    <x v="1"/>
    <s v="USD"/>
    <n v="1369112400"/>
    <n v="1374123600"/>
    <b v="0"/>
    <b v="0"/>
    <s v="theater/plays"/>
    <n v="-0.23291666666666666"/>
    <n v="82.432835820895519"/>
    <x v="3"/>
    <x v="3"/>
  </r>
  <r>
    <n v="232"/>
    <x v="231"/>
    <x v="232"/>
    <n v="3400"/>
    <n v="5823"/>
    <x v="1"/>
    <n v="92"/>
    <x v="1"/>
    <s v="USD"/>
    <n v="1469422800"/>
    <n v="1469509200"/>
    <b v="0"/>
    <b v="0"/>
    <s v="theater/plays"/>
    <n v="0.71264705882352941"/>
    <n v="63.293478260869563"/>
    <x v="3"/>
    <x v="3"/>
  </r>
  <r>
    <n v="233"/>
    <x v="232"/>
    <x v="233"/>
    <n v="3800"/>
    <n v="6000"/>
    <x v="1"/>
    <n v="62"/>
    <x v="1"/>
    <s v="USD"/>
    <n v="1307854800"/>
    <n v="1309237200"/>
    <b v="0"/>
    <b v="0"/>
    <s v="film &amp; video/animation"/>
    <n v="0.57894736842105265"/>
    <n v="96.774193548387103"/>
    <x v="4"/>
    <x v="10"/>
  </r>
  <r>
    <n v="234"/>
    <x v="233"/>
    <x v="234"/>
    <n v="7500"/>
    <n v="8181"/>
    <x v="1"/>
    <n v="149"/>
    <x v="6"/>
    <s v="EUR"/>
    <n v="1503378000"/>
    <n v="1503982800"/>
    <b v="0"/>
    <b v="1"/>
    <s v="games/video games"/>
    <n v="9.0800000000000006E-2"/>
    <n v="54.906040268456373"/>
    <x v="6"/>
    <x v="11"/>
  </r>
  <r>
    <n v="235"/>
    <x v="234"/>
    <x v="235"/>
    <n v="8600"/>
    <n v="3589"/>
    <x v="0"/>
    <n v="92"/>
    <x v="1"/>
    <s v="USD"/>
    <n v="1486965600"/>
    <n v="1487397600"/>
    <b v="0"/>
    <b v="0"/>
    <s v="film &amp; video/animation"/>
    <n v="-0.58267441860465119"/>
    <n v="39.010869565217391"/>
    <x v="4"/>
    <x v="10"/>
  </r>
  <r>
    <n v="236"/>
    <x v="235"/>
    <x v="236"/>
    <n v="39500"/>
    <n v="4323"/>
    <x v="0"/>
    <n v="57"/>
    <x v="2"/>
    <s v="AUD"/>
    <n v="1561438800"/>
    <n v="1562043600"/>
    <b v="0"/>
    <b v="1"/>
    <s v="music/rock"/>
    <n v="-0.89055696202531642"/>
    <n v="75.84210526315789"/>
    <x v="1"/>
    <x v="1"/>
  </r>
  <r>
    <n v="237"/>
    <x v="236"/>
    <x v="237"/>
    <n v="9300"/>
    <n v="14822"/>
    <x v="1"/>
    <n v="329"/>
    <x v="1"/>
    <s v="USD"/>
    <n v="1398402000"/>
    <n v="1398574800"/>
    <b v="0"/>
    <b v="0"/>
    <s v="film &amp; video/animation"/>
    <n v="0.59376344086021504"/>
    <n v="45.051671732522799"/>
    <x v="4"/>
    <x v="10"/>
  </r>
  <r>
    <n v="238"/>
    <x v="237"/>
    <x v="238"/>
    <n v="2400"/>
    <n v="10138"/>
    <x v="1"/>
    <n v="97"/>
    <x v="3"/>
    <s v="DKK"/>
    <n v="1513231200"/>
    <n v="1515391200"/>
    <b v="0"/>
    <b v="1"/>
    <s v="theater/plays"/>
    <n v="3.2241666666666666"/>
    <n v="104.51546391752578"/>
    <x v="3"/>
    <x v="3"/>
  </r>
  <r>
    <n v="239"/>
    <x v="238"/>
    <x v="239"/>
    <n v="3200"/>
    <n v="3127"/>
    <x v="0"/>
    <n v="41"/>
    <x v="1"/>
    <s v="USD"/>
    <n v="1440824400"/>
    <n v="1441170000"/>
    <b v="0"/>
    <b v="0"/>
    <s v="technology/wearables"/>
    <n v="-2.2812499999999999E-2"/>
    <n v="76.268292682926827"/>
    <x v="2"/>
    <x v="8"/>
  </r>
  <r>
    <n v="240"/>
    <x v="239"/>
    <x v="240"/>
    <n v="29400"/>
    <n v="123124"/>
    <x v="1"/>
    <n v="1784"/>
    <x v="1"/>
    <s v="USD"/>
    <n v="1281070800"/>
    <n v="1281157200"/>
    <b v="0"/>
    <b v="0"/>
    <s v="theater/plays"/>
    <n v="3.1878911564625851"/>
    <n v="69.015695067264573"/>
    <x v="3"/>
    <x v="3"/>
  </r>
  <r>
    <n v="241"/>
    <x v="240"/>
    <x v="241"/>
    <n v="168500"/>
    <n v="171729"/>
    <x v="1"/>
    <n v="1684"/>
    <x v="2"/>
    <s v="AUD"/>
    <n v="1397365200"/>
    <n v="1398229200"/>
    <b v="0"/>
    <b v="1"/>
    <s v="publishing/nonfiction"/>
    <n v="1.9163204747774481E-2"/>
    <n v="101.97684085510689"/>
    <x v="5"/>
    <x v="9"/>
  </r>
  <r>
    <n v="242"/>
    <x v="241"/>
    <x v="242"/>
    <n v="8400"/>
    <n v="10729"/>
    <x v="1"/>
    <n v="250"/>
    <x v="1"/>
    <s v="USD"/>
    <n v="1494392400"/>
    <n v="1495256400"/>
    <b v="0"/>
    <b v="1"/>
    <s v="music/rock"/>
    <n v="0.27726190476190476"/>
    <n v="42.915999999999997"/>
    <x v="1"/>
    <x v="1"/>
  </r>
  <r>
    <n v="243"/>
    <x v="242"/>
    <x v="243"/>
    <n v="2300"/>
    <n v="10240"/>
    <x v="1"/>
    <n v="238"/>
    <x v="1"/>
    <s v="USD"/>
    <n v="1520143200"/>
    <n v="1520402400"/>
    <b v="0"/>
    <b v="0"/>
    <s v="theater/plays"/>
    <n v="3.4521739130434783"/>
    <n v="43.025210084033617"/>
    <x v="3"/>
    <x v="3"/>
  </r>
  <r>
    <n v="244"/>
    <x v="243"/>
    <x v="244"/>
    <n v="700"/>
    <n v="3988"/>
    <x v="1"/>
    <n v="53"/>
    <x v="1"/>
    <s v="USD"/>
    <n v="1405314000"/>
    <n v="1409806800"/>
    <b v="0"/>
    <b v="0"/>
    <s v="theater/plays"/>
    <n v="4.6971428571428575"/>
    <n v="75.245283018867923"/>
    <x v="3"/>
    <x v="3"/>
  </r>
  <r>
    <n v="245"/>
    <x v="244"/>
    <x v="245"/>
    <n v="2900"/>
    <n v="14771"/>
    <x v="1"/>
    <n v="214"/>
    <x v="1"/>
    <s v="USD"/>
    <n v="1396846800"/>
    <n v="1396933200"/>
    <b v="0"/>
    <b v="0"/>
    <s v="theater/plays"/>
    <n v="4.0934482758620687"/>
    <n v="69.023364485981304"/>
    <x v="3"/>
    <x v="3"/>
  </r>
  <r>
    <n v="246"/>
    <x v="245"/>
    <x v="246"/>
    <n v="4500"/>
    <n v="14649"/>
    <x v="1"/>
    <n v="222"/>
    <x v="1"/>
    <s v="USD"/>
    <n v="1375678800"/>
    <n v="1376024400"/>
    <b v="0"/>
    <b v="0"/>
    <s v="technology/web"/>
    <n v="2.2553333333333332"/>
    <n v="65.986486486486484"/>
    <x v="2"/>
    <x v="2"/>
  </r>
  <r>
    <n v="247"/>
    <x v="246"/>
    <x v="247"/>
    <n v="19800"/>
    <n v="184658"/>
    <x v="1"/>
    <n v="1884"/>
    <x v="1"/>
    <s v="USD"/>
    <n v="1482386400"/>
    <n v="1483682400"/>
    <b v="0"/>
    <b v="1"/>
    <s v="publishing/fiction"/>
    <n v="8.3261616161616168"/>
    <n v="98.013800424628457"/>
    <x v="5"/>
    <x v="13"/>
  </r>
  <r>
    <n v="248"/>
    <x v="247"/>
    <x v="248"/>
    <n v="6200"/>
    <n v="13103"/>
    <x v="1"/>
    <n v="218"/>
    <x v="2"/>
    <s v="AUD"/>
    <n v="1420005600"/>
    <n v="1420437600"/>
    <b v="0"/>
    <b v="0"/>
    <s v="games/mobile games"/>
    <n v="1.1133870967741935"/>
    <n v="60.105504587155963"/>
    <x v="6"/>
    <x v="20"/>
  </r>
  <r>
    <n v="249"/>
    <x v="248"/>
    <x v="249"/>
    <n v="61500"/>
    <n v="168095"/>
    <x v="1"/>
    <n v="6465"/>
    <x v="1"/>
    <s v="USD"/>
    <n v="1420178400"/>
    <n v="1420783200"/>
    <b v="0"/>
    <b v="0"/>
    <s v="publishing/translations"/>
    <n v="1.7332520325203251"/>
    <n v="26.000773395204948"/>
    <x v="5"/>
    <x v="18"/>
  </r>
  <r>
    <n v="250"/>
    <x v="249"/>
    <x v="250"/>
    <n v="100"/>
    <n v="3"/>
    <x v="0"/>
    <n v="1"/>
    <x v="1"/>
    <s v="USD"/>
    <n v="1264399200"/>
    <n v="1267423200"/>
    <b v="0"/>
    <b v="0"/>
    <s v="music/rock"/>
    <n v="-0.97"/>
    <n v="3"/>
    <x v="1"/>
    <x v="1"/>
  </r>
  <r>
    <n v="251"/>
    <x v="250"/>
    <x v="251"/>
    <n v="7100"/>
    <n v="3840"/>
    <x v="0"/>
    <n v="101"/>
    <x v="1"/>
    <s v="USD"/>
    <n v="1355032800"/>
    <n v="1355205600"/>
    <b v="0"/>
    <b v="0"/>
    <s v="theater/plays"/>
    <n v="-0.45915492957746479"/>
    <n v="38.019801980198018"/>
    <x v="3"/>
    <x v="3"/>
  </r>
  <r>
    <n v="252"/>
    <x v="251"/>
    <x v="252"/>
    <n v="1000"/>
    <n v="6263"/>
    <x v="1"/>
    <n v="59"/>
    <x v="1"/>
    <s v="USD"/>
    <n v="1382677200"/>
    <n v="1383109200"/>
    <b v="0"/>
    <b v="0"/>
    <s v="theater/plays"/>
    <n v="5.2629999999999999"/>
    <n v="106.15254237288136"/>
    <x v="3"/>
    <x v="3"/>
  </r>
  <r>
    <n v="253"/>
    <x v="252"/>
    <x v="253"/>
    <n v="121500"/>
    <n v="108161"/>
    <x v="0"/>
    <n v="1335"/>
    <x v="0"/>
    <s v="CAD"/>
    <n v="1302238800"/>
    <n v="1303275600"/>
    <b v="0"/>
    <b v="0"/>
    <s v="film &amp; video/drama"/>
    <n v="-0.10978600823045268"/>
    <n v="81.019475655430711"/>
    <x v="4"/>
    <x v="6"/>
  </r>
  <r>
    <n v="254"/>
    <x v="253"/>
    <x v="254"/>
    <n v="4600"/>
    <n v="8505"/>
    <x v="1"/>
    <n v="88"/>
    <x v="1"/>
    <s v="USD"/>
    <n v="1487656800"/>
    <n v="1487829600"/>
    <b v="0"/>
    <b v="0"/>
    <s v="publishing/nonfiction"/>
    <n v="0.84891304347826091"/>
    <n v="96.647727272727266"/>
    <x v="5"/>
    <x v="9"/>
  </r>
  <r>
    <n v="255"/>
    <x v="254"/>
    <x v="255"/>
    <n v="80500"/>
    <n v="96735"/>
    <x v="1"/>
    <n v="1697"/>
    <x v="1"/>
    <s v="USD"/>
    <n v="1297836000"/>
    <n v="1298268000"/>
    <b v="0"/>
    <b v="1"/>
    <s v="music/rock"/>
    <n v="0.20167701863354037"/>
    <n v="57.003535651149086"/>
    <x v="1"/>
    <x v="1"/>
  </r>
  <r>
    <n v="256"/>
    <x v="255"/>
    <x v="256"/>
    <n v="4100"/>
    <n v="959"/>
    <x v="0"/>
    <n v="15"/>
    <x v="4"/>
    <s v="GBP"/>
    <n v="1453615200"/>
    <n v="1456812000"/>
    <b v="0"/>
    <b v="0"/>
    <s v="music/rock"/>
    <n v="-0.76609756097560977"/>
    <n v="63.93333333333333"/>
    <x v="1"/>
    <x v="1"/>
  </r>
  <r>
    <n v="257"/>
    <x v="256"/>
    <x v="257"/>
    <n v="5700"/>
    <n v="8322"/>
    <x v="1"/>
    <n v="92"/>
    <x v="1"/>
    <s v="USD"/>
    <n v="1362463200"/>
    <n v="1363669200"/>
    <b v="0"/>
    <b v="0"/>
    <s v="theater/plays"/>
    <n v="0.46"/>
    <n v="90.456521739130437"/>
    <x v="3"/>
    <x v="3"/>
  </r>
  <r>
    <n v="258"/>
    <x v="257"/>
    <x v="258"/>
    <n v="5000"/>
    <n v="13424"/>
    <x v="1"/>
    <n v="186"/>
    <x v="1"/>
    <s v="USD"/>
    <n v="1481176800"/>
    <n v="1482904800"/>
    <b v="0"/>
    <b v="1"/>
    <s v="theater/plays"/>
    <n v="1.6848000000000001"/>
    <n v="72.172043010752688"/>
    <x v="3"/>
    <x v="3"/>
  </r>
  <r>
    <n v="259"/>
    <x v="258"/>
    <x v="259"/>
    <n v="1800"/>
    <n v="10755"/>
    <x v="1"/>
    <n v="138"/>
    <x v="1"/>
    <s v="USD"/>
    <n v="1354946400"/>
    <n v="1356588000"/>
    <b v="1"/>
    <b v="0"/>
    <s v="photography/photography books"/>
    <n v="4.9749999999999996"/>
    <n v="77.934782608695656"/>
    <x v="7"/>
    <x v="14"/>
  </r>
  <r>
    <n v="260"/>
    <x v="259"/>
    <x v="260"/>
    <n v="6300"/>
    <n v="9935"/>
    <x v="1"/>
    <n v="261"/>
    <x v="1"/>
    <s v="USD"/>
    <n v="1348808400"/>
    <n v="1349845200"/>
    <b v="0"/>
    <b v="0"/>
    <s v="music/rock"/>
    <n v="0.57698412698412693"/>
    <n v="38.065134099616856"/>
    <x v="1"/>
    <x v="1"/>
  </r>
  <r>
    <n v="261"/>
    <x v="260"/>
    <x v="261"/>
    <n v="84300"/>
    <n v="26303"/>
    <x v="0"/>
    <n v="454"/>
    <x v="1"/>
    <s v="USD"/>
    <n v="1282712400"/>
    <n v="1283058000"/>
    <b v="0"/>
    <b v="1"/>
    <s v="music/rock"/>
    <n v="-0.68798339264531438"/>
    <n v="57.936123348017624"/>
    <x v="1"/>
    <x v="1"/>
  </r>
  <r>
    <n v="262"/>
    <x v="261"/>
    <x v="262"/>
    <n v="1700"/>
    <n v="5328"/>
    <x v="1"/>
    <n v="107"/>
    <x v="1"/>
    <s v="USD"/>
    <n v="1301979600"/>
    <n v="1304226000"/>
    <b v="0"/>
    <b v="1"/>
    <s v="music/indie rock"/>
    <n v="2.1341176470588237"/>
    <n v="49.794392523364486"/>
    <x v="1"/>
    <x v="7"/>
  </r>
  <r>
    <n v="263"/>
    <x v="262"/>
    <x v="263"/>
    <n v="2900"/>
    <n v="10756"/>
    <x v="1"/>
    <n v="199"/>
    <x v="1"/>
    <s v="USD"/>
    <n v="1263016800"/>
    <n v="1263016800"/>
    <b v="0"/>
    <b v="0"/>
    <s v="photography/photography books"/>
    <n v="2.7089655172413791"/>
    <n v="54.050251256281406"/>
    <x v="7"/>
    <x v="14"/>
  </r>
  <r>
    <n v="264"/>
    <x v="263"/>
    <x v="264"/>
    <n v="45600"/>
    <n v="165375"/>
    <x v="1"/>
    <n v="5512"/>
    <x v="1"/>
    <s v="USD"/>
    <n v="1360648800"/>
    <n v="1362031200"/>
    <b v="0"/>
    <b v="0"/>
    <s v="theater/plays"/>
    <n v="2.6266447368421053"/>
    <n v="30.002721335268504"/>
    <x v="3"/>
    <x v="3"/>
  </r>
  <r>
    <n v="265"/>
    <x v="264"/>
    <x v="265"/>
    <n v="4900"/>
    <n v="6031"/>
    <x v="1"/>
    <n v="86"/>
    <x v="1"/>
    <s v="USD"/>
    <n v="1451800800"/>
    <n v="1455602400"/>
    <b v="0"/>
    <b v="0"/>
    <s v="theater/plays"/>
    <n v="0.23081632653061224"/>
    <n v="70.127906976744185"/>
    <x v="3"/>
    <x v="3"/>
  </r>
  <r>
    <n v="266"/>
    <x v="265"/>
    <x v="266"/>
    <n v="111900"/>
    <n v="85902"/>
    <x v="0"/>
    <n v="3182"/>
    <x v="6"/>
    <s v="EUR"/>
    <n v="1415340000"/>
    <n v="1418191200"/>
    <b v="0"/>
    <b v="1"/>
    <s v="music/jazz"/>
    <n v="-0.23233243967828418"/>
    <n v="26.996228786926462"/>
    <x v="1"/>
    <x v="17"/>
  </r>
  <r>
    <n v="267"/>
    <x v="266"/>
    <x v="267"/>
    <n v="61600"/>
    <n v="143910"/>
    <x v="1"/>
    <n v="2768"/>
    <x v="2"/>
    <s v="AUD"/>
    <n v="1351054800"/>
    <n v="1352440800"/>
    <b v="0"/>
    <b v="0"/>
    <s v="theater/plays"/>
    <n v="1.3362012987012988"/>
    <n v="51.990606936416185"/>
    <x v="3"/>
    <x v="3"/>
  </r>
  <r>
    <n v="268"/>
    <x v="267"/>
    <x v="268"/>
    <n v="1500"/>
    <n v="2708"/>
    <x v="1"/>
    <n v="48"/>
    <x v="1"/>
    <s v="USD"/>
    <n v="1349326800"/>
    <n v="1353304800"/>
    <b v="0"/>
    <b v="0"/>
    <s v="film &amp; video/documentary"/>
    <n v="0.80533333333333335"/>
    <n v="56.416666666666664"/>
    <x v="4"/>
    <x v="4"/>
  </r>
  <r>
    <n v="269"/>
    <x v="268"/>
    <x v="269"/>
    <n v="3500"/>
    <n v="8842"/>
    <x v="1"/>
    <n v="87"/>
    <x v="1"/>
    <s v="USD"/>
    <n v="1548914400"/>
    <n v="1550728800"/>
    <b v="0"/>
    <b v="0"/>
    <s v="film &amp; video/television"/>
    <n v="1.5262857142857142"/>
    <n v="101.63218390804597"/>
    <x v="4"/>
    <x v="19"/>
  </r>
  <r>
    <n v="270"/>
    <x v="269"/>
    <x v="270"/>
    <n v="173900"/>
    <n v="47260"/>
    <x v="3"/>
    <n v="1890"/>
    <x v="1"/>
    <s v="USD"/>
    <n v="1291269600"/>
    <n v="1291442400"/>
    <b v="0"/>
    <b v="0"/>
    <s v="games/video games"/>
    <n v="-0.72823461759631969"/>
    <n v="25.005291005291006"/>
    <x v="6"/>
    <x v="11"/>
  </r>
  <r>
    <n v="271"/>
    <x v="270"/>
    <x v="271"/>
    <n v="153700"/>
    <n v="1953"/>
    <x v="2"/>
    <n v="61"/>
    <x v="1"/>
    <s v="USD"/>
    <n v="1449468000"/>
    <n v="1452146400"/>
    <b v="0"/>
    <b v="0"/>
    <s v="photography/photography books"/>
    <n v="-0.9872934287573194"/>
    <n v="32.016393442622949"/>
    <x v="7"/>
    <x v="14"/>
  </r>
  <r>
    <n v="272"/>
    <x v="271"/>
    <x v="272"/>
    <n v="51100"/>
    <n v="155349"/>
    <x v="1"/>
    <n v="1894"/>
    <x v="1"/>
    <s v="USD"/>
    <n v="1562734800"/>
    <n v="1564894800"/>
    <b v="0"/>
    <b v="1"/>
    <s v="theater/plays"/>
    <n v="2.0400978473581213"/>
    <n v="82.021647307286173"/>
    <x v="3"/>
    <x v="3"/>
  </r>
  <r>
    <n v="273"/>
    <x v="272"/>
    <x v="273"/>
    <n v="7800"/>
    <n v="10704"/>
    <x v="1"/>
    <n v="282"/>
    <x v="0"/>
    <s v="CAD"/>
    <n v="1505624400"/>
    <n v="1505883600"/>
    <b v="0"/>
    <b v="0"/>
    <s v="theater/plays"/>
    <n v="0.37230769230769228"/>
    <n v="37.957446808510639"/>
    <x v="3"/>
    <x v="3"/>
  </r>
  <r>
    <n v="274"/>
    <x v="273"/>
    <x v="274"/>
    <n v="2400"/>
    <n v="773"/>
    <x v="0"/>
    <n v="15"/>
    <x v="1"/>
    <s v="USD"/>
    <n v="1509948000"/>
    <n v="1510380000"/>
    <b v="0"/>
    <b v="0"/>
    <s v="theater/plays"/>
    <n v="-0.67791666666666661"/>
    <n v="51.533333333333331"/>
    <x v="3"/>
    <x v="3"/>
  </r>
  <r>
    <n v="275"/>
    <x v="274"/>
    <x v="275"/>
    <n v="3900"/>
    <n v="9419"/>
    <x v="1"/>
    <n v="116"/>
    <x v="1"/>
    <s v="USD"/>
    <n v="1554526800"/>
    <n v="1555218000"/>
    <b v="0"/>
    <b v="0"/>
    <s v="publishing/translations"/>
    <n v="1.415128205128205"/>
    <n v="81.198275862068968"/>
    <x v="5"/>
    <x v="18"/>
  </r>
  <r>
    <n v="276"/>
    <x v="275"/>
    <x v="276"/>
    <n v="5500"/>
    <n v="5324"/>
    <x v="0"/>
    <n v="133"/>
    <x v="1"/>
    <s v="USD"/>
    <n v="1334811600"/>
    <n v="1335243600"/>
    <b v="0"/>
    <b v="1"/>
    <s v="games/video games"/>
    <n v="-3.2000000000000001E-2"/>
    <n v="40.030075187969928"/>
    <x v="6"/>
    <x v="11"/>
  </r>
  <r>
    <n v="277"/>
    <x v="276"/>
    <x v="277"/>
    <n v="700"/>
    <n v="7465"/>
    <x v="1"/>
    <n v="83"/>
    <x v="1"/>
    <s v="USD"/>
    <n v="1279515600"/>
    <n v="1279688400"/>
    <b v="0"/>
    <b v="0"/>
    <s v="theater/plays"/>
    <n v="9.6642857142857146"/>
    <n v="89.939759036144579"/>
    <x v="3"/>
    <x v="3"/>
  </r>
  <r>
    <n v="278"/>
    <x v="277"/>
    <x v="278"/>
    <n v="2700"/>
    <n v="8799"/>
    <x v="1"/>
    <n v="91"/>
    <x v="1"/>
    <s v="USD"/>
    <n v="1353909600"/>
    <n v="1356069600"/>
    <b v="0"/>
    <b v="0"/>
    <s v="technology/web"/>
    <n v="2.2588888888888889"/>
    <n v="96.692307692307693"/>
    <x v="2"/>
    <x v="2"/>
  </r>
  <r>
    <n v="279"/>
    <x v="278"/>
    <x v="279"/>
    <n v="8000"/>
    <n v="13656"/>
    <x v="1"/>
    <n v="546"/>
    <x v="1"/>
    <s v="USD"/>
    <n v="1535950800"/>
    <n v="1536210000"/>
    <b v="0"/>
    <b v="0"/>
    <s v="theater/plays"/>
    <n v="0.70699999999999996"/>
    <n v="25.010989010989011"/>
    <x v="3"/>
    <x v="3"/>
  </r>
  <r>
    <n v="280"/>
    <x v="279"/>
    <x v="280"/>
    <n v="2500"/>
    <n v="14536"/>
    <x v="1"/>
    <n v="393"/>
    <x v="1"/>
    <s v="USD"/>
    <n v="1511244000"/>
    <n v="1511762400"/>
    <b v="0"/>
    <b v="0"/>
    <s v="film &amp; video/animation"/>
    <n v="4.8144"/>
    <n v="36.987277353689571"/>
    <x v="4"/>
    <x v="10"/>
  </r>
  <r>
    <n v="281"/>
    <x v="280"/>
    <x v="281"/>
    <n v="164500"/>
    <n v="150552"/>
    <x v="0"/>
    <n v="2062"/>
    <x v="1"/>
    <s v="USD"/>
    <n v="1331445600"/>
    <n v="1333256400"/>
    <b v="0"/>
    <b v="1"/>
    <s v="theater/plays"/>
    <n v="-8.4790273556231005E-2"/>
    <n v="73.012609117361791"/>
    <x v="3"/>
    <x v="3"/>
  </r>
  <r>
    <n v="282"/>
    <x v="281"/>
    <x v="282"/>
    <n v="8400"/>
    <n v="9076"/>
    <x v="1"/>
    <n v="133"/>
    <x v="1"/>
    <s v="USD"/>
    <n v="1480226400"/>
    <n v="1480744800"/>
    <b v="0"/>
    <b v="1"/>
    <s v="film &amp; video/television"/>
    <n v="8.0476190476190479E-2"/>
    <n v="68.240601503759393"/>
    <x v="4"/>
    <x v="19"/>
  </r>
  <r>
    <n v="283"/>
    <x v="282"/>
    <x v="283"/>
    <n v="8100"/>
    <n v="1517"/>
    <x v="0"/>
    <n v="29"/>
    <x v="3"/>
    <s v="DKK"/>
    <n v="1464584400"/>
    <n v="1465016400"/>
    <b v="0"/>
    <b v="0"/>
    <s v="music/rock"/>
    <n v="-0.81271604938271602"/>
    <n v="52.310344827586206"/>
    <x v="1"/>
    <x v="1"/>
  </r>
  <r>
    <n v="284"/>
    <x v="283"/>
    <x v="284"/>
    <n v="9800"/>
    <n v="8153"/>
    <x v="0"/>
    <n v="132"/>
    <x v="1"/>
    <s v="USD"/>
    <n v="1335848400"/>
    <n v="1336280400"/>
    <b v="0"/>
    <b v="0"/>
    <s v="technology/web"/>
    <n v="-0.16806122448979591"/>
    <n v="61.765151515151516"/>
    <x v="2"/>
    <x v="2"/>
  </r>
  <r>
    <n v="285"/>
    <x v="284"/>
    <x v="285"/>
    <n v="900"/>
    <n v="6357"/>
    <x v="1"/>
    <n v="254"/>
    <x v="1"/>
    <s v="USD"/>
    <n v="1473483600"/>
    <n v="1476766800"/>
    <b v="0"/>
    <b v="0"/>
    <s v="theater/plays"/>
    <n v="6.0633333333333335"/>
    <n v="25.027559055118111"/>
    <x v="3"/>
    <x v="3"/>
  </r>
  <r>
    <n v="286"/>
    <x v="285"/>
    <x v="286"/>
    <n v="112100"/>
    <n v="19557"/>
    <x v="3"/>
    <n v="184"/>
    <x v="1"/>
    <s v="USD"/>
    <n v="1479880800"/>
    <n v="1480485600"/>
    <b v="0"/>
    <b v="0"/>
    <s v="theater/plays"/>
    <n v="-0.82553969669937555"/>
    <n v="106.28804347826087"/>
    <x v="3"/>
    <x v="3"/>
  </r>
  <r>
    <n v="287"/>
    <x v="286"/>
    <x v="287"/>
    <n v="6300"/>
    <n v="13213"/>
    <x v="1"/>
    <n v="176"/>
    <x v="1"/>
    <s v="USD"/>
    <n v="1430197200"/>
    <n v="1430197200"/>
    <b v="0"/>
    <b v="0"/>
    <s v="music/electric music"/>
    <n v="1.0973015873015872"/>
    <n v="75.07386363636364"/>
    <x v="1"/>
    <x v="5"/>
  </r>
  <r>
    <n v="288"/>
    <x v="287"/>
    <x v="288"/>
    <n v="5600"/>
    <n v="5476"/>
    <x v="0"/>
    <n v="137"/>
    <x v="3"/>
    <s v="DKK"/>
    <n v="1331701200"/>
    <n v="1331787600"/>
    <b v="0"/>
    <b v="1"/>
    <s v="music/metal"/>
    <n v="-2.2142857142857141E-2"/>
    <n v="39.970802919708028"/>
    <x v="1"/>
    <x v="16"/>
  </r>
  <r>
    <n v="289"/>
    <x v="288"/>
    <x v="289"/>
    <n v="800"/>
    <n v="13474"/>
    <x v="1"/>
    <n v="337"/>
    <x v="0"/>
    <s v="CAD"/>
    <n v="1438578000"/>
    <n v="1438837200"/>
    <b v="0"/>
    <b v="0"/>
    <s v="theater/plays"/>
    <n v="15.842499999999999"/>
    <n v="39.982195845697326"/>
    <x v="3"/>
    <x v="3"/>
  </r>
  <r>
    <n v="290"/>
    <x v="289"/>
    <x v="290"/>
    <n v="168600"/>
    <n v="91722"/>
    <x v="0"/>
    <n v="908"/>
    <x v="1"/>
    <s v="USD"/>
    <n v="1368162000"/>
    <n v="1370926800"/>
    <b v="0"/>
    <b v="1"/>
    <s v="film &amp; video/documentary"/>
    <n v="-0.45597864768683272"/>
    <n v="101.01541850220265"/>
    <x v="4"/>
    <x v="4"/>
  </r>
  <r>
    <n v="291"/>
    <x v="290"/>
    <x v="291"/>
    <n v="1800"/>
    <n v="8219"/>
    <x v="1"/>
    <n v="107"/>
    <x v="1"/>
    <s v="USD"/>
    <n v="1318654800"/>
    <n v="1319000400"/>
    <b v="1"/>
    <b v="0"/>
    <s v="technology/web"/>
    <n v="3.5661111111111112"/>
    <n v="76.813084112149539"/>
    <x v="2"/>
    <x v="2"/>
  </r>
  <r>
    <n v="292"/>
    <x v="291"/>
    <x v="292"/>
    <n v="7300"/>
    <n v="717"/>
    <x v="0"/>
    <n v="10"/>
    <x v="1"/>
    <s v="USD"/>
    <n v="1331874000"/>
    <n v="1333429200"/>
    <b v="0"/>
    <b v="0"/>
    <s v="food/food trucks"/>
    <n v="-0.90178082191780817"/>
    <n v="71.7"/>
    <x v="0"/>
    <x v="0"/>
  </r>
  <r>
    <n v="293"/>
    <x v="292"/>
    <x v="293"/>
    <n v="6500"/>
    <n v="1065"/>
    <x v="3"/>
    <n v="32"/>
    <x v="6"/>
    <s v="EUR"/>
    <n v="1286254800"/>
    <n v="1287032400"/>
    <b v="0"/>
    <b v="0"/>
    <s v="theater/plays"/>
    <n v="-0.83615384615384614"/>
    <n v="33.28125"/>
    <x v="3"/>
    <x v="3"/>
  </r>
  <r>
    <n v="294"/>
    <x v="293"/>
    <x v="294"/>
    <n v="600"/>
    <n v="8038"/>
    <x v="1"/>
    <n v="183"/>
    <x v="1"/>
    <s v="USD"/>
    <n v="1540530000"/>
    <n v="1541570400"/>
    <b v="0"/>
    <b v="0"/>
    <s v="theater/plays"/>
    <n v="12.396666666666667"/>
    <n v="43.923497267759565"/>
    <x v="3"/>
    <x v="3"/>
  </r>
  <r>
    <n v="295"/>
    <x v="294"/>
    <x v="295"/>
    <n v="192900"/>
    <n v="68769"/>
    <x v="0"/>
    <n v="1910"/>
    <x v="5"/>
    <s v="CHF"/>
    <n v="1381813200"/>
    <n v="1383976800"/>
    <b v="0"/>
    <b v="0"/>
    <s v="theater/plays"/>
    <n v="-0.64349922239502333"/>
    <n v="36.004712041884815"/>
    <x v="3"/>
    <x v="3"/>
  </r>
  <r>
    <n v="296"/>
    <x v="295"/>
    <x v="296"/>
    <n v="6100"/>
    <n v="3352"/>
    <x v="0"/>
    <n v="38"/>
    <x v="2"/>
    <s v="AUD"/>
    <n v="1548655200"/>
    <n v="1550556000"/>
    <b v="0"/>
    <b v="0"/>
    <s v="theater/plays"/>
    <n v="-0.45049180327868854"/>
    <n v="88.21052631578948"/>
    <x v="3"/>
    <x v="3"/>
  </r>
  <r>
    <n v="297"/>
    <x v="296"/>
    <x v="297"/>
    <n v="7200"/>
    <n v="6785"/>
    <x v="0"/>
    <n v="104"/>
    <x v="2"/>
    <s v="AUD"/>
    <n v="1389679200"/>
    <n v="1390456800"/>
    <b v="0"/>
    <b v="1"/>
    <s v="theater/plays"/>
    <n v="-5.7638888888888892E-2"/>
    <n v="65.240384615384613"/>
    <x v="3"/>
    <x v="3"/>
  </r>
  <r>
    <n v="298"/>
    <x v="297"/>
    <x v="298"/>
    <n v="3500"/>
    <n v="5037"/>
    <x v="1"/>
    <n v="72"/>
    <x v="1"/>
    <s v="USD"/>
    <n v="1456466400"/>
    <n v="1458018000"/>
    <b v="0"/>
    <b v="1"/>
    <s v="music/rock"/>
    <n v="0.43914285714285717"/>
    <n v="69.958333333333329"/>
    <x v="1"/>
    <x v="1"/>
  </r>
  <r>
    <n v="299"/>
    <x v="298"/>
    <x v="299"/>
    <n v="3800"/>
    <n v="1954"/>
    <x v="0"/>
    <n v="49"/>
    <x v="1"/>
    <s v="USD"/>
    <n v="1456984800"/>
    <n v="1461819600"/>
    <b v="0"/>
    <b v="0"/>
    <s v="food/food trucks"/>
    <n v="-0.48578947368421055"/>
    <n v="39.877551020408163"/>
    <x v="0"/>
    <x v="0"/>
  </r>
  <r>
    <n v="300"/>
    <x v="299"/>
    <x v="300"/>
    <n v="100"/>
    <n v="5"/>
    <x v="0"/>
    <n v="1"/>
    <x v="3"/>
    <s v="DKK"/>
    <n v="1504069200"/>
    <n v="1504155600"/>
    <b v="0"/>
    <b v="1"/>
    <s v="publishing/nonfiction"/>
    <n v="-0.95"/>
    <n v="5"/>
    <x v="5"/>
    <x v="9"/>
  </r>
  <r>
    <n v="301"/>
    <x v="300"/>
    <x v="301"/>
    <n v="900"/>
    <n v="12102"/>
    <x v="1"/>
    <n v="295"/>
    <x v="1"/>
    <s v="USD"/>
    <n v="1424930400"/>
    <n v="1426395600"/>
    <b v="0"/>
    <b v="0"/>
    <s v="film &amp; video/documentary"/>
    <n v="12.446666666666667"/>
    <n v="41.023728813559323"/>
    <x v="4"/>
    <x v="4"/>
  </r>
  <r>
    <n v="302"/>
    <x v="301"/>
    <x v="302"/>
    <n v="76100"/>
    <n v="24234"/>
    <x v="0"/>
    <n v="245"/>
    <x v="1"/>
    <s v="USD"/>
    <n v="1535864400"/>
    <n v="1537074000"/>
    <b v="0"/>
    <b v="0"/>
    <s v="theater/plays"/>
    <n v="-0.68155059132720108"/>
    <n v="98.914285714285711"/>
    <x v="3"/>
    <x v="3"/>
  </r>
  <r>
    <n v="303"/>
    <x v="302"/>
    <x v="303"/>
    <n v="3400"/>
    <n v="2809"/>
    <x v="0"/>
    <n v="32"/>
    <x v="1"/>
    <s v="USD"/>
    <n v="1452146400"/>
    <n v="1452578400"/>
    <b v="0"/>
    <b v="0"/>
    <s v="music/indie rock"/>
    <n v="-0.17382352941176471"/>
    <n v="87.78125"/>
    <x v="1"/>
    <x v="7"/>
  </r>
  <r>
    <n v="304"/>
    <x v="303"/>
    <x v="304"/>
    <n v="2100"/>
    <n v="11469"/>
    <x v="1"/>
    <n v="142"/>
    <x v="1"/>
    <s v="USD"/>
    <n v="1470546000"/>
    <n v="1474088400"/>
    <b v="0"/>
    <b v="0"/>
    <s v="film &amp; video/documentary"/>
    <n v="4.4614285714285717"/>
    <n v="80.767605633802816"/>
    <x v="4"/>
    <x v="4"/>
  </r>
  <r>
    <n v="305"/>
    <x v="304"/>
    <x v="305"/>
    <n v="2800"/>
    <n v="8014"/>
    <x v="1"/>
    <n v="85"/>
    <x v="1"/>
    <s v="USD"/>
    <n v="1458363600"/>
    <n v="1461906000"/>
    <b v="0"/>
    <b v="0"/>
    <s v="theater/plays"/>
    <n v="1.8621428571428571"/>
    <n v="94.28235294117647"/>
    <x v="3"/>
    <x v="3"/>
  </r>
  <r>
    <n v="306"/>
    <x v="305"/>
    <x v="306"/>
    <n v="6500"/>
    <n v="514"/>
    <x v="0"/>
    <n v="7"/>
    <x v="1"/>
    <s v="USD"/>
    <n v="1500008400"/>
    <n v="1500267600"/>
    <b v="0"/>
    <b v="1"/>
    <s v="theater/plays"/>
    <n v="-0.92092307692307696"/>
    <n v="73.428571428571431"/>
    <x v="3"/>
    <x v="3"/>
  </r>
  <r>
    <n v="307"/>
    <x v="306"/>
    <x v="307"/>
    <n v="32900"/>
    <n v="43473"/>
    <x v="1"/>
    <n v="659"/>
    <x v="3"/>
    <s v="DKK"/>
    <n v="1338958800"/>
    <n v="1340686800"/>
    <b v="0"/>
    <b v="1"/>
    <s v="publishing/fiction"/>
    <n v="0.32136778115501519"/>
    <n v="65.968133535660087"/>
    <x v="5"/>
    <x v="13"/>
  </r>
  <r>
    <n v="308"/>
    <x v="307"/>
    <x v="308"/>
    <n v="118200"/>
    <n v="87560"/>
    <x v="0"/>
    <n v="803"/>
    <x v="1"/>
    <s v="USD"/>
    <n v="1303102800"/>
    <n v="1303189200"/>
    <b v="0"/>
    <b v="0"/>
    <s v="theater/plays"/>
    <n v="-0.25922165820642978"/>
    <n v="109.04109589041096"/>
    <x v="3"/>
    <x v="3"/>
  </r>
  <r>
    <n v="309"/>
    <x v="308"/>
    <x v="309"/>
    <n v="4100"/>
    <n v="3087"/>
    <x v="3"/>
    <n v="75"/>
    <x v="1"/>
    <s v="USD"/>
    <n v="1316581200"/>
    <n v="1318309200"/>
    <b v="0"/>
    <b v="1"/>
    <s v="music/indie rock"/>
    <n v="-0.24707317073170731"/>
    <n v="41.16"/>
    <x v="1"/>
    <x v="7"/>
  </r>
  <r>
    <n v="310"/>
    <x v="309"/>
    <x v="310"/>
    <n v="7800"/>
    <n v="1586"/>
    <x v="0"/>
    <n v="16"/>
    <x v="1"/>
    <s v="USD"/>
    <n v="1270789200"/>
    <n v="1272171600"/>
    <b v="0"/>
    <b v="0"/>
    <s v="games/video games"/>
    <n v="-0.79666666666666663"/>
    <n v="99.125"/>
    <x v="6"/>
    <x v="11"/>
  </r>
  <r>
    <n v="311"/>
    <x v="310"/>
    <x v="311"/>
    <n v="6300"/>
    <n v="12812"/>
    <x v="1"/>
    <n v="121"/>
    <x v="1"/>
    <s v="USD"/>
    <n v="1297836000"/>
    <n v="1298872800"/>
    <b v="0"/>
    <b v="0"/>
    <s v="theater/plays"/>
    <n v="1.0336507936507937"/>
    <n v="105.88429752066116"/>
    <x v="3"/>
    <x v="3"/>
  </r>
  <r>
    <n v="312"/>
    <x v="311"/>
    <x v="312"/>
    <n v="59100"/>
    <n v="183345"/>
    <x v="1"/>
    <n v="3742"/>
    <x v="1"/>
    <s v="USD"/>
    <n v="1382677200"/>
    <n v="1383282000"/>
    <b v="0"/>
    <b v="0"/>
    <s v="theater/plays"/>
    <n v="2.1022842639593908"/>
    <n v="48.996525921966864"/>
    <x v="3"/>
    <x v="3"/>
  </r>
  <r>
    <n v="313"/>
    <x v="312"/>
    <x v="313"/>
    <n v="2200"/>
    <n v="8697"/>
    <x v="1"/>
    <n v="223"/>
    <x v="1"/>
    <s v="USD"/>
    <n v="1330322400"/>
    <n v="1330495200"/>
    <b v="0"/>
    <b v="0"/>
    <s v="music/rock"/>
    <n v="2.9531818181818181"/>
    <n v="39"/>
    <x v="1"/>
    <x v="1"/>
  </r>
  <r>
    <n v="314"/>
    <x v="313"/>
    <x v="314"/>
    <n v="1400"/>
    <n v="4126"/>
    <x v="1"/>
    <n v="133"/>
    <x v="1"/>
    <s v="USD"/>
    <n v="1552366800"/>
    <n v="1552798800"/>
    <b v="0"/>
    <b v="1"/>
    <s v="film &amp; video/documentary"/>
    <n v="1.9471428571428571"/>
    <n v="31.022556390977442"/>
    <x v="4"/>
    <x v="4"/>
  </r>
  <r>
    <n v="315"/>
    <x v="314"/>
    <x v="315"/>
    <n v="9500"/>
    <n v="3220"/>
    <x v="0"/>
    <n v="31"/>
    <x v="1"/>
    <s v="USD"/>
    <n v="1400907600"/>
    <n v="1403413200"/>
    <b v="0"/>
    <b v="0"/>
    <s v="theater/plays"/>
    <n v="-0.66105263157894734"/>
    <n v="103.87096774193549"/>
    <x v="3"/>
    <x v="3"/>
  </r>
  <r>
    <n v="316"/>
    <x v="315"/>
    <x v="316"/>
    <n v="9600"/>
    <n v="6401"/>
    <x v="0"/>
    <n v="108"/>
    <x v="6"/>
    <s v="EUR"/>
    <n v="1574143200"/>
    <n v="1574229600"/>
    <b v="0"/>
    <b v="1"/>
    <s v="food/food trucks"/>
    <n v="-0.33322916666666669"/>
    <n v="59.268518518518519"/>
    <x v="0"/>
    <x v="0"/>
  </r>
  <r>
    <n v="317"/>
    <x v="316"/>
    <x v="317"/>
    <n v="6600"/>
    <n v="1269"/>
    <x v="0"/>
    <n v="30"/>
    <x v="1"/>
    <s v="USD"/>
    <n v="1494738000"/>
    <n v="1495861200"/>
    <b v="0"/>
    <b v="0"/>
    <s v="theater/plays"/>
    <n v="-0.80772727272727274"/>
    <n v="42.3"/>
    <x v="3"/>
    <x v="3"/>
  </r>
  <r>
    <n v="318"/>
    <x v="317"/>
    <x v="318"/>
    <n v="5700"/>
    <n v="903"/>
    <x v="0"/>
    <n v="17"/>
    <x v="1"/>
    <s v="USD"/>
    <n v="1392357600"/>
    <n v="1392530400"/>
    <b v="0"/>
    <b v="0"/>
    <s v="music/rock"/>
    <n v="-0.84157894736842109"/>
    <n v="53.117647058823529"/>
    <x v="1"/>
    <x v="1"/>
  </r>
  <r>
    <n v="319"/>
    <x v="318"/>
    <x v="319"/>
    <n v="8400"/>
    <n v="3251"/>
    <x v="3"/>
    <n v="64"/>
    <x v="1"/>
    <s v="USD"/>
    <n v="1281589200"/>
    <n v="1283662800"/>
    <b v="0"/>
    <b v="0"/>
    <s v="technology/web"/>
    <n v="-0.61297619047619045"/>
    <n v="50.796875"/>
    <x v="2"/>
    <x v="2"/>
  </r>
  <r>
    <n v="320"/>
    <x v="319"/>
    <x v="320"/>
    <n v="84400"/>
    <n v="8092"/>
    <x v="0"/>
    <n v="80"/>
    <x v="1"/>
    <s v="USD"/>
    <n v="1305003600"/>
    <n v="1305781200"/>
    <b v="0"/>
    <b v="0"/>
    <s v="publishing/fiction"/>
    <n v="-0.90412322274881518"/>
    <n v="101.15"/>
    <x v="5"/>
    <x v="13"/>
  </r>
  <r>
    <n v="321"/>
    <x v="320"/>
    <x v="321"/>
    <n v="170400"/>
    <n v="160422"/>
    <x v="0"/>
    <n v="2468"/>
    <x v="1"/>
    <s v="USD"/>
    <n v="1301634000"/>
    <n v="1302325200"/>
    <b v="0"/>
    <b v="0"/>
    <s v="film &amp; video/shorts"/>
    <n v="-5.8556338028169015E-2"/>
    <n v="65.000810372771468"/>
    <x v="4"/>
    <x v="12"/>
  </r>
  <r>
    <n v="322"/>
    <x v="321"/>
    <x v="322"/>
    <n v="117900"/>
    <n v="196377"/>
    <x v="1"/>
    <n v="5168"/>
    <x v="1"/>
    <s v="USD"/>
    <n v="1290664800"/>
    <n v="1291788000"/>
    <b v="0"/>
    <b v="0"/>
    <s v="theater/plays"/>
    <n v="0.66562340966921119"/>
    <n v="37.998645510835914"/>
    <x v="3"/>
    <x v="3"/>
  </r>
  <r>
    <n v="323"/>
    <x v="322"/>
    <x v="323"/>
    <n v="8900"/>
    <n v="2148"/>
    <x v="0"/>
    <n v="26"/>
    <x v="4"/>
    <s v="GBP"/>
    <n v="1395896400"/>
    <n v="1396069200"/>
    <b v="0"/>
    <b v="0"/>
    <s v="film &amp; video/documentary"/>
    <n v="-0.75865168539325845"/>
    <n v="82.615384615384613"/>
    <x v="4"/>
    <x v="4"/>
  </r>
  <r>
    <n v="324"/>
    <x v="323"/>
    <x v="324"/>
    <n v="7100"/>
    <n v="11648"/>
    <x v="1"/>
    <n v="307"/>
    <x v="1"/>
    <s v="USD"/>
    <n v="1434862800"/>
    <n v="1435899600"/>
    <b v="0"/>
    <b v="1"/>
    <s v="theater/plays"/>
    <n v="0.64056338028169013"/>
    <n v="37.941368078175898"/>
    <x v="3"/>
    <x v="3"/>
  </r>
  <r>
    <n v="325"/>
    <x v="324"/>
    <x v="325"/>
    <n v="6500"/>
    <n v="5897"/>
    <x v="0"/>
    <n v="73"/>
    <x v="1"/>
    <s v="USD"/>
    <n v="1529125200"/>
    <n v="1531112400"/>
    <b v="0"/>
    <b v="1"/>
    <s v="theater/plays"/>
    <n v="-9.276923076923077E-2"/>
    <n v="80.780821917808225"/>
    <x v="3"/>
    <x v="3"/>
  </r>
  <r>
    <n v="326"/>
    <x v="325"/>
    <x v="326"/>
    <n v="7200"/>
    <n v="3326"/>
    <x v="0"/>
    <n v="128"/>
    <x v="1"/>
    <s v="USD"/>
    <n v="1451109600"/>
    <n v="1451628000"/>
    <b v="0"/>
    <b v="0"/>
    <s v="film &amp; video/animation"/>
    <n v="-0.53805555555555551"/>
    <n v="25.984375"/>
    <x v="4"/>
    <x v="10"/>
  </r>
  <r>
    <n v="327"/>
    <x v="326"/>
    <x v="327"/>
    <n v="2600"/>
    <n v="1002"/>
    <x v="0"/>
    <n v="33"/>
    <x v="1"/>
    <s v="USD"/>
    <n v="1566968400"/>
    <n v="1567314000"/>
    <b v="0"/>
    <b v="1"/>
    <s v="theater/plays"/>
    <n v="-0.61461538461538456"/>
    <n v="30.363636363636363"/>
    <x v="3"/>
    <x v="3"/>
  </r>
  <r>
    <n v="328"/>
    <x v="327"/>
    <x v="328"/>
    <n v="98700"/>
    <n v="131826"/>
    <x v="1"/>
    <n v="2441"/>
    <x v="1"/>
    <s v="USD"/>
    <n v="1543557600"/>
    <n v="1544508000"/>
    <b v="0"/>
    <b v="0"/>
    <s v="music/rock"/>
    <n v="0.33562310030395137"/>
    <n v="54.004916018025398"/>
    <x v="1"/>
    <x v="1"/>
  </r>
  <r>
    <n v="329"/>
    <x v="328"/>
    <x v="329"/>
    <n v="93800"/>
    <n v="21477"/>
    <x v="2"/>
    <n v="211"/>
    <x v="1"/>
    <s v="USD"/>
    <n v="1481522400"/>
    <n v="1482472800"/>
    <b v="0"/>
    <b v="0"/>
    <s v="games/video games"/>
    <n v="-0.77103411513859277"/>
    <n v="101.78672985781991"/>
    <x v="6"/>
    <x v="11"/>
  </r>
  <r>
    <n v="330"/>
    <x v="329"/>
    <x v="330"/>
    <n v="33700"/>
    <n v="62330"/>
    <x v="1"/>
    <n v="1385"/>
    <x v="4"/>
    <s v="GBP"/>
    <n v="1512712800"/>
    <n v="1512799200"/>
    <b v="0"/>
    <b v="0"/>
    <s v="film &amp; video/documentary"/>
    <n v="0.84955489614243318"/>
    <n v="45.003610108303249"/>
    <x v="4"/>
    <x v="4"/>
  </r>
  <r>
    <n v="331"/>
    <x v="330"/>
    <x v="331"/>
    <n v="3300"/>
    <n v="14643"/>
    <x v="1"/>
    <n v="190"/>
    <x v="1"/>
    <s v="USD"/>
    <n v="1324274400"/>
    <n v="1324360800"/>
    <b v="0"/>
    <b v="0"/>
    <s v="food/food trucks"/>
    <n v="3.4372727272727275"/>
    <n v="77.068421052631578"/>
    <x v="0"/>
    <x v="0"/>
  </r>
  <r>
    <n v="332"/>
    <x v="331"/>
    <x v="332"/>
    <n v="20700"/>
    <n v="41396"/>
    <x v="1"/>
    <n v="470"/>
    <x v="1"/>
    <s v="USD"/>
    <n v="1364446800"/>
    <n v="1364533200"/>
    <b v="0"/>
    <b v="0"/>
    <s v="technology/wearables"/>
    <n v="0.99980676328502416"/>
    <n v="88.076595744680844"/>
    <x v="2"/>
    <x v="8"/>
  </r>
  <r>
    <n v="333"/>
    <x v="332"/>
    <x v="333"/>
    <n v="9600"/>
    <n v="11900"/>
    <x v="1"/>
    <n v="253"/>
    <x v="1"/>
    <s v="USD"/>
    <n v="1542693600"/>
    <n v="1545112800"/>
    <b v="0"/>
    <b v="0"/>
    <s v="theater/plays"/>
    <n v="0.23958333333333334"/>
    <n v="47.035573122529641"/>
    <x v="3"/>
    <x v="3"/>
  </r>
  <r>
    <n v="334"/>
    <x v="333"/>
    <x v="334"/>
    <n v="66200"/>
    <n v="123538"/>
    <x v="1"/>
    <n v="1113"/>
    <x v="1"/>
    <s v="USD"/>
    <n v="1515564000"/>
    <n v="1516168800"/>
    <b v="0"/>
    <b v="0"/>
    <s v="music/rock"/>
    <n v="0.86613293051359519"/>
    <n v="110.99550763701707"/>
    <x v="1"/>
    <x v="1"/>
  </r>
  <r>
    <n v="335"/>
    <x v="334"/>
    <x v="335"/>
    <n v="173800"/>
    <n v="198628"/>
    <x v="1"/>
    <n v="2283"/>
    <x v="1"/>
    <s v="USD"/>
    <n v="1573797600"/>
    <n v="1574920800"/>
    <b v="0"/>
    <b v="0"/>
    <s v="music/rock"/>
    <n v="0.14285385500575373"/>
    <n v="87.003066141042481"/>
    <x v="1"/>
    <x v="1"/>
  </r>
  <r>
    <n v="336"/>
    <x v="335"/>
    <x v="336"/>
    <n v="70700"/>
    <n v="68602"/>
    <x v="0"/>
    <n v="1072"/>
    <x v="1"/>
    <s v="USD"/>
    <n v="1292392800"/>
    <n v="1292479200"/>
    <b v="0"/>
    <b v="1"/>
    <s v="music/rock"/>
    <n v="-2.9674681753889674E-2"/>
    <n v="63.994402985074629"/>
    <x v="1"/>
    <x v="1"/>
  </r>
  <r>
    <n v="337"/>
    <x v="336"/>
    <x v="337"/>
    <n v="94500"/>
    <n v="116064"/>
    <x v="1"/>
    <n v="1095"/>
    <x v="1"/>
    <s v="USD"/>
    <n v="1573452000"/>
    <n v="1573538400"/>
    <b v="0"/>
    <b v="0"/>
    <s v="theater/plays"/>
    <n v="0.22819047619047619"/>
    <n v="105.9945205479452"/>
    <x v="3"/>
    <x v="3"/>
  </r>
  <r>
    <n v="338"/>
    <x v="337"/>
    <x v="338"/>
    <n v="69800"/>
    <n v="125042"/>
    <x v="1"/>
    <n v="1690"/>
    <x v="1"/>
    <s v="USD"/>
    <n v="1317790800"/>
    <n v="1320382800"/>
    <b v="0"/>
    <b v="0"/>
    <s v="theater/plays"/>
    <n v="0.79143266475644702"/>
    <n v="73.989349112426041"/>
    <x v="3"/>
    <x v="3"/>
  </r>
  <r>
    <n v="339"/>
    <x v="338"/>
    <x v="339"/>
    <n v="136300"/>
    <n v="108974"/>
    <x v="3"/>
    <n v="1297"/>
    <x v="0"/>
    <s v="CAD"/>
    <n v="1501650000"/>
    <n v="1502859600"/>
    <b v="0"/>
    <b v="0"/>
    <s v="theater/plays"/>
    <n v="-0.20048422597212032"/>
    <n v="84.02004626060139"/>
    <x v="3"/>
    <x v="3"/>
  </r>
  <r>
    <n v="340"/>
    <x v="339"/>
    <x v="340"/>
    <n v="37100"/>
    <n v="34964"/>
    <x v="0"/>
    <n v="393"/>
    <x v="1"/>
    <s v="USD"/>
    <n v="1323669600"/>
    <n v="1323756000"/>
    <b v="0"/>
    <b v="0"/>
    <s v="photography/photography books"/>
    <n v="-5.757412398921833E-2"/>
    <n v="88.966921119592882"/>
    <x v="7"/>
    <x v="14"/>
  </r>
  <r>
    <n v="341"/>
    <x v="340"/>
    <x v="341"/>
    <n v="114300"/>
    <n v="96777"/>
    <x v="0"/>
    <n v="1257"/>
    <x v="1"/>
    <s v="USD"/>
    <n v="1440738000"/>
    <n v="1441342800"/>
    <b v="0"/>
    <b v="0"/>
    <s v="music/indie rock"/>
    <n v="-0.15330708661417322"/>
    <n v="76.990453460620529"/>
    <x v="1"/>
    <x v="7"/>
  </r>
  <r>
    <n v="342"/>
    <x v="341"/>
    <x v="342"/>
    <n v="47900"/>
    <n v="31864"/>
    <x v="0"/>
    <n v="328"/>
    <x v="1"/>
    <s v="USD"/>
    <n v="1374296400"/>
    <n v="1375333200"/>
    <b v="0"/>
    <b v="0"/>
    <s v="theater/plays"/>
    <n v="-0.33478079331941546"/>
    <n v="97.146341463414629"/>
    <x v="3"/>
    <x v="3"/>
  </r>
  <r>
    <n v="343"/>
    <x v="342"/>
    <x v="343"/>
    <n v="9000"/>
    <n v="4853"/>
    <x v="0"/>
    <n v="147"/>
    <x v="1"/>
    <s v="USD"/>
    <n v="1384840800"/>
    <n v="1389420000"/>
    <b v="0"/>
    <b v="0"/>
    <s v="theater/plays"/>
    <n v="-0.46077777777777779"/>
    <n v="33.013605442176868"/>
    <x v="3"/>
    <x v="3"/>
  </r>
  <r>
    <n v="344"/>
    <x v="343"/>
    <x v="344"/>
    <n v="197600"/>
    <n v="82959"/>
    <x v="0"/>
    <n v="830"/>
    <x v="1"/>
    <s v="USD"/>
    <n v="1516600800"/>
    <n v="1520056800"/>
    <b v="0"/>
    <b v="0"/>
    <s v="games/video games"/>
    <n v="-0.58016700404858301"/>
    <n v="99.950602409638549"/>
    <x v="6"/>
    <x v="11"/>
  </r>
  <r>
    <n v="345"/>
    <x v="344"/>
    <x v="345"/>
    <n v="157600"/>
    <n v="23159"/>
    <x v="0"/>
    <n v="331"/>
    <x v="4"/>
    <s v="GBP"/>
    <n v="1436418000"/>
    <n v="1436504400"/>
    <b v="0"/>
    <b v="0"/>
    <s v="film &amp; video/drama"/>
    <n v="-0.85305203045685274"/>
    <n v="69.966767371601208"/>
    <x v="4"/>
    <x v="6"/>
  </r>
  <r>
    <n v="346"/>
    <x v="345"/>
    <x v="346"/>
    <n v="8000"/>
    <n v="2758"/>
    <x v="0"/>
    <n v="25"/>
    <x v="1"/>
    <s v="USD"/>
    <n v="1503550800"/>
    <n v="1508302800"/>
    <b v="0"/>
    <b v="1"/>
    <s v="music/indie rock"/>
    <n v="-0.65525"/>
    <n v="110.32"/>
    <x v="1"/>
    <x v="7"/>
  </r>
  <r>
    <n v="347"/>
    <x v="346"/>
    <x v="347"/>
    <n v="900"/>
    <n v="12607"/>
    <x v="1"/>
    <n v="191"/>
    <x v="1"/>
    <s v="USD"/>
    <n v="1423634400"/>
    <n v="1425708000"/>
    <b v="0"/>
    <b v="0"/>
    <s v="technology/web"/>
    <n v="13.007777777777777"/>
    <n v="66.005235602094245"/>
    <x v="2"/>
    <x v="2"/>
  </r>
  <r>
    <n v="348"/>
    <x v="347"/>
    <x v="348"/>
    <n v="199000"/>
    <n v="142823"/>
    <x v="0"/>
    <n v="3483"/>
    <x v="1"/>
    <s v="USD"/>
    <n v="1487224800"/>
    <n v="1488348000"/>
    <b v="0"/>
    <b v="0"/>
    <s v="food/food trucks"/>
    <n v="-0.28229648241206029"/>
    <n v="41.005742176284812"/>
    <x v="0"/>
    <x v="0"/>
  </r>
  <r>
    <n v="349"/>
    <x v="348"/>
    <x v="349"/>
    <n v="180800"/>
    <n v="95958"/>
    <x v="0"/>
    <n v="923"/>
    <x v="1"/>
    <s v="USD"/>
    <n v="1500008400"/>
    <n v="1502600400"/>
    <b v="0"/>
    <b v="0"/>
    <s v="theater/plays"/>
    <n v="-0.46925884955752212"/>
    <n v="103.96316359696641"/>
    <x v="3"/>
    <x v="3"/>
  </r>
  <r>
    <n v="350"/>
    <x v="349"/>
    <x v="350"/>
    <n v="100"/>
    <n v="5"/>
    <x v="0"/>
    <n v="1"/>
    <x v="1"/>
    <s v="USD"/>
    <n v="1432098000"/>
    <n v="1433653200"/>
    <b v="0"/>
    <b v="1"/>
    <s v="music/jazz"/>
    <n v="-0.95"/>
    <n v="5"/>
    <x v="1"/>
    <x v="17"/>
  </r>
  <r>
    <n v="351"/>
    <x v="350"/>
    <x v="351"/>
    <n v="74100"/>
    <n v="94631"/>
    <x v="1"/>
    <n v="2013"/>
    <x v="1"/>
    <s v="USD"/>
    <n v="1440392400"/>
    <n v="1441602000"/>
    <b v="0"/>
    <b v="0"/>
    <s v="music/rock"/>
    <n v="0.27707152496626181"/>
    <n v="47.009935419771487"/>
    <x v="1"/>
    <x v="1"/>
  </r>
  <r>
    <n v="352"/>
    <x v="351"/>
    <x v="352"/>
    <n v="2800"/>
    <n v="977"/>
    <x v="0"/>
    <n v="33"/>
    <x v="0"/>
    <s v="CAD"/>
    <n v="1446876000"/>
    <n v="1447567200"/>
    <b v="0"/>
    <b v="0"/>
    <s v="theater/plays"/>
    <n v="-0.65107142857142852"/>
    <n v="29.606060606060606"/>
    <x v="3"/>
    <x v="3"/>
  </r>
  <r>
    <n v="353"/>
    <x v="352"/>
    <x v="353"/>
    <n v="33600"/>
    <n v="137961"/>
    <x v="1"/>
    <n v="1703"/>
    <x v="1"/>
    <s v="USD"/>
    <n v="1562302800"/>
    <n v="1562389200"/>
    <b v="0"/>
    <b v="0"/>
    <s v="theater/plays"/>
    <n v="3.105982142857143"/>
    <n v="81.010569583088667"/>
    <x v="3"/>
    <x v="3"/>
  </r>
  <r>
    <n v="354"/>
    <x v="353"/>
    <x v="354"/>
    <n v="6100"/>
    <n v="7548"/>
    <x v="1"/>
    <n v="80"/>
    <x v="3"/>
    <s v="DKK"/>
    <n v="1378184400"/>
    <n v="1378789200"/>
    <b v="0"/>
    <b v="0"/>
    <s v="film &amp; video/documentary"/>
    <n v="0.23737704918032787"/>
    <n v="94.35"/>
    <x v="4"/>
    <x v="4"/>
  </r>
  <r>
    <n v="355"/>
    <x v="354"/>
    <x v="355"/>
    <n v="3800"/>
    <n v="2241"/>
    <x v="2"/>
    <n v="86"/>
    <x v="1"/>
    <s v="USD"/>
    <n v="1485064800"/>
    <n v="1488520800"/>
    <b v="0"/>
    <b v="0"/>
    <s v="technology/wearables"/>
    <n v="-0.41026315789473683"/>
    <n v="26.058139534883722"/>
    <x v="2"/>
    <x v="8"/>
  </r>
  <r>
    <n v="356"/>
    <x v="355"/>
    <x v="356"/>
    <n v="9300"/>
    <n v="3431"/>
    <x v="0"/>
    <n v="40"/>
    <x v="6"/>
    <s v="EUR"/>
    <n v="1326520800"/>
    <n v="1327298400"/>
    <b v="0"/>
    <b v="0"/>
    <s v="theater/plays"/>
    <n v="-0.63107526881720433"/>
    <n v="85.775000000000006"/>
    <x v="3"/>
    <x v="3"/>
  </r>
  <r>
    <n v="357"/>
    <x v="356"/>
    <x v="357"/>
    <n v="2300"/>
    <n v="4253"/>
    <x v="1"/>
    <n v="41"/>
    <x v="1"/>
    <s v="USD"/>
    <n v="1441256400"/>
    <n v="1443416400"/>
    <b v="0"/>
    <b v="0"/>
    <s v="games/video games"/>
    <n v="0.84913043478260875"/>
    <n v="103.73170731707317"/>
    <x v="6"/>
    <x v="11"/>
  </r>
  <r>
    <n v="358"/>
    <x v="357"/>
    <x v="358"/>
    <n v="9700"/>
    <n v="1146"/>
    <x v="0"/>
    <n v="23"/>
    <x v="0"/>
    <s v="CAD"/>
    <n v="1533877200"/>
    <n v="1534136400"/>
    <b v="1"/>
    <b v="0"/>
    <s v="photography/photography books"/>
    <n v="-0.88185567010309274"/>
    <n v="49.826086956521742"/>
    <x v="7"/>
    <x v="14"/>
  </r>
  <r>
    <n v="359"/>
    <x v="358"/>
    <x v="359"/>
    <n v="4000"/>
    <n v="11948"/>
    <x v="1"/>
    <n v="187"/>
    <x v="1"/>
    <s v="USD"/>
    <n v="1314421200"/>
    <n v="1315026000"/>
    <b v="0"/>
    <b v="0"/>
    <s v="film &amp; video/animation"/>
    <n v="1.9870000000000001"/>
    <n v="63.893048128342244"/>
    <x v="4"/>
    <x v="10"/>
  </r>
  <r>
    <n v="360"/>
    <x v="359"/>
    <x v="360"/>
    <n v="59700"/>
    <n v="135132"/>
    <x v="1"/>
    <n v="2875"/>
    <x v="4"/>
    <s v="GBP"/>
    <n v="1293861600"/>
    <n v="1295071200"/>
    <b v="0"/>
    <b v="1"/>
    <s v="theater/plays"/>
    <n v="1.2635175879396985"/>
    <n v="47.002434782608695"/>
    <x v="3"/>
    <x v="3"/>
  </r>
  <r>
    <n v="361"/>
    <x v="360"/>
    <x v="361"/>
    <n v="5500"/>
    <n v="9546"/>
    <x v="1"/>
    <n v="88"/>
    <x v="1"/>
    <s v="USD"/>
    <n v="1507352400"/>
    <n v="1509426000"/>
    <b v="0"/>
    <b v="0"/>
    <s v="theater/plays"/>
    <n v="0.73563636363636364"/>
    <n v="108.47727272727273"/>
    <x v="3"/>
    <x v="3"/>
  </r>
  <r>
    <n v="362"/>
    <x v="361"/>
    <x v="362"/>
    <n v="3700"/>
    <n v="13755"/>
    <x v="1"/>
    <n v="191"/>
    <x v="1"/>
    <s v="USD"/>
    <n v="1296108000"/>
    <n v="1299391200"/>
    <b v="0"/>
    <b v="0"/>
    <s v="music/rock"/>
    <n v="2.7175675675675675"/>
    <n v="72.015706806282722"/>
    <x v="1"/>
    <x v="1"/>
  </r>
  <r>
    <n v="363"/>
    <x v="362"/>
    <x v="363"/>
    <n v="5200"/>
    <n v="8330"/>
    <x v="1"/>
    <n v="139"/>
    <x v="1"/>
    <s v="USD"/>
    <n v="1324965600"/>
    <n v="1325052000"/>
    <b v="0"/>
    <b v="0"/>
    <s v="music/rock"/>
    <n v="0.60192307692307689"/>
    <n v="59.928057553956833"/>
    <x v="1"/>
    <x v="1"/>
  </r>
  <r>
    <n v="364"/>
    <x v="363"/>
    <x v="364"/>
    <n v="900"/>
    <n v="14547"/>
    <x v="1"/>
    <n v="186"/>
    <x v="1"/>
    <s v="USD"/>
    <n v="1520229600"/>
    <n v="1522818000"/>
    <b v="0"/>
    <b v="0"/>
    <s v="music/indie rock"/>
    <n v="15.163333333333334"/>
    <n v="78.209677419354833"/>
    <x v="1"/>
    <x v="7"/>
  </r>
  <r>
    <n v="365"/>
    <x v="364"/>
    <x v="365"/>
    <n v="1600"/>
    <n v="11735"/>
    <x v="1"/>
    <n v="112"/>
    <x v="2"/>
    <s v="AUD"/>
    <n v="1482991200"/>
    <n v="1485324000"/>
    <b v="0"/>
    <b v="0"/>
    <s v="theater/plays"/>
    <n v="6.3343749999999996"/>
    <n v="104.77678571428571"/>
    <x v="3"/>
    <x v="3"/>
  </r>
  <r>
    <n v="366"/>
    <x v="365"/>
    <x v="366"/>
    <n v="1800"/>
    <n v="10658"/>
    <x v="1"/>
    <n v="101"/>
    <x v="1"/>
    <s v="USD"/>
    <n v="1294034400"/>
    <n v="1294120800"/>
    <b v="0"/>
    <b v="1"/>
    <s v="theater/plays"/>
    <n v="4.9211111111111112"/>
    <n v="105.52475247524752"/>
    <x v="3"/>
    <x v="3"/>
  </r>
  <r>
    <n v="367"/>
    <x v="366"/>
    <x v="367"/>
    <n v="9900"/>
    <n v="1870"/>
    <x v="0"/>
    <n v="75"/>
    <x v="1"/>
    <s v="USD"/>
    <n v="1413608400"/>
    <n v="1415685600"/>
    <b v="0"/>
    <b v="1"/>
    <s v="theater/plays"/>
    <n v="-0.81111111111111112"/>
    <n v="24.933333333333334"/>
    <x v="3"/>
    <x v="3"/>
  </r>
  <r>
    <n v="368"/>
    <x v="367"/>
    <x v="368"/>
    <n v="5200"/>
    <n v="14394"/>
    <x v="1"/>
    <n v="206"/>
    <x v="4"/>
    <s v="GBP"/>
    <n v="1286946000"/>
    <n v="1288933200"/>
    <b v="0"/>
    <b v="1"/>
    <s v="film &amp; video/documentary"/>
    <n v="1.7680769230769231"/>
    <n v="69.873786407766985"/>
    <x v="4"/>
    <x v="4"/>
  </r>
  <r>
    <n v="369"/>
    <x v="368"/>
    <x v="369"/>
    <n v="5400"/>
    <n v="14743"/>
    <x v="1"/>
    <n v="154"/>
    <x v="1"/>
    <s v="USD"/>
    <n v="1359871200"/>
    <n v="1363237200"/>
    <b v="0"/>
    <b v="1"/>
    <s v="film &amp; video/television"/>
    <n v="1.7301851851851853"/>
    <n v="95.733766233766232"/>
    <x v="4"/>
    <x v="19"/>
  </r>
  <r>
    <n v="370"/>
    <x v="369"/>
    <x v="370"/>
    <n v="112300"/>
    <n v="178965"/>
    <x v="1"/>
    <n v="5966"/>
    <x v="1"/>
    <s v="USD"/>
    <n v="1555304400"/>
    <n v="1555822800"/>
    <b v="0"/>
    <b v="0"/>
    <s v="theater/plays"/>
    <n v="0.59363312555654502"/>
    <n v="29.997485752598056"/>
    <x v="3"/>
    <x v="3"/>
  </r>
  <r>
    <n v="371"/>
    <x v="370"/>
    <x v="371"/>
    <n v="189200"/>
    <n v="128410"/>
    <x v="0"/>
    <n v="2176"/>
    <x v="1"/>
    <s v="USD"/>
    <n v="1423375200"/>
    <n v="1427778000"/>
    <b v="0"/>
    <b v="0"/>
    <s v="theater/plays"/>
    <n v="-0.32130021141649051"/>
    <n v="59.011948529411768"/>
    <x v="3"/>
    <x v="3"/>
  </r>
  <r>
    <n v="372"/>
    <x v="371"/>
    <x v="372"/>
    <n v="900"/>
    <n v="14324"/>
    <x v="1"/>
    <n v="169"/>
    <x v="1"/>
    <s v="USD"/>
    <n v="1420696800"/>
    <n v="1422424800"/>
    <b v="0"/>
    <b v="1"/>
    <s v="film &amp; video/documentary"/>
    <n v="14.915555555555555"/>
    <n v="84.757396449704146"/>
    <x v="4"/>
    <x v="4"/>
  </r>
  <r>
    <n v="373"/>
    <x v="372"/>
    <x v="373"/>
    <n v="22500"/>
    <n v="164291"/>
    <x v="1"/>
    <n v="2106"/>
    <x v="1"/>
    <s v="USD"/>
    <n v="1502946000"/>
    <n v="1503637200"/>
    <b v="0"/>
    <b v="0"/>
    <s v="theater/plays"/>
    <n v="6.3018222222222224"/>
    <n v="78.010921177587846"/>
    <x v="3"/>
    <x v="3"/>
  </r>
  <r>
    <n v="374"/>
    <x v="373"/>
    <x v="374"/>
    <n v="167400"/>
    <n v="22073"/>
    <x v="0"/>
    <n v="441"/>
    <x v="1"/>
    <s v="USD"/>
    <n v="1547186400"/>
    <n v="1547618400"/>
    <b v="0"/>
    <b v="1"/>
    <s v="film &amp; video/documentary"/>
    <n v="-0.86814217443249697"/>
    <n v="50.05215419501134"/>
    <x v="4"/>
    <x v="4"/>
  </r>
  <r>
    <n v="375"/>
    <x v="374"/>
    <x v="375"/>
    <n v="2700"/>
    <n v="1479"/>
    <x v="0"/>
    <n v="25"/>
    <x v="1"/>
    <s v="USD"/>
    <n v="1444971600"/>
    <n v="1449900000"/>
    <b v="0"/>
    <b v="0"/>
    <s v="music/indie rock"/>
    <n v="-0.45222222222222225"/>
    <n v="59.16"/>
    <x v="1"/>
    <x v="7"/>
  </r>
  <r>
    <n v="376"/>
    <x v="375"/>
    <x v="376"/>
    <n v="3400"/>
    <n v="12275"/>
    <x v="1"/>
    <n v="131"/>
    <x v="1"/>
    <s v="USD"/>
    <n v="1404622800"/>
    <n v="1405141200"/>
    <b v="0"/>
    <b v="0"/>
    <s v="music/rock"/>
    <n v="2.6102941176470589"/>
    <n v="93.702290076335885"/>
    <x v="1"/>
    <x v="1"/>
  </r>
  <r>
    <n v="377"/>
    <x v="376"/>
    <x v="377"/>
    <n v="49700"/>
    <n v="5098"/>
    <x v="0"/>
    <n v="127"/>
    <x v="1"/>
    <s v="USD"/>
    <n v="1571720400"/>
    <n v="1572933600"/>
    <b v="0"/>
    <b v="0"/>
    <s v="theater/plays"/>
    <n v="-0.89742454728370225"/>
    <n v="40.14173228346457"/>
    <x v="3"/>
    <x v="3"/>
  </r>
  <r>
    <n v="378"/>
    <x v="377"/>
    <x v="378"/>
    <n v="178200"/>
    <n v="24882"/>
    <x v="0"/>
    <n v="355"/>
    <x v="1"/>
    <s v="USD"/>
    <n v="1526878800"/>
    <n v="1530162000"/>
    <b v="0"/>
    <b v="0"/>
    <s v="film &amp; video/documentary"/>
    <n v="-0.86037037037037034"/>
    <n v="70.090140845070422"/>
    <x v="4"/>
    <x v="4"/>
  </r>
  <r>
    <n v="379"/>
    <x v="378"/>
    <x v="379"/>
    <n v="7200"/>
    <n v="2912"/>
    <x v="0"/>
    <n v="44"/>
    <x v="4"/>
    <s v="GBP"/>
    <n v="1319691600"/>
    <n v="1320904800"/>
    <b v="0"/>
    <b v="0"/>
    <s v="theater/plays"/>
    <n v="-0.5955555555555555"/>
    <n v="66.181818181818187"/>
    <x v="3"/>
    <x v="3"/>
  </r>
  <r>
    <n v="380"/>
    <x v="379"/>
    <x v="380"/>
    <n v="2500"/>
    <n v="4008"/>
    <x v="1"/>
    <n v="84"/>
    <x v="1"/>
    <s v="USD"/>
    <n v="1371963600"/>
    <n v="1372395600"/>
    <b v="0"/>
    <b v="0"/>
    <s v="theater/plays"/>
    <n v="0.60319999999999996"/>
    <n v="47.714285714285715"/>
    <x v="3"/>
    <x v="3"/>
  </r>
  <r>
    <n v="381"/>
    <x v="380"/>
    <x v="381"/>
    <n v="5300"/>
    <n v="9749"/>
    <x v="1"/>
    <n v="155"/>
    <x v="1"/>
    <s v="USD"/>
    <n v="1433739600"/>
    <n v="1437714000"/>
    <b v="0"/>
    <b v="0"/>
    <s v="theater/plays"/>
    <n v="0.8394339622641509"/>
    <n v="62.896774193548389"/>
    <x v="3"/>
    <x v="3"/>
  </r>
  <r>
    <n v="382"/>
    <x v="381"/>
    <x v="382"/>
    <n v="9100"/>
    <n v="5803"/>
    <x v="0"/>
    <n v="67"/>
    <x v="1"/>
    <s v="USD"/>
    <n v="1508130000"/>
    <n v="1509771600"/>
    <b v="0"/>
    <b v="0"/>
    <s v="photography/photography books"/>
    <n v="-0.36230769230769233"/>
    <n v="86.611940298507463"/>
    <x v="7"/>
    <x v="14"/>
  </r>
  <r>
    <n v="383"/>
    <x v="382"/>
    <x v="383"/>
    <n v="6300"/>
    <n v="14199"/>
    <x v="1"/>
    <n v="189"/>
    <x v="1"/>
    <s v="USD"/>
    <n v="1550037600"/>
    <n v="1550556000"/>
    <b v="0"/>
    <b v="1"/>
    <s v="food/food trucks"/>
    <n v="1.2538095238095237"/>
    <n v="75.126984126984127"/>
    <x v="0"/>
    <x v="0"/>
  </r>
  <r>
    <n v="384"/>
    <x v="383"/>
    <x v="384"/>
    <n v="114400"/>
    <n v="196779"/>
    <x v="1"/>
    <n v="4799"/>
    <x v="1"/>
    <s v="USD"/>
    <n v="1486706400"/>
    <n v="1489039200"/>
    <b v="1"/>
    <b v="1"/>
    <s v="film &amp; video/documentary"/>
    <n v="0.72009615384615389"/>
    <n v="41.004167534903104"/>
    <x v="4"/>
    <x v="4"/>
  </r>
  <r>
    <n v="385"/>
    <x v="384"/>
    <x v="385"/>
    <n v="38900"/>
    <n v="56859"/>
    <x v="1"/>
    <n v="1137"/>
    <x v="1"/>
    <s v="USD"/>
    <n v="1553835600"/>
    <n v="1556600400"/>
    <b v="0"/>
    <b v="0"/>
    <s v="publishing/nonfiction"/>
    <n v="0.46167095115681234"/>
    <n v="50.007915567282325"/>
    <x v="5"/>
    <x v="9"/>
  </r>
  <r>
    <n v="386"/>
    <x v="385"/>
    <x v="386"/>
    <n v="135500"/>
    <n v="103554"/>
    <x v="0"/>
    <n v="1068"/>
    <x v="1"/>
    <s v="USD"/>
    <n v="1277528400"/>
    <n v="1278565200"/>
    <b v="0"/>
    <b v="0"/>
    <s v="theater/plays"/>
    <n v="-0.23576383763837638"/>
    <n v="96.960674157303373"/>
    <x v="3"/>
    <x v="3"/>
  </r>
  <r>
    <n v="387"/>
    <x v="386"/>
    <x v="387"/>
    <n v="109000"/>
    <n v="42795"/>
    <x v="0"/>
    <n v="424"/>
    <x v="1"/>
    <s v="USD"/>
    <n v="1339477200"/>
    <n v="1339909200"/>
    <b v="0"/>
    <b v="0"/>
    <s v="technology/wearables"/>
    <n v="-0.60738532110091747"/>
    <n v="100.93160377358491"/>
    <x v="2"/>
    <x v="8"/>
  </r>
  <r>
    <n v="388"/>
    <x v="387"/>
    <x v="388"/>
    <n v="114800"/>
    <n v="12938"/>
    <x v="3"/>
    <n v="145"/>
    <x v="5"/>
    <s v="CHF"/>
    <n v="1325656800"/>
    <n v="1325829600"/>
    <b v="0"/>
    <b v="0"/>
    <s v="music/indie rock"/>
    <n v="-0.88729965156794421"/>
    <n v="89.227586206896547"/>
    <x v="1"/>
    <x v="7"/>
  </r>
  <r>
    <n v="389"/>
    <x v="388"/>
    <x v="389"/>
    <n v="83000"/>
    <n v="101352"/>
    <x v="1"/>
    <n v="1152"/>
    <x v="1"/>
    <s v="USD"/>
    <n v="1288242000"/>
    <n v="1290578400"/>
    <b v="0"/>
    <b v="0"/>
    <s v="theater/plays"/>
    <n v="0.22110843373493977"/>
    <n v="87.979166666666671"/>
    <x v="3"/>
    <x v="3"/>
  </r>
  <r>
    <n v="390"/>
    <x v="389"/>
    <x v="390"/>
    <n v="2400"/>
    <n v="4477"/>
    <x v="1"/>
    <n v="50"/>
    <x v="1"/>
    <s v="USD"/>
    <n v="1379048400"/>
    <n v="1380344400"/>
    <b v="0"/>
    <b v="0"/>
    <s v="photography/photography books"/>
    <n v="0.86541666666666661"/>
    <n v="89.54"/>
    <x v="7"/>
    <x v="14"/>
  </r>
  <r>
    <n v="391"/>
    <x v="390"/>
    <x v="391"/>
    <n v="60400"/>
    <n v="4393"/>
    <x v="0"/>
    <n v="151"/>
    <x v="1"/>
    <s v="USD"/>
    <n v="1389679200"/>
    <n v="1389852000"/>
    <b v="0"/>
    <b v="0"/>
    <s v="publishing/nonfiction"/>
    <n v="-0.92726821192052977"/>
    <n v="29.09271523178808"/>
    <x v="5"/>
    <x v="9"/>
  </r>
  <r>
    <n v="392"/>
    <x v="391"/>
    <x v="392"/>
    <n v="102900"/>
    <n v="67546"/>
    <x v="0"/>
    <n v="1608"/>
    <x v="1"/>
    <s v="USD"/>
    <n v="1294293600"/>
    <n v="1294466400"/>
    <b v="0"/>
    <b v="0"/>
    <s v="technology/wearables"/>
    <n v="-0.34357628765792031"/>
    <n v="42.006218905472636"/>
    <x v="2"/>
    <x v="8"/>
  </r>
  <r>
    <n v="393"/>
    <x v="392"/>
    <x v="393"/>
    <n v="62800"/>
    <n v="143788"/>
    <x v="1"/>
    <n v="3059"/>
    <x v="0"/>
    <s v="CAD"/>
    <n v="1500267600"/>
    <n v="1500354000"/>
    <b v="0"/>
    <b v="0"/>
    <s v="music/jazz"/>
    <n v="1.2896178343949045"/>
    <n v="47.004903563255965"/>
    <x v="1"/>
    <x v="17"/>
  </r>
  <r>
    <n v="394"/>
    <x v="393"/>
    <x v="394"/>
    <n v="800"/>
    <n v="3755"/>
    <x v="1"/>
    <n v="34"/>
    <x v="1"/>
    <s v="USD"/>
    <n v="1375074000"/>
    <n v="1375938000"/>
    <b v="0"/>
    <b v="1"/>
    <s v="film &amp; video/documentary"/>
    <n v="3.6937500000000001"/>
    <n v="110.44117647058823"/>
    <x v="4"/>
    <x v="4"/>
  </r>
  <r>
    <n v="395"/>
    <x v="122"/>
    <x v="395"/>
    <n v="7100"/>
    <n v="9238"/>
    <x v="1"/>
    <n v="220"/>
    <x v="1"/>
    <s v="USD"/>
    <n v="1323324000"/>
    <n v="1323410400"/>
    <b v="1"/>
    <b v="0"/>
    <s v="theater/plays"/>
    <n v="0.30112676056338028"/>
    <n v="41.990909090909092"/>
    <x v="3"/>
    <x v="3"/>
  </r>
  <r>
    <n v="396"/>
    <x v="394"/>
    <x v="396"/>
    <n v="46100"/>
    <n v="77012"/>
    <x v="1"/>
    <n v="1604"/>
    <x v="2"/>
    <s v="AUD"/>
    <n v="1538715600"/>
    <n v="1539406800"/>
    <b v="0"/>
    <b v="0"/>
    <s v="film &amp; video/drama"/>
    <n v="0.67054229934924081"/>
    <n v="48.012468827930178"/>
    <x v="4"/>
    <x v="6"/>
  </r>
  <r>
    <n v="397"/>
    <x v="395"/>
    <x v="397"/>
    <n v="8100"/>
    <n v="14083"/>
    <x v="1"/>
    <n v="454"/>
    <x v="1"/>
    <s v="USD"/>
    <n v="1369285200"/>
    <n v="1369803600"/>
    <b v="0"/>
    <b v="0"/>
    <s v="music/rock"/>
    <n v="0.73864197530864195"/>
    <n v="31.019823788546255"/>
    <x v="1"/>
    <x v="1"/>
  </r>
  <r>
    <n v="398"/>
    <x v="396"/>
    <x v="398"/>
    <n v="1700"/>
    <n v="12202"/>
    <x v="1"/>
    <n v="123"/>
    <x v="6"/>
    <s v="EUR"/>
    <n v="1525755600"/>
    <n v="1525928400"/>
    <b v="0"/>
    <b v="1"/>
    <s v="film &amp; video/animation"/>
    <n v="6.1776470588235295"/>
    <n v="99.203252032520325"/>
    <x v="4"/>
    <x v="10"/>
  </r>
  <r>
    <n v="399"/>
    <x v="397"/>
    <x v="399"/>
    <n v="97300"/>
    <n v="62127"/>
    <x v="0"/>
    <n v="941"/>
    <x v="1"/>
    <s v="USD"/>
    <n v="1296626400"/>
    <n v="1297231200"/>
    <b v="0"/>
    <b v="0"/>
    <s v="music/indie rock"/>
    <n v="-0.36149023638232269"/>
    <n v="66.022316684378325"/>
    <x v="1"/>
    <x v="7"/>
  </r>
  <r>
    <n v="400"/>
    <x v="398"/>
    <x v="400"/>
    <n v="100"/>
    <n v="2"/>
    <x v="0"/>
    <n v="1"/>
    <x v="1"/>
    <s v="USD"/>
    <n v="1376629200"/>
    <n v="1378530000"/>
    <b v="0"/>
    <b v="1"/>
    <s v="photography/photography books"/>
    <n v="-0.98"/>
    <n v="2"/>
    <x v="7"/>
    <x v="14"/>
  </r>
  <r>
    <n v="401"/>
    <x v="399"/>
    <x v="401"/>
    <n v="900"/>
    <n v="13772"/>
    <x v="1"/>
    <n v="299"/>
    <x v="1"/>
    <s v="USD"/>
    <n v="1572152400"/>
    <n v="1572152400"/>
    <b v="0"/>
    <b v="0"/>
    <s v="theater/plays"/>
    <n v="14.302222222222222"/>
    <n v="46.060200668896321"/>
    <x v="3"/>
    <x v="3"/>
  </r>
  <r>
    <n v="402"/>
    <x v="400"/>
    <x v="402"/>
    <n v="7300"/>
    <n v="2946"/>
    <x v="0"/>
    <n v="40"/>
    <x v="1"/>
    <s v="USD"/>
    <n v="1325829600"/>
    <n v="1329890400"/>
    <b v="0"/>
    <b v="1"/>
    <s v="film &amp; video/shorts"/>
    <n v="-0.59643835616438357"/>
    <n v="73.650000000000006"/>
    <x v="4"/>
    <x v="12"/>
  </r>
  <r>
    <n v="403"/>
    <x v="401"/>
    <x v="403"/>
    <n v="195800"/>
    <n v="168820"/>
    <x v="0"/>
    <n v="3015"/>
    <x v="0"/>
    <s v="CAD"/>
    <n v="1273640400"/>
    <n v="1276750800"/>
    <b v="0"/>
    <b v="1"/>
    <s v="theater/plays"/>
    <n v="-0.13779366700715015"/>
    <n v="55.99336650082919"/>
    <x v="3"/>
    <x v="3"/>
  </r>
  <r>
    <n v="404"/>
    <x v="402"/>
    <x v="404"/>
    <n v="48900"/>
    <n v="154321"/>
    <x v="1"/>
    <n v="2237"/>
    <x v="1"/>
    <s v="USD"/>
    <n v="1510639200"/>
    <n v="1510898400"/>
    <b v="0"/>
    <b v="0"/>
    <s v="theater/plays"/>
    <n v="2.1558486707566464"/>
    <n v="68.985695127402778"/>
    <x v="3"/>
    <x v="3"/>
  </r>
  <r>
    <n v="405"/>
    <x v="403"/>
    <x v="405"/>
    <n v="29600"/>
    <n v="26527"/>
    <x v="0"/>
    <n v="435"/>
    <x v="1"/>
    <s v="USD"/>
    <n v="1528088400"/>
    <n v="1532408400"/>
    <b v="0"/>
    <b v="0"/>
    <s v="theater/plays"/>
    <n v="-0.10381756756756756"/>
    <n v="60.981609195402299"/>
    <x v="3"/>
    <x v="3"/>
  </r>
  <r>
    <n v="406"/>
    <x v="404"/>
    <x v="406"/>
    <n v="39300"/>
    <n v="71583"/>
    <x v="1"/>
    <n v="645"/>
    <x v="1"/>
    <s v="USD"/>
    <n v="1359525600"/>
    <n v="1360562400"/>
    <b v="1"/>
    <b v="0"/>
    <s v="film &amp; video/documentary"/>
    <n v="0.82145038167938933"/>
    <n v="110.98139534883721"/>
    <x v="4"/>
    <x v="4"/>
  </r>
  <r>
    <n v="407"/>
    <x v="405"/>
    <x v="407"/>
    <n v="3400"/>
    <n v="12100"/>
    <x v="1"/>
    <n v="484"/>
    <x v="3"/>
    <s v="DKK"/>
    <n v="1570942800"/>
    <n v="1571547600"/>
    <b v="0"/>
    <b v="0"/>
    <s v="theater/plays"/>
    <n v="2.5588235294117645"/>
    <n v="25"/>
    <x v="3"/>
    <x v="3"/>
  </r>
  <r>
    <n v="408"/>
    <x v="406"/>
    <x v="408"/>
    <n v="9200"/>
    <n v="12129"/>
    <x v="1"/>
    <n v="154"/>
    <x v="0"/>
    <s v="CAD"/>
    <n v="1466398800"/>
    <n v="1468126800"/>
    <b v="0"/>
    <b v="0"/>
    <s v="film &amp; video/documentary"/>
    <n v="0.31836956521739129"/>
    <n v="78.759740259740255"/>
    <x v="4"/>
    <x v="4"/>
  </r>
  <r>
    <n v="409"/>
    <x v="97"/>
    <x v="409"/>
    <n v="135600"/>
    <n v="62804"/>
    <x v="0"/>
    <n v="714"/>
    <x v="1"/>
    <s v="USD"/>
    <n v="1492491600"/>
    <n v="1492837200"/>
    <b v="0"/>
    <b v="0"/>
    <s v="music/rock"/>
    <n v="-0.53684365781710919"/>
    <n v="87.960784313725483"/>
    <x v="1"/>
    <x v="1"/>
  </r>
  <r>
    <n v="410"/>
    <x v="407"/>
    <x v="410"/>
    <n v="153700"/>
    <n v="55536"/>
    <x v="2"/>
    <n v="1111"/>
    <x v="1"/>
    <s v="USD"/>
    <n v="1430197200"/>
    <n v="1430197200"/>
    <b v="0"/>
    <b v="0"/>
    <s v="games/mobile games"/>
    <n v="-0.63867273910214706"/>
    <n v="49.987398739873989"/>
    <x v="6"/>
    <x v="20"/>
  </r>
  <r>
    <n v="411"/>
    <x v="408"/>
    <x v="411"/>
    <n v="7800"/>
    <n v="8161"/>
    <x v="1"/>
    <n v="82"/>
    <x v="1"/>
    <s v="USD"/>
    <n v="1496034000"/>
    <n v="1496206800"/>
    <b v="0"/>
    <b v="0"/>
    <s v="theater/plays"/>
    <n v="4.6282051282051283E-2"/>
    <n v="99.524390243902445"/>
    <x v="3"/>
    <x v="3"/>
  </r>
  <r>
    <n v="412"/>
    <x v="409"/>
    <x v="412"/>
    <n v="2100"/>
    <n v="14046"/>
    <x v="1"/>
    <n v="134"/>
    <x v="1"/>
    <s v="USD"/>
    <n v="1388728800"/>
    <n v="1389592800"/>
    <b v="0"/>
    <b v="0"/>
    <s v="publishing/fiction"/>
    <n v="5.6885714285714286"/>
    <n v="104.82089552238806"/>
    <x v="5"/>
    <x v="13"/>
  </r>
  <r>
    <n v="413"/>
    <x v="410"/>
    <x v="413"/>
    <n v="189500"/>
    <n v="117628"/>
    <x v="2"/>
    <n v="1089"/>
    <x v="1"/>
    <s v="USD"/>
    <n v="1543298400"/>
    <n v="1545631200"/>
    <b v="0"/>
    <b v="0"/>
    <s v="film &amp; video/animation"/>
    <n v="-0.37927176781002636"/>
    <n v="108.01469237832875"/>
    <x v="4"/>
    <x v="10"/>
  </r>
  <r>
    <n v="414"/>
    <x v="411"/>
    <x v="414"/>
    <n v="188200"/>
    <n v="159405"/>
    <x v="0"/>
    <n v="5497"/>
    <x v="1"/>
    <s v="USD"/>
    <n v="1271739600"/>
    <n v="1272430800"/>
    <b v="0"/>
    <b v="1"/>
    <s v="food/food trucks"/>
    <n v="-0.15300212539851221"/>
    <n v="28.998544660724033"/>
    <x v="0"/>
    <x v="0"/>
  </r>
  <r>
    <n v="415"/>
    <x v="412"/>
    <x v="415"/>
    <n v="113500"/>
    <n v="12552"/>
    <x v="0"/>
    <n v="418"/>
    <x v="1"/>
    <s v="USD"/>
    <n v="1326434400"/>
    <n v="1327903200"/>
    <b v="0"/>
    <b v="0"/>
    <s v="theater/plays"/>
    <n v="-0.88940969162995598"/>
    <n v="30.028708133971293"/>
    <x v="3"/>
    <x v="3"/>
  </r>
  <r>
    <n v="416"/>
    <x v="413"/>
    <x v="416"/>
    <n v="134600"/>
    <n v="59007"/>
    <x v="0"/>
    <n v="1439"/>
    <x v="1"/>
    <s v="USD"/>
    <n v="1295244000"/>
    <n v="1296021600"/>
    <b v="0"/>
    <b v="1"/>
    <s v="film &amp; video/documentary"/>
    <n v="-0.56161218424962855"/>
    <n v="41.005559416261292"/>
    <x v="4"/>
    <x v="4"/>
  </r>
  <r>
    <n v="417"/>
    <x v="414"/>
    <x v="417"/>
    <n v="1700"/>
    <n v="943"/>
    <x v="0"/>
    <n v="15"/>
    <x v="1"/>
    <s v="USD"/>
    <n v="1541221200"/>
    <n v="1543298400"/>
    <b v="0"/>
    <b v="0"/>
    <s v="theater/plays"/>
    <n v="-0.44529411764705884"/>
    <n v="62.866666666666667"/>
    <x v="3"/>
    <x v="3"/>
  </r>
  <r>
    <n v="418"/>
    <x v="32"/>
    <x v="418"/>
    <n v="163700"/>
    <n v="93963"/>
    <x v="0"/>
    <n v="1999"/>
    <x v="0"/>
    <s v="CAD"/>
    <n v="1336280400"/>
    <n v="1336366800"/>
    <b v="0"/>
    <b v="0"/>
    <s v="film &amp; video/documentary"/>
    <n v="-0.42600488698839339"/>
    <n v="47.005002501250623"/>
    <x v="4"/>
    <x v="4"/>
  </r>
  <r>
    <n v="419"/>
    <x v="415"/>
    <x v="419"/>
    <n v="113800"/>
    <n v="140469"/>
    <x v="1"/>
    <n v="5203"/>
    <x v="1"/>
    <s v="USD"/>
    <n v="1324533600"/>
    <n v="1325052000"/>
    <b v="0"/>
    <b v="0"/>
    <s v="technology/web"/>
    <n v="0.23434973637961334"/>
    <n v="26.997693638285604"/>
    <x v="2"/>
    <x v="2"/>
  </r>
  <r>
    <n v="420"/>
    <x v="416"/>
    <x v="420"/>
    <n v="5000"/>
    <n v="6423"/>
    <x v="1"/>
    <n v="94"/>
    <x v="1"/>
    <s v="USD"/>
    <n v="1498366800"/>
    <n v="1499576400"/>
    <b v="0"/>
    <b v="0"/>
    <s v="theater/plays"/>
    <n v="0.28460000000000002"/>
    <n v="68.329787234042556"/>
    <x v="3"/>
    <x v="3"/>
  </r>
  <r>
    <n v="421"/>
    <x v="417"/>
    <x v="421"/>
    <n v="9400"/>
    <n v="6015"/>
    <x v="0"/>
    <n v="118"/>
    <x v="1"/>
    <s v="USD"/>
    <n v="1498712400"/>
    <n v="1501304400"/>
    <b v="0"/>
    <b v="1"/>
    <s v="technology/wearables"/>
    <n v="-0.36010638297872338"/>
    <n v="50.974576271186443"/>
    <x v="2"/>
    <x v="8"/>
  </r>
  <r>
    <n v="422"/>
    <x v="418"/>
    <x v="422"/>
    <n v="8700"/>
    <n v="11075"/>
    <x v="1"/>
    <n v="205"/>
    <x v="1"/>
    <s v="USD"/>
    <n v="1271480400"/>
    <n v="1273208400"/>
    <b v="0"/>
    <b v="1"/>
    <s v="theater/plays"/>
    <n v="0.27298850574712646"/>
    <n v="54.024390243902438"/>
    <x v="3"/>
    <x v="3"/>
  </r>
  <r>
    <n v="423"/>
    <x v="419"/>
    <x v="423"/>
    <n v="147800"/>
    <n v="15723"/>
    <x v="0"/>
    <n v="162"/>
    <x v="1"/>
    <s v="USD"/>
    <n v="1316667600"/>
    <n v="1316840400"/>
    <b v="0"/>
    <b v="1"/>
    <s v="food/food trucks"/>
    <n v="-0.89361975642760483"/>
    <n v="97.055555555555557"/>
    <x v="0"/>
    <x v="0"/>
  </r>
  <r>
    <n v="424"/>
    <x v="420"/>
    <x v="424"/>
    <n v="5100"/>
    <n v="2064"/>
    <x v="0"/>
    <n v="83"/>
    <x v="1"/>
    <s v="USD"/>
    <n v="1524027600"/>
    <n v="1524546000"/>
    <b v="0"/>
    <b v="0"/>
    <s v="music/indie rock"/>
    <n v="-0.59529411764705886"/>
    <n v="24.867469879518072"/>
    <x v="1"/>
    <x v="7"/>
  </r>
  <r>
    <n v="425"/>
    <x v="421"/>
    <x v="425"/>
    <n v="2700"/>
    <n v="7767"/>
    <x v="1"/>
    <n v="92"/>
    <x v="1"/>
    <s v="USD"/>
    <n v="1438059600"/>
    <n v="1438578000"/>
    <b v="0"/>
    <b v="0"/>
    <s v="photography/photography books"/>
    <n v="1.8766666666666667"/>
    <n v="84.423913043478265"/>
    <x v="7"/>
    <x v="14"/>
  </r>
  <r>
    <n v="426"/>
    <x v="422"/>
    <x v="426"/>
    <n v="1800"/>
    <n v="10313"/>
    <x v="1"/>
    <n v="219"/>
    <x v="1"/>
    <s v="USD"/>
    <n v="1361944800"/>
    <n v="1362549600"/>
    <b v="0"/>
    <b v="0"/>
    <s v="theater/plays"/>
    <n v="4.7294444444444448"/>
    <n v="47.091324200913242"/>
    <x v="3"/>
    <x v="3"/>
  </r>
  <r>
    <n v="427"/>
    <x v="423"/>
    <x v="427"/>
    <n v="174500"/>
    <n v="197018"/>
    <x v="1"/>
    <n v="2526"/>
    <x v="1"/>
    <s v="USD"/>
    <n v="1410584400"/>
    <n v="1413349200"/>
    <b v="0"/>
    <b v="1"/>
    <s v="theater/plays"/>
    <n v="0.1290429799426934"/>
    <n v="77.996041171813147"/>
    <x v="3"/>
    <x v="3"/>
  </r>
  <r>
    <n v="428"/>
    <x v="424"/>
    <x v="428"/>
    <n v="101400"/>
    <n v="47037"/>
    <x v="0"/>
    <n v="747"/>
    <x v="1"/>
    <s v="USD"/>
    <n v="1297404000"/>
    <n v="1298008800"/>
    <b v="0"/>
    <b v="0"/>
    <s v="film &amp; video/animation"/>
    <n v="-0.53612426035502958"/>
    <n v="62.967871485943775"/>
    <x v="4"/>
    <x v="10"/>
  </r>
  <r>
    <n v="429"/>
    <x v="425"/>
    <x v="429"/>
    <n v="191000"/>
    <n v="173191"/>
    <x v="3"/>
    <n v="2138"/>
    <x v="1"/>
    <s v="USD"/>
    <n v="1392012000"/>
    <n v="1394427600"/>
    <b v="0"/>
    <b v="1"/>
    <s v="photography/photography books"/>
    <n v="-9.324083769633508E-2"/>
    <n v="81.006080449017773"/>
    <x v="7"/>
    <x v="14"/>
  </r>
  <r>
    <n v="430"/>
    <x v="426"/>
    <x v="430"/>
    <n v="8100"/>
    <n v="5487"/>
    <x v="0"/>
    <n v="84"/>
    <x v="1"/>
    <s v="USD"/>
    <n v="1569733200"/>
    <n v="1572670800"/>
    <b v="0"/>
    <b v="0"/>
    <s v="theater/plays"/>
    <n v="-0.3225925925925926"/>
    <n v="65.321428571428569"/>
    <x v="3"/>
    <x v="3"/>
  </r>
  <r>
    <n v="431"/>
    <x v="427"/>
    <x v="431"/>
    <n v="5100"/>
    <n v="9817"/>
    <x v="1"/>
    <n v="94"/>
    <x v="1"/>
    <s v="USD"/>
    <n v="1529643600"/>
    <n v="1531112400"/>
    <b v="1"/>
    <b v="0"/>
    <s v="theater/plays"/>
    <n v="0.92490196078431375"/>
    <n v="104.43617021276596"/>
    <x v="3"/>
    <x v="3"/>
  </r>
  <r>
    <n v="432"/>
    <x v="428"/>
    <x v="432"/>
    <n v="7700"/>
    <n v="6369"/>
    <x v="0"/>
    <n v="91"/>
    <x v="1"/>
    <s v="USD"/>
    <n v="1399006800"/>
    <n v="1400734800"/>
    <b v="0"/>
    <b v="0"/>
    <s v="theater/plays"/>
    <n v="-0.17285714285714285"/>
    <n v="69.989010989010993"/>
    <x v="3"/>
    <x v="3"/>
  </r>
  <r>
    <n v="433"/>
    <x v="429"/>
    <x v="433"/>
    <n v="121400"/>
    <n v="65755"/>
    <x v="0"/>
    <n v="792"/>
    <x v="1"/>
    <s v="USD"/>
    <n v="1385359200"/>
    <n v="1386741600"/>
    <b v="0"/>
    <b v="1"/>
    <s v="film &amp; video/documentary"/>
    <n v="-0.45836079077429981"/>
    <n v="83.023989898989896"/>
    <x v="4"/>
    <x v="4"/>
  </r>
  <r>
    <n v="434"/>
    <x v="430"/>
    <x v="434"/>
    <n v="5400"/>
    <n v="903"/>
    <x v="3"/>
    <n v="10"/>
    <x v="0"/>
    <s v="CAD"/>
    <n v="1480572000"/>
    <n v="1481781600"/>
    <b v="1"/>
    <b v="0"/>
    <s v="theater/plays"/>
    <n v="-0.83277777777777773"/>
    <n v="90.3"/>
    <x v="3"/>
    <x v="3"/>
  </r>
  <r>
    <n v="435"/>
    <x v="431"/>
    <x v="435"/>
    <n v="152400"/>
    <n v="178120"/>
    <x v="1"/>
    <n v="1713"/>
    <x v="6"/>
    <s v="EUR"/>
    <n v="1418623200"/>
    <n v="1419660000"/>
    <b v="0"/>
    <b v="1"/>
    <s v="theater/plays"/>
    <n v="0.16876640419947506"/>
    <n v="103.98131932282546"/>
    <x v="3"/>
    <x v="3"/>
  </r>
  <r>
    <n v="436"/>
    <x v="432"/>
    <x v="436"/>
    <n v="1300"/>
    <n v="13678"/>
    <x v="1"/>
    <n v="249"/>
    <x v="1"/>
    <s v="USD"/>
    <n v="1555736400"/>
    <n v="1555822800"/>
    <b v="0"/>
    <b v="0"/>
    <s v="music/jazz"/>
    <n v="9.5215384615384622"/>
    <n v="54.931726907630519"/>
    <x v="1"/>
    <x v="17"/>
  </r>
  <r>
    <n v="437"/>
    <x v="433"/>
    <x v="437"/>
    <n v="8100"/>
    <n v="9969"/>
    <x v="1"/>
    <n v="192"/>
    <x v="1"/>
    <s v="USD"/>
    <n v="1442120400"/>
    <n v="1442379600"/>
    <b v="0"/>
    <b v="1"/>
    <s v="film &amp; video/animation"/>
    <n v="0.23074074074074075"/>
    <n v="51.921875"/>
    <x v="4"/>
    <x v="10"/>
  </r>
  <r>
    <n v="438"/>
    <x v="434"/>
    <x v="438"/>
    <n v="8300"/>
    <n v="14827"/>
    <x v="1"/>
    <n v="247"/>
    <x v="1"/>
    <s v="USD"/>
    <n v="1362376800"/>
    <n v="1364965200"/>
    <b v="0"/>
    <b v="0"/>
    <s v="theater/plays"/>
    <n v="0.78638554216867473"/>
    <n v="60.02834008097166"/>
    <x v="3"/>
    <x v="3"/>
  </r>
  <r>
    <n v="439"/>
    <x v="435"/>
    <x v="439"/>
    <n v="28400"/>
    <n v="100900"/>
    <x v="1"/>
    <n v="2293"/>
    <x v="1"/>
    <s v="USD"/>
    <n v="1478408400"/>
    <n v="1479016800"/>
    <b v="0"/>
    <b v="0"/>
    <s v="film &amp; video/science fiction"/>
    <n v="2.5528169014084505"/>
    <n v="44.003488879197555"/>
    <x v="4"/>
    <x v="22"/>
  </r>
  <r>
    <n v="440"/>
    <x v="436"/>
    <x v="440"/>
    <n v="102500"/>
    <n v="165954"/>
    <x v="1"/>
    <n v="3131"/>
    <x v="1"/>
    <s v="USD"/>
    <n v="1498798800"/>
    <n v="1499662800"/>
    <b v="0"/>
    <b v="0"/>
    <s v="film &amp; video/television"/>
    <n v="0.61906341463414638"/>
    <n v="53.003513254551258"/>
    <x v="4"/>
    <x v="19"/>
  </r>
  <r>
    <n v="441"/>
    <x v="437"/>
    <x v="441"/>
    <n v="7000"/>
    <n v="1744"/>
    <x v="0"/>
    <n v="32"/>
    <x v="1"/>
    <s v="USD"/>
    <n v="1335416400"/>
    <n v="1337835600"/>
    <b v="0"/>
    <b v="0"/>
    <s v="technology/wearables"/>
    <n v="-0.75085714285714289"/>
    <n v="54.5"/>
    <x v="2"/>
    <x v="8"/>
  </r>
  <r>
    <n v="442"/>
    <x v="438"/>
    <x v="442"/>
    <n v="5400"/>
    <n v="10731"/>
    <x v="1"/>
    <n v="143"/>
    <x v="6"/>
    <s v="EUR"/>
    <n v="1504328400"/>
    <n v="1505710800"/>
    <b v="0"/>
    <b v="0"/>
    <s v="theater/plays"/>
    <n v="0.98722222222222222"/>
    <n v="75.04195804195804"/>
    <x v="3"/>
    <x v="3"/>
  </r>
  <r>
    <n v="443"/>
    <x v="439"/>
    <x v="443"/>
    <n v="9300"/>
    <n v="3232"/>
    <x v="3"/>
    <n v="90"/>
    <x v="1"/>
    <s v="USD"/>
    <n v="1285822800"/>
    <n v="1287464400"/>
    <b v="0"/>
    <b v="0"/>
    <s v="theater/plays"/>
    <n v="-0.65247311827956989"/>
    <n v="35.911111111111111"/>
    <x v="3"/>
    <x v="3"/>
  </r>
  <r>
    <n v="444"/>
    <x v="347"/>
    <x v="444"/>
    <n v="6200"/>
    <n v="10938"/>
    <x v="1"/>
    <n v="296"/>
    <x v="1"/>
    <s v="USD"/>
    <n v="1311483600"/>
    <n v="1311656400"/>
    <b v="0"/>
    <b v="1"/>
    <s v="music/indie rock"/>
    <n v="0.76419354838709674"/>
    <n v="36.952702702702702"/>
    <x v="1"/>
    <x v="7"/>
  </r>
  <r>
    <n v="445"/>
    <x v="440"/>
    <x v="445"/>
    <n v="2100"/>
    <n v="10739"/>
    <x v="1"/>
    <n v="170"/>
    <x v="1"/>
    <s v="USD"/>
    <n v="1291356000"/>
    <n v="1293170400"/>
    <b v="0"/>
    <b v="1"/>
    <s v="theater/plays"/>
    <n v="4.1138095238095236"/>
    <n v="63.170588235294119"/>
    <x v="3"/>
    <x v="3"/>
  </r>
  <r>
    <n v="446"/>
    <x v="441"/>
    <x v="446"/>
    <n v="6800"/>
    <n v="5579"/>
    <x v="0"/>
    <n v="186"/>
    <x v="1"/>
    <s v="USD"/>
    <n v="1355810400"/>
    <n v="1355983200"/>
    <b v="0"/>
    <b v="0"/>
    <s v="technology/wearables"/>
    <n v="-0.17955882352941177"/>
    <n v="29.99462365591398"/>
    <x v="2"/>
    <x v="8"/>
  </r>
  <r>
    <n v="447"/>
    <x v="442"/>
    <x v="447"/>
    <n v="155200"/>
    <n v="37754"/>
    <x v="3"/>
    <n v="439"/>
    <x v="4"/>
    <s v="GBP"/>
    <n v="1513663200"/>
    <n v="1515045600"/>
    <b v="0"/>
    <b v="0"/>
    <s v="film &amp; video/television"/>
    <n v="-0.75673969072164948"/>
    <n v="86"/>
    <x v="4"/>
    <x v="19"/>
  </r>
  <r>
    <n v="448"/>
    <x v="443"/>
    <x v="448"/>
    <n v="89900"/>
    <n v="45384"/>
    <x v="0"/>
    <n v="605"/>
    <x v="1"/>
    <s v="USD"/>
    <n v="1365915600"/>
    <n v="1366088400"/>
    <b v="0"/>
    <b v="1"/>
    <s v="games/video games"/>
    <n v="-0.49517241379310345"/>
    <n v="75.014876033057845"/>
    <x v="6"/>
    <x v="11"/>
  </r>
  <r>
    <n v="449"/>
    <x v="444"/>
    <x v="449"/>
    <n v="900"/>
    <n v="8703"/>
    <x v="1"/>
    <n v="86"/>
    <x v="3"/>
    <s v="DKK"/>
    <n v="1551852000"/>
    <n v="1553317200"/>
    <b v="0"/>
    <b v="0"/>
    <s v="games/video games"/>
    <n v="8.67"/>
    <n v="101.19767441860465"/>
    <x v="6"/>
    <x v="11"/>
  </r>
  <r>
    <n v="450"/>
    <x v="445"/>
    <x v="450"/>
    <n v="100"/>
    <n v="4"/>
    <x v="0"/>
    <n v="1"/>
    <x v="0"/>
    <s v="CAD"/>
    <n v="1540098000"/>
    <n v="1542088800"/>
    <b v="0"/>
    <b v="0"/>
    <s v="film &amp; video/animation"/>
    <n v="-0.96"/>
    <n v="4"/>
    <x v="4"/>
    <x v="10"/>
  </r>
  <r>
    <n v="451"/>
    <x v="446"/>
    <x v="451"/>
    <n v="148400"/>
    <n v="182302"/>
    <x v="1"/>
    <n v="6286"/>
    <x v="1"/>
    <s v="USD"/>
    <n v="1500440400"/>
    <n v="1503118800"/>
    <b v="0"/>
    <b v="0"/>
    <s v="music/rock"/>
    <n v="0.22845013477088949"/>
    <n v="29.001272669424118"/>
    <x v="1"/>
    <x v="1"/>
  </r>
  <r>
    <n v="452"/>
    <x v="447"/>
    <x v="452"/>
    <n v="4800"/>
    <n v="3045"/>
    <x v="0"/>
    <n v="31"/>
    <x v="1"/>
    <s v="USD"/>
    <n v="1278392400"/>
    <n v="1278478800"/>
    <b v="0"/>
    <b v="0"/>
    <s v="film &amp; video/drama"/>
    <n v="-0.36562499999999998"/>
    <n v="98.225806451612897"/>
    <x v="4"/>
    <x v="6"/>
  </r>
  <r>
    <n v="453"/>
    <x v="448"/>
    <x v="453"/>
    <n v="182400"/>
    <n v="102749"/>
    <x v="0"/>
    <n v="1181"/>
    <x v="1"/>
    <s v="USD"/>
    <n v="1480572000"/>
    <n v="1484114400"/>
    <b v="0"/>
    <b v="0"/>
    <s v="film &amp; video/science fiction"/>
    <n v="-0.43668311403508769"/>
    <n v="87.001693480101608"/>
    <x v="4"/>
    <x v="22"/>
  </r>
  <r>
    <n v="454"/>
    <x v="449"/>
    <x v="454"/>
    <n v="4000"/>
    <n v="1763"/>
    <x v="0"/>
    <n v="39"/>
    <x v="1"/>
    <s v="USD"/>
    <n v="1382331600"/>
    <n v="1385445600"/>
    <b v="0"/>
    <b v="1"/>
    <s v="film &amp; video/drama"/>
    <n v="-0.55925000000000002"/>
    <n v="45.205128205128204"/>
    <x v="4"/>
    <x v="6"/>
  </r>
  <r>
    <n v="455"/>
    <x v="450"/>
    <x v="455"/>
    <n v="116500"/>
    <n v="137904"/>
    <x v="1"/>
    <n v="3727"/>
    <x v="1"/>
    <s v="USD"/>
    <n v="1316754000"/>
    <n v="1318741200"/>
    <b v="0"/>
    <b v="0"/>
    <s v="theater/plays"/>
    <n v="0.18372532188841201"/>
    <n v="37.001341561577675"/>
    <x v="3"/>
    <x v="3"/>
  </r>
  <r>
    <n v="456"/>
    <x v="451"/>
    <x v="456"/>
    <n v="146400"/>
    <n v="152438"/>
    <x v="1"/>
    <n v="1605"/>
    <x v="1"/>
    <s v="USD"/>
    <n v="1518242400"/>
    <n v="1518242400"/>
    <b v="0"/>
    <b v="1"/>
    <s v="music/indie rock"/>
    <n v="4.1243169398907105E-2"/>
    <n v="94.976947040498445"/>
    <x v="1"/>
    <x v="7"/>
  </r>
  <r>
    <n v="457"/>
    <x v="452"/>
    <x v="457"/>
    <n v="5000"/>
    <n v="1332"/>
    <x v="0"/>
    <n v="46"/>
    <x v="1"/>
    <s v="USD"/>
    <n v="1476421200"/>
    <n v="1476594000"/>
    <b v="0"/>
    <b v="0"/>
    <s v="theater/plays"/>
    <n v="-0.73360000000000003"/>
    <n v="28.956521739130434"/>
    <x v="3"/>
    <x v="3"/>
  </r>
  <r>
    <n v="458"/>
    <x v="453"/>
    <x v="458"/>
    <n v="33800"/>
    <n v="118706"/>
    <x v="1"/>
    <n v="2120"/>
    <x v="1"/>
    <s v="USD"/>
    <n v="1269752400"/>
    <n v="1273554000"/>
    <b v="0"/>
    <b v="0"/>
    <s v="theater/plays"/>
    <n v="2.5120118343195266"/>
    <n v="55.993396226415094"/>
    <x v="3"/>
    <x v="3"/>
  </r>
  <r>
    <n v="459"/>
    <x v="454"/>
    <x v="459"/>
    <n v="6300"/>
    <n v="5674"/>
    <x v="0"/>
    <n v="105"/>
    <x v="1"/>
    <s v="USD"/>
    <n v="1419746400"/>
    <n v="1421906400"/>
    <b v="0"/>
    <b v="0"/>
    <s v="film &amp; video/documentary"/>
    <n v="-9.9365079365079365E-2"/>
    <n v="54.038095238095238"/>
    <x v="4"/>
    <x v="4"/>
  </r>
  <r>
    <n v="460"/>
    <x v="455"/>
    <x v="460"/>
    <n v="2400"/>
    <n v="4119"/>
    <x v="1"/>
    <n v="50"/>
    <x v="1"/>
    <s v="USD"/>
    <n v="1281330000"/>
    <n v="1281589200"/>
    <b v="0"/>
    <b v="0"/>
    <s v="theater/plays"/>
    <n v="0.71625000000000005"/>
    <n v="82.38"/>
    <x v="3"/>
    <x v="3"/>
  </r>
  <r>
    <n v="461"/>
    <x v="456"/>
    <x v="461"/>
    <n v="98800"/>
    <n v="139354"/>
    <x v="1"/>
    <n v="2080"/>
    <x v="1"/>
    <s v="USD"/>
    <n v="1398661200"/>
    <n v="1400389200"/>
    <b v="0"/>
    <b v="0"/>
    <s v="film &amp; video/drama"/>
    <n v="0.4104655870445344"/>
    <n v="66.997115384615384"/>
    <x v="4"/>
    <x v="6"/>
  </r>
  <r>
    <n v="462"/>
    <x v="457"/>
    <x v="462"/>
    <n v="188800"/>
    <n v="57734"/>
    <x v="0"/>
    <n v="535"/>
    <x v="1"/>
    <s v="USD"/>
    <n v="1359525600"/>
    <n v="1362808800"/>
    <b v="0"/>
    <b v="0"/>
    <s v="games/mobile games"/>
    <n v="-0.69420550847457629"/>
    <n v="107.91401869158878"/>
    <x v="6"/>
    <x v="20"/>
  </r>
  <r>
    <n v="463"/>
    <x v="458"/>
    <x v="463"/>
    <n v="134300"/>
    <n v="145265"/>
    <x v="1"/>
    <n v="2105"/>
    <x v="1"/>
    <s v="USD"/>
    <n v="1388469600"/>
    <n v="1388815200"/>
    <b v="0"/>
    <b v="0"/>
    <s v="film &amp; video/animation"/>
    <n v="8.1645569620253169E-2"/>
    <n v="69.009501187648453"/>
    <x v="4"/>
    <x v="10"/>
  </r>
  <r>
    <n v="464"/>
    <x v="459"/>
    <x v="464"/>
    <n v="71200"/>
    <n v="95020"/>
    <x v="1"/>
    <n v="2436"/>
    <x v="1"/>
    <s v="USD"/>
    <n v="1518328800"/>
    <n v="1519538400"/>
    <b v="0"/>
    <b v="0"/>
    <s v="theater/plays"/>
    <n v="0.33455056179775283"/>
    <n v="39.006568144499177"/>
    <x v="3"/>
    <x v="3"/>
  </r>
  <r>
    <n v="465"/>
    <x v="460"/>
    <x v="465"/>
    <n v="4700"/>
    <n v="8829"/>
    <x v="1"/>
    <n v="80"/>
    <x v="1"/>
    <s v="USD"/>
    <n v="1517032800"/>
    <n v="1517810400"/>
    <b v="0"/>
    <b v="0"/>
    <s v="publishing/translations"/>
    <n v="0.87851063829787235"/>
    <n v="110.3625"/>
    <x v="5"/>
    <x v="18"/>
  </r>
  <r>
    <n v="466"/>
    <x v="461"/>
    <x v="466"/>
    <n v="1200"/>
    <n v="3984"/>
    <x v="1"/>
    <n v="42"/>
    <x v="1"/>
    <s v="USD"/>
    <n v="1368594000"/>
    <n v="1370581200"/>
    <b v="0"/>
    <b v="1"/>
    <s v="technology/wearables"/>
    <n v="2.3199999999999998"/>
    <n v="94.857142857142861"/>
    <x v="2"/>
    <x v="8"/>
  </r>
  <r>
    <n v="467"/>
    <x v="462"/>
    <x v="467"/>
    <n v="1400"/>
    <n v="8053"/>
    <x v="1"/>
    <n v="139"/>
    <x v="0"/>
    <s v="CAD"/>
    <n v="1448258400"/>
    <n v="1448863200"/>
    <b v="0"/>
    <b v="1"/>
    <s v="technology/web"/>
    <n v="4.7521428571428572"/>
    <n v="57.935251798561154"/>
    <x v="2"/>
    <x v="2"/>
  </r>
  <r>
    <n v="468"/>
    <x v="463"/>
    <x v="468"/>
    <n v="4000"/>
    <n v="1620"/>
    <x v="0"/>
    <n v="16"/>
    <x v="1"/>
    <s v="USD"/>
    <n v="1555218000"/>
    <n v="1556600400"/>
    <b v="0"/>
    <b v="0"/>
    <s v="theater/plays"/>
    <n v="-0.59499999999999997"/>
    <n v="101.25"/>
    <x v="3"/>
    <x v="3"/>
  </r>
  <r>
    <n v="469"/>
    <x v="464"/>
    <x v="469"/>
    <n v="5600"/>
    <n v="10328"/>
    <x v="1"/>
    <n v="159"/>
    <x v="1"/>
    <s v="USD"/>
    <n v="1431925200"/>
    <n v="1432098000"/>
    <b v="0"/>
    <b v="0"/>
    <s v="film &amp; video/drama"/>
    <n v="0.84428571428571431"/>
    <n v="64.95597484276729"/>
    <x v="4"/>
    <x v="6"/>
  </r>
  <r>
    <n v="470"/>
    <x v="465"/>
    <x v="470"/>
    <n v="3600"/>
    <n v="10289"/>
    <x v="1"/>
    <n v="381"/>
    <x v="1"/>
    <s v="USD"/>
    <n v="1481522400"/>
    <n v="1482127200"/>
    <b v="0"/>
    <b v="0"/>
    <s v="technology/wearables"/>
    <n v="1.8580555555555556"/>
    <n v="27.00524934383202"/>
    <x v="2"/>
    <x v="8"/>
  </r>
  <r>
    <n v="471"/>
    <x v="197"/>
    <x v="471"/>
    <n v="3100"/>
    <n v="9889"/>
    <x v="1"/>
    <n v="194"/>
    <x v="4"/>
    <s v="GBP"/>
    <n v="1335934800"/>
    <n v="1335934800"/>
    <b v="0"/>
    <b v="1"/>
    <s v="food/food trucks"/>
    <n v="2.19"/>
    <n v="50.97422680412371"/>
    <x v="0"/>
    <x v="0"/>
  </r>
  <r>
    <n v="472"/>
    <x v="466"/>
    <x v="472"/>
    <n v="153800"/>
    <n v="60342"/>
    <x v="0"/>
    <n v="575"/>
    <x v="1"/>
    <s v="USD"/>
    <n v="1552280400"/>
    <n v="1556946000"/>
    <b v="0"/>
    <b v="0"/>
    <s v="music/rock"/>
    <n v="-0.60765929778933681"/>
    <n v="104.94260869565217"/>
    <x v="1"/>
    <x v="1"/>
  </r>
  <r>
    <n v="473"/>
    <x v="467"/>
    <x v="473"/>
    <n v="5000"/>
    <n v="8907"/>
    <x v="1"/>
    <n v="106"/>
    <x v="1"/>
    <s v="USD"/>
    <n v="1529989200"/>
    <n v="1530075600"/>
    <b v="0"/>
    <b v="0"/>
    <s v="music/electric music"/>
    <n v="0.78139999999999998"/>
    <n v="84.028301886792448"/>
    <x v="1"/>
    <x v="5"/>
  </r>
  <r>
    <n v="474"/>
    <x v="468"/>
    <x v="474"/>
    <n v="4000"/>
    <n v="14606"/>
    <x v="1"/>
    <n v="142"/>
    <x v="1"/>
    <s v="USD"/>
    <n v="1418709600"/>
    <n v="1418796000"/>
    <b v="0"/>
    <b v="0"/>
    <s v="film &amp; video/television"/>
    <n v="2.6515"/>
    <n v="102.85915492957747"/>
    <x v="4"/>
    <x v="19"/>
  </r>
  <r>
    <n v="475"/>
    <x v="469"/>
    <x v="475"/>
    <n v="7400"/>
    <n v="8432"/>
    <x v="1"/>
    <n v="211"/>
    <x v="1"/>
    <s v="USD"/>
    <n v="1372136400"/>
    <n v="1372482000"/>
    <b v="0"/>
    <b v="1"/>
    <s v="publishing/translations"/>
    <n v="0.13945945945945945"/>
    <n v="39.962085308056871"/>
    <x v="5"/>
    <x v="18"/>
  </r>
  <r>
    <n v="476"/>
    <x v="470"/>
    <x v="476"/>
    <n v="191500"/>
    <n v="57122"/>
    <x v="0"/>
    <n v="1120"/>
    <x v="1"/>
    <s v="USD"/>
    <n v="1533877200"/>
    <n v="1534395600"/>
    <b v="0"/>
    <b v="0"/>
    <s v="publishing/fiction"/>
    <n v="-0.70171279373368145"/>
    <n v="51.001785714285717"/>
    <x v="5"/>
    <x v="13"/>
  </r>
  <r>
    <n v="477"/>
    <x v="471"/>
    <x v="477"/>
    <n v="8500"/>
    <n v="4613"/>
    <x v="0"/>
    <n v="113"/>
    <x v="1"/>
    <s v="USD"/>
    <n v="1309064400"/>
    <n v="1311397200"/>
    <b v="0"/>
    <b v="0"/>
    <s v="film &amp; video/science fiction"/>
    <n v="-0.45729411764705885"/>
    <n v="40.823008849557525"/>
    <x v="4"/>
    <x v="22"/>
  </r>
  <r>
    <n v="478"/>
    <x v="472"/>
    <x v="478"/>
    <n v="68800"/>
    <n v="162603"/>
    <x v="1"/>
    <n v="2756"/>
    <x v="1"/>
    <s v="USD"/>
    <n v="1425877200"/>
    <n v="1426914000"/>
    <b v="0"/>
    <b v="0"/>
    <s v="technology/wearables"/>
    <n v="1.3634156976744185"/>
    <n v="58.999637155297535"/>
    <x v="2"/>
    <x v="8"/>
  </r>
  <r>
    <n v="479"/>
    <x v="473"/>
    <x v="479"/>
    <n v="2400"/>
    <n v="12310"/>
    <x v="1"/>
    <n v="173"/>
    <x v="4"/>
    <s v="GBP"/>
    <n v="1501304400"/>
    <n v="1501477200"/>
    <b v="0"/>
    <b v="0"/>
    <s v="food/food trucks"/>
    <n v="4.1291666666666664"/>
    <n v="71.156069364161851"/>
    <x v="0"/>
    <x v="0"/>
  </r>
  <r>
    <n v="480"/>
    <x v="474"/>
    <x v="480"/>
    <n v="8600"/>
    <n v="8656"/>
    <x v="1"/>
    <n v="87"/>
    <x v="1"/>
    <s v="USD"/>
    <n v="1268287200"/>
    <n v="1269061200"/>
    <b v="0"/>
    <b v="1"/>
    <s v="photography/photography books"/>
    <n v="6.5116279069767444E-3"/>
    <n v="99.494252873563212"/>
    <x v="7"/>
    <x v="14"/>
  </r>
  <r>
    <n v="481"/>
    <x v="475"/>
    <x v="481"/>
    <n v="196600"/>
    <n v="159931"/>
    <x v="0"/>
    <n v="1538"/>
    <x v="1"/>
    <s v="USD"/>
    <n v="1412139600"/>
    <n v="1415772000"/>
    <b v="0"/>
    <b v="1"/>
    <s v="theater/plays"/>
    <n v="-0.18651576805696846"/>
    <n v="103.98634590377114"/>
    <x v="3"/>
    <x v="3"/>
  </r>
  <r>
    <n v="482"/>
    <x v="476"/>
    <x v="482"/>
    <n v="4200"/>
    <n v="689"/>
    <x v="0"/>
    <n v="9"/>
    <x v="1"/>
    <s v="USD"/>
    <n v="1330063200"/>
    <n v="1331013600"/>
    <b v="0"/>
    <b v="1"/>
    <s v="publishing/fiction"/>
    <n v="-0.835952380952381"/>
    <n v="76.555555555555557"/>
    <x v="5"/>
    <x v="13"/>
  </r>
  <r>
    <n v="483"/>
    <x v="477"/>
    <x v="483"/>
    <n v="91400"/>
    <n v="48236"/>
    <x v="0"/>
    <n v="554"/>
    <x v="1"/>
    <s v="USD"/>
    <n v="1576130400"/>
    <n v="1576735200"/>
    <b v="0"/>
    <b v="0"/>
    <s v="theater/plays"/>
    <n v="-0.47225382932166304"/>
    <n v="87.068592057761734"/>
    <x v="3"/>
    <x v="3"/>
  </r>
  <r>
    <n v="484"/>
    <x v="478"/>
    <x v="484"/>
    <n v="29600"/>
    <n v="77021"/>
    <x v="1"/>
    <n v="1572"/>
    <x v="4"/>
    <s v="GBP"/>
    <n v="1407128400"/>
    <n v="1411362000"/>
    <b v="0"/>
    <b v="1"/>
    <s v="food/food trucks"/>
    <n v="1.6020608108108108"/>
    <n v="48.99554707379135"/>
    <x v="0"/>
    <x v="0"/>
  </r>
  <r>
    <n v="485"/>
    <x v="479"/>
    <x v="485"/>
    <n v="90600"/>
    <n v="27844"/>
    <x v="0"/>
    <n v="648"/>
    <x v="4"/>
    <s v="GBP"/>
    <n v="1560142800"/>
    <n v="1563685200"/>
    <b v="0"/>
    <b v="0"/>
    <s v="theater/plays"/>
    <n v="-0.69267108167770419"/>
    <n v="42.969135802469133"/>
    <x v="3"/>
    <x v="3"/>
  </r>
  <r>
    <n v="486"/>
    <x v="480"/>
    <x v="486"/>
    <n v="5200"/>
    <n v="702"/>
    <x v="0"/>
    <n v="21"/>
    <x v="4"/>
    <s v="GBP"/>
    <n v="1520575200"/>
    <n v="1521867600"/>
    <b v="0"/>
    <b v="1"/>
    <s v="publishing/translations"/>
    <n v="-0.86499999999999999"/>
    <n v="33.428571428571431"/>
    <x v="5"/>
    <x v="18"/>
  </r>
  <r>
    <n v="487"/>
    <x v="481"/>
    <x v="487"/>
    <n v="110300"/>
    <n v="197024"/>
    <x v="1"/>
    <n v="2346"/>
    <x v="1"/>
    <s v="USD"/>
    <n v="1492664400"/>
    <n v="1495515600"/>
    <b v="0"/>
    <b v="0"/>
    <s v="theater/plays"/>
    <n v="0.78625566636446054"/>
    <n v="83.982949701619773"/>
    <x v="3"/>
    <x v="3"/>
  </r>
  <r>
    <n v="488"/>
    <x v="482"/>
    <x v="488"/>
    <n v="5300"/>
    <n v="11663"/>
    <x v="1"/>
    <n v="115"/>
    <x v="1"/>
    <s v="USD"/>
    <n v="1454479200"/>
    <n v="1455948000"/>
    <b v="0"/>
    <b v="0"/>
    <s v="theater/plays"/>
    <n v="1.2005660377358491"/>
    <n v="101.41739130434783"/>
    <x v="3"/>
    <x v="3"/>
  </r>
  <r>
    <n v="489"/>
    <x v="483"/>
    <x v="489"/>
    <n v="9200"/>
    <n v="9339"/>
    <x v="1"/>
    <n v="85"/>
    <x v="6"/>
    <s v="EUR"/>
    <n v="1281934800"/>
    <n v="1282366800"/>
    <b v="0"/>
    <b v="0"/>
    <s v="technology/wearables"/>
    <n v="1.5108695652173912E-2"/>
    <n v="109.87058823529412"/>
    <x v="2"/>
    <x v="8"/>
  </r>
  <r>
    <n v="490"/>
    <x v="484"/>
    <x v="490"/>
    <n v="2400"/>
    <n v="4596"/>
    <x v="1"/>
    <n v="144"/>
    <x v="1"/>
    <s v="USD"/>
    <n v="1573970400"/>
    <n v="1574575200"/>
    <b v="0"/>
    <b v="0"/>
    <s v="journalism/audio"/>
    <n v="0.91500000000000004"/>
    <n v="31.916666666666668"/>
    <x v="8"/>
    <x v="23"/>
  </r>
  <r>
    <n v="491"/>
    <x v="485"/>
    <x v="491"/>
    <n v="56800"/>
    <n v="173437"/>
    <x v="1"/>
    <n v="2443"/>
    <x v="1"/>
    <s v="USD"/>
    <n v="1372654800"/>
    <n v="1374901200"/>
    <b v="0"/>
    <b v="1"/>
    <s v="food/food trucks"/>
    <n v="2.0534683098591549"/>
    <n v="70.993450675399103"/>
    <x v="0"/>
    <x v="0"/>
  </r>
  <r>
    <n v="492"/>
    <x v="486"/>
    <x v="492"/>
    <n v="191000"/>
    <n v="45831"/>
    <x v="3"/>
    <n v="595"/>
    <x v="1"/>
    <s v="USD"/>
    <n v="1275886800"/>
    <n v="1278910800"/>
    <b v="1"/>
    <b v="1"/>
    <s v="film &amp; video/shorts"/>
    <n v="-0.76004712041884814"/>
    <n v="77.026890756302521"/>
    <x v="4"/>
    <x v="12"/>
  </r>
  <r>
    <n v="493"/>
    <x v="487"/>
    <x v="493"/>
    <n v="900"/>
    <n v="6514"/>
    <x v="1"/>
    <n v="64"/>
    <x v="1"/>
    <s v="USD"/>
    <n v="1561784400"/>
    <n v="1562907600"/>
    <b v="0"/>
    <b v="0"/>
    <s v="photography/photography books"/>
    <n v="6.2377777777777776"/>
    <n v="101.78125"/>
    <x v="7"/>
    <x v="14"/>
  </r>
  <r>
    <n v="494"/>
    <x v="488"/>
    <x v="494"/>
    <n v="2500"/>
    <n v="13684"/>
    <x v="1"/>
    <n v="268"/>
    <x v="1"/>
    <s v="USD"/>
    <n v="1332392400"/>
    <n v="1332478800"/>
    <b v="0"/>
    <b v="0"/>
    <s v="technology/wearables"/>
    <n v="4.4736000000000002"/>
    <n v="51.059701492537314"/>
    <x v="2"/>
    <x v="8"/>
  </r>
  <r>
    <n v="495"/>
    <x v="489"/>
    <x v="495"/>
    <n v="3200"/>
    <n v="13264"/>
    <x v="1"/>
    <n v="195"/>
    <x v="3"/>
    <s v="DKK"/>
    <n v="1402376400"/>
    <n v="1402722000"/>
    <b v="0"/>
    <b v="0"/>
    <s v="theater/plays"/>
    <n v="3.145"/>
    <n v="68.02051282051282"/>
    <x v="3"/>
    <x v="3"/>
  </r>
  <r>
    <n v="496"/>
    <x v="490"/>
    <x v="496"/>
    <n v="183800"/>
    <n v="1667"/>
    <x v="0"/>
    <n v="54"/>
    <x v="1"/>
    <s v="USD"/>
    <n v="1495342800"/>
    <n v="1496811600"/>
    <b v="0"/>
    <b v="0"/>
    <s v="film &amp; video/animation"/>
    <n v="-0.99093035908596305"/>
    <n v="30.87037037037037"/>
    <x v="4"/>
    <x v="10"/>
  </r>
  <r>
    <n v="497"/>
    <x v="491"/>
    <x v="497"/>
    <n v="9800"/>
    <n v="3349"/>
    <x v="0"/>
    <n v="120"/>
    <x v="1"/>
    <s v="USD"/>
    <n v="1482213600"/>
    <n v="1482213600"/>
    <b v="0"/>
    <b v="1"/>
    <s v="technology/wearables"/>
    <n v="-0.65826530612244893"/>
    <n v="27.908333333333335"/>
    <x v="2"/>
    <x v="8"/>
  </r>
  <r>
    <n v="498"/>
    <x v="492"/>
    <x v="498"/>
    <n v="193400"/>
    <n v="46317"/>
    <x v="0"/>
    <n v="579"/>
    <x v="3"/>
    <s v="DKK"/>
    <n v="1420092000"/>
    <n v="1420264800"/>
    <b v="0"/>
    <b v="0"/>
    <s v="technology/web"/>
    <n v="-0.76051189245087902"/>
    <n v="79.994818652849744"/>
    <x v="2"/>
    <x v="2"/>
  </r>
  <r>
    <n v="499"/>
    <x v="493"/>
    <x v="499"/>
    <n v="163800"/>
    <n v="78743"/>
    <x v="0"/>
    <n v="2072"/>
    <x v="1"/>
    <s v="USD"/>
    <n v="1458018000"/>
    <n v="1458450000"/>
    <b v="0"/>
    <b v="1"/>
    <s v="film &amp; video/documentary"/>
    <n v="-0.51927350427350427"/>
    <n v="38.003378378378379"/>
    <x v="4"/>
    <x v="4"/>
  </r>
  <r>
    <n v="500"/>
    <x v="494"/>
    <x v="500"/>
    <n v="100"/>
    <n v="0"/>
    <x v="0"/>
    <n v="0"/>
    <x v="1"/>
    <s v="USD"/>
    <n v="1367384400"/>
    <n v="1369803600"/>
    <b v="0"/>
    <b v="1"/>
    <s v="theater/plays"/>
    <n v="-1"/>
    <e v="#DIV/0!"/>
    <x v="3"/>
    <x v="3"/>
  </r>
  <r>
    <n v="501"/>
    <x v="495"/>
    <x v="501"/>
    <n v="153600"/>
    <n v="107743"/>
    <x v="0"/>
    <n v="1796"/>
    <x v="1"/>
    <s v="USD"/>
    <n v="1363064400"/>
    <n v="1363237200"/>
    <b v="0"/>
    <b v="0"/>
    <s v="film &amp; video/documentary"/>
    <n v="-0.29854817708333331"/>
    <n v="59.990534521158132"/>
    <x v="4"/>
    <x v="4"/>
  </r>
  <r>
    <n v="502"/>
    <x v="212"/>
    <x v="502"/>
    <n v="1300"/>
    <n v="6889"/>
    <x v="1"/>
    <n v="186"/>
    <x v="2"/>
    <s v="AUD"/>
    <n v="1343365200"/>
    <n v="1345870800"/>
    <b v="0"/>
    <b v="1"/>
    <s v="games/video games"/>
    <n v="4.2992307692307694"/>
    <n v="37.037634408602152"/>
    <x v="6"/>
    <x v="11"/>
  </r>
  <r>
    <n v="503"/>
    <x v="496"/>
    <x v="503"/>
    <n v="25500"/>
    <n v="45983"/>
    <x v="1"/>
    <n v="460"/>
    <x v="1"/>
    <s v="USD"/>
    <n v="1435726800"/>
    <n v="1437454800"/>
    <b v="0"/>
    <b v="0"/>
    <s v="film &amp; video/drama"/>
    <n v="0.80325490196078431"/>
    <n v="99.963043478260872"/>
    <x v="4"/>
    <x v="6"/>
  </r>
  <r>
    <n v="504"/>
    <x v="497"/>
    <x v="504"/>
    <n v="7500"/>
    <n v="6924"/>
    <x v="0"/>
    <n v="62"/>
    <x v="6"/>
    <s v="EUR"/>
    <n v="1431925200"/>
    <n v="1432011600"/>
    <b v="0"/>
    <b v="0"/>
    <s v="music/rock"/>
    <n v="-7.6799999999999993E-2"/>
    <n v="111.6774193548387"/>
    <x v="1"/>
    <x v="1"/>
  </r>
  <r>
    <n v="505"/>
    <x v="498"/>
    <x v="505"/>
    <n v="89900"/>
    <n v="12497"/>
    <x v="0"/>
    <n v="347"/>
    <x v="1"/>
    <s v="USD"/>
    <n v="1362722400"/>
    <n v="1366347600"/>
    <b v="0"/>
    <b v="1"/>
    <s v="publishing/radio &amp; podcasts"/>
    <n v="-0.86098998887652944"/>
    <n v="36.014409221902014"/>
    <x v="5"/>
    <x v="15"/>
  </r>
  <r>
    <n v="506"/>
    <x v="499"/>
    <x v="506"/>
    <n v="18000"/>
    <n v="166874"/>
    <x v="1"/>
    <n v="2528"/>
    <x v="1"/>
    <s v="USD"/>
    <n v="1511416800"/>
    <n v="1512885600"/>
    <b v="0"/>
    <b v="1"/>
    <s v="theater/plays"/>
    <n v="8.2707777777777771"/>
    <n v="66.010284810126578"/>
    <x v="3"/>
    <x v="3"/>
  </r>
  <r>
    <n v="507"/>
    <x v="500"/>
    <x v="507"/>
    <n v="2100"/>
    <n v="837"/>
    <x v="0"/>
    <n v="19"/>
    <x v="1"/>
    <s v="USD"/>
    <n v="1365483600"/>
    <n v="1369717200"/>
    <b v="0"/>
    <b v="1"/>
    <s v="technology/web"/>
    <n v="-0.60142857142857142"/>
    <n v="44.05263157894737"/>
    <x v="2"/>
    <x v="2"/>
  </r>
  <r>
    <n v="508"/>
    <x v="501"/>
    <x v="508"/>
    <n v="172700"/>
    <n v="193820"/>
    <x v="1"/>
    <n v="3657"/>
    <x v="1"/>
    <s v="USD"/>
    <n v="1532840400"/>
    <n v="1534654800"/>
    <b v="0"/>
    <b v="0"/>
    <s v="theater/plays"/>
    <n v="0.12229299363057325"/>
    <n v="52.999726551818434"/>
    <x v="3"/>
    <x v="3"/>
  </r>
  <r>
    <n v="509"/>
    <x v="173"/>
    <x v="509"/>
    <n v="168500"/>
    <n v="119510"/>
    <x v="0"/>
    <n v="1258"/>
    <x v="1"/>
    <s v="USD"/>
    <n v="1336194000"/>
    <n v="1337058000"/>
    <b v="0"/>
    <b v="0"/>
    <s v="theater/plays"/>
    <n v="-0.29074183976261125"/>
    <n v="95"/>
    <x v="3"/>
    <x v="3"/>
  </r>
  <r>
    <n v="510"/>
    <x v="502"/>
    <x v="510"/>
    <n v="7800"/>
    <n v="9289"/>
    <x v="1"/>
    <n v="131"/>
    <x v="2"/>
    <s v="AUD"/>
    <n v="1527742800"/>
    <n v="1529816400"/>
    <b v="0"/>
    <b v="0"/>
    <s v="film &amp; video/drama"/>
    <n v="0.19089743589743591"/>
    <n v="70.908396946564892"/>
    <x v="4"/>
    <x v="6"/>
  </r>
  <r>
    <n v="511"/>
    <x v="503"/>
    <x v="511"/>
    <n v="147800"/>
    <n v="35498"/>
    <x v="0"/>
    <n v="362"/>
    <x v="1"/>
    <s v="USD"/>
    <n v="1564030800"/>
    <n v="1564894800"/>
    <b v="0"/>
    <b v="0"/>
    <s v="theater/plays"/>
    <n v="-0.7598240866035183"/>
    <n v="98.060773480662988"/>
    <x v="3"/>
    <x v="3"/>
  </r>
  <r>
    <n v="512"/>
    <x v="504"/>
    <x v="512"/>
    <n v="9100"/>
    <n v="12678"/>
    <x v="1"/>
    <n v="239"/>
    <x v="1"/>
    <s v="USD"/>
    <n v="1404536400"/>
    <n v="1404622800"/>
    <b v="0"/>
    <b v="1"/>
    <s v="games/video games"/>
    <n v="0.3931868131868132"/>
    <n v="53.046025104602514"/>
    <x v="6"/>
    <x v="11"/>
  </r>
  <r>
    <n v="513"/>
    <x v="505"/>
    <x v="513"/>
    <n v="8300"/>
    <n v="3260"/>
    <x v="3"/>
    <n v="35"/>
    <x v="1"/>
    <s v="USD"/>
    <n v="1284008400"/>
    <n v="1284181200"/>
    <b v="0"/>
    <b v="0"/>
    <s v="film &amp; video/television"/>
    <n v="-0.60722891566265058"/>
    <n v="93.142857142857139"/>
    <x v="4"/>
    <x v="19"/>
  </r>
  <r>
    <n v="514"/>
    <x v="506"/>
    <x v="514"/>
    <n v="138700"/>
    <n v="31123"/>
    <x v="3"/>
    <n v="528"/>
    <x v="5"/>
    <s v="CHF"/>
    <n v="1386309600"/>
    <n v="1386741600"/>
    <b v="0"/>
    <b v="1"/>
    <s v="music/rock"/>
    <n v="-0.77560922855082914"/>
    <n v="58.945075757575758"/>
    <x v="1"/>
    <x v="1"/>
  </r>
  <r>
    <n v="515"/>
    <x v="507"/>
    <x v="515"/>
    <n v="8600"/>
    <n v="4797"/>
    <x v="0"/>
    <n v="133"/>
    <x v="0"/>
    <s v="CAD"/>
    <n v="1324620000"/>
    <n v="1324792800"/>
    <b v="0"/>
    <b v="1"/>
    <s v="theater/plays"/>
    <n v="-0.44220930232558142"/>
    <n v="36.067669172932334"/>
    <x v="3"/>
    <x v="3"/>
  </r>
  <r>
    <n v="516"/>
    <x v="508"/>
    <x v="516"/>
    <n v="125400"/>
    <n v="53324"/>
    <x v="0"/>
    <n v="846"/>
    <x v="1"/>
    <s v="USD"/>
    <n v="1281070800"/>
    <n v="1284354000"/>
    <b v="0"/>
    <b v="0"/>
    <s v="publishing/nonfiction"/>
    <n v="-0.57476874003189793"/>
    <n v="63.030732860520096"/>
    <x v="5"/>
    <x v="9"/>
  </r>
  <r>
    <n v="517"/>
    <x v="509"/>
    <x v="517"/>
    <n v="5900"/>
    <n v="6608"/>
    <x v="1"/>
    <n v="78"/>
    <x v="1"/>
    <s v="USD"/>
    <n v="1493960400"/>
    <n v="1494392400"/>
    <b v="0"/>
    <b v="0"/>
    <s v="food/food trucks"/>
    <n v="0.12"/>
    <n v="84.717948717948715"/>
    <x v="0"/>
    <x v="0"/>
  </r>
  <r>
    <n v="518"/>
    <x v="510"/>
    <x v="518"/>
    <n v="8800"/>
    <n v="622"/>
    <x v="0"/>
    <n v="10"/>
    <x v="1"/>
    <s v="USD"/>
    <n v="1519365600"/>
    <n v="1519538400"/>
    <b v="0"/>
    <b v="1"/>
    <s v="film &amp; video/animation"/>
    <n v="-0.92931818181818182"/>
    <n v="62.2"/>
    <x v="4"/>
    <x v="10"/>
  </r>
  <r>
    <n v="519"/>
    <x v="511"/>
    <x v="519"/>
    <n v="177700"/>
    <n v="180802"/>
    <x v="1"/>
    <n v="1773"/>
    <x v="1"/>
    <s v="USD"/>
    <n v="1420696800"/>
    <n v="1421906400"/>
    <b v="0"/>
    <b v="1"/>
    <s v="music/rock"/>
    <n v="1.7456387169386606E-2"/>
    <n v="101.97518330513255"/>
    <x v="1"/>
    <x v="1"/>
  </r>
  <r>
    <n v="520"/>
    <x v="512"/>
    <x v="520"/>
    <n v="800"/>
    <n v="3406"/>
    <x v="1"/>
    <n v="32"/>
    <x v="1"/>
    <s v="USD"/>
    <n v="1555650000"/>
    <n v="1555909200"/>
    <b v="0"/>
    <b v="0"/>
    <s v="theater/plays"/>
    <n v="3.2574999999999998"/>
    <n v="106.4375"/>
    <x v="3"/>
    <x v="3"/>
  </r>
  <r>
    <n v="521"/>
    <x v="513"/>
    <x v="47"/>
    <n v="7600"/>
    <n v="11061"/>
    <x v="1"/>
    <n v="369"/>
    <x v="1"/>
    <s v="USD"/>
    <n v="1471928400"/>
    <n v="1472446800"/>
    <b v="0"/>
    <b v="1"/>
    <s v="film &amp; video/drama"/>
    <n v="0.45539473684210524"/>
    <n v="29.975609756097562"/>
    <x v="4"/>
    <x v="6"/>
  </r>
  <r>
    <n v="522"/>
    <x v="514"/>
    <x v="521"/>
    <n v="50500"/>
    <n v="16389"/>
    <x v="0"/>
    <n v="191"/>
    <x v="1"/>
    <s v="USD"/>
    <n v="1341291600"/>
    <n v="1342328400"/>
    <b v="0"/>
    <b v="0"/>
    <s v="film &amp; video/shorts"/>
    <n v="-0.67546534653465351"/>
    <n v="85.806282722513089"/>
    <x v="4"/>
    <x v="12"/>
  </r>
  <r>
    <n v="523"/>
    <x v="515"/>
    <x v="522"/>
    <n v="900"/>
    <n v="6303"/>
    <x v="1"/>
    <n v="89"/>
    <x v="1"/>
    <s v="USD"/>
    <n v="1267682400"/>
    <n v="1268114400"/>
    <b v="0"/>
    <b v="0"/>
    <s v="film &amp; video/shorts"/>
    <n v="6.003333333333333"/>
    <n v="70.82022471910112"/>
    <x v="4"/>
    <x v="12"/>
  </r>
  <r>
    <n v="524"/>
    <x v="516"/>
    <x v="523"/>
    <n v="96700"/>
    <n v="81136"/>
    <x v="0"/>
    <n v="1979"/>
    <x v="1"/>
    <s v="USD"/>
    <n v="1272258000"/>
    <n v="1273381200"/>
    <b v="0"/>
    <b v="0"/>
    <s v="theater/plays"/>
    <n v="-0.16095139607032058"/>
    <n v="40.998484082870135"/>
    <x v="3"/>
    <x v="3"/>
  </r>
  <r>
    <n v="525"/>
    <x v="517"/>
    <x v="524"/>
    <n v="2100"/>
    <n v="1768"/>
    <x v="0"/>
    <n v="63"/>
    <x v="1"/>
    <s v="USD"/>
    <n v="1290492000"/>
    <n v="1290837600"/>
    <b v="0"/>
    <b v="0"/>
    <s v="technology/wearables"/>
    <n v="-0.15809523809523809"/>
    <n v="28.063492063492063"/>
    <x v="2"/>
    <x v="8"/>
  </r>
  <r>
    <n v="526"/>
    <x v="518"/>
    <x v="525"/>
    <n v="8300"/>
    <n v="12944"/>
    <x v="1"/>
    <n v="147"/>
    <x v="1"/>
    <s v="USD"/>
    <n v="1451109600"/>
    <n v="1454306400"/>
    <b v="0"/>
    <b v="1"/>
    <s v="theater/plays"/>
    <n v="0.55951807228915662"/>
    <n v="88.054421768707485"/>
    <x v="3"/>
    <x v="3"/>
  </r>
  <r>
    <n v="527"/>
    <x v="519"/>
    <x v="526"/>
    <n v="189200"/>
    <n v="188480"/>
    <x v="0"/>
    <n v="6080"/>
    <x v="0"/>
    <s v="CAD"/>
    <n v="1454652000"/>
    <n v="1457762400"/>
    <b v="0"/>
    <b v="0"/>
    <s v="film &amp; video/animation"/>
    <n v="-3.8054968287526427E-3"/>
    <n v="31"/>
    <x v="4"/>
    <x v="10"/>
  </r>
  <r>
    <n v="528"/>
    <x v="520"/>
    <x v="527"/>
    <n v="9000"/>
    <n v="7227"/>
    <x v="0"/>
    <n v="80"/>
    <x v="4"/>
    <s v="GBP"/>
    <n v="1385186400"/>
    <n v="1389074400"/>
    <b v="0"/>
    <b v="0"/>
    <s v="music/indie rock"/>
    <n v="-0.19700000000000001"/>
    <n v="90.337500000000006"/>
    <x v="1"/>
    <x v="7"/>
  </r>
  <r>
    <n v="529"/>
    <x v="521"/>
    <x v="528"/>
    <n v="5100"/>
    <n v="574"/>
    <x v="0"/>
    <n v="9"/>
    <x v="1"/>
    <s v="USD"/>
    <n v="1399698000"/>
    <n v="1402117200"/>
    <b v="0"/>
    <b v="0"/>
    <s v="games/video games"/>
    <n v="-0.88745098039215686"/>
    <n v="63.777777777777779"/>
    <x v="6"/>
    <x v="11"/>
  </r>
  <r>
    <n v="530"/>
    <x v="522"/>
    <x v="529"/>
    <n v="105000"/>
    <n v="96328"/>
    <x v="0"/>
    <n v="1784"/>
    <x v="1"/>
    <s v="USD"/>
    <n v="1283230800"/>
    <n v="1284440400"/>
    <b v="0"/>
    <b v="1"/>
    <s v="publishing/fiction"/>
    <n v="-8.2590476190476186E-2"/>
    <n v="53.995515695067262"/>
    <x v="5"/>
    <x v="13"/>
  </r>
  <r>
    <n v="531"/>
    <x v="523"/>
    <x v="530"/>
    <n v="186700"/>
    <n v="178338"/>
    <x v="2"/>
    <n v="3640"/>
    <x v="5"/>
    <s v="CHF"/>
    <n v="1384149600"/>
    <n v="1388988000"/>
    <b v="0"/>
    <b v="0"/>
    <s v="games/video games"/>
    <n v="-4.4788430637386183E-2"/>
    <n v="48.993956043956047"/>
    <x v="6"/>
    <x v="11"/>
  </r>
  <r>
    <n v="532"/>
    <x v="524"/>
    <x v="531"/>
    <n v="1600"/>
    <n v="8046"/>
    <x v="1"/>
    <n v="126"/>
    <x v="0"/>
    <s v="CAD"/>
    <n v="1516860000"/>
    <n v="1516946400"/>
    <b v="0"/>
    <b v="0"/>
    <s v="theater/plays"/>
    <n v="4.0287499999999996"/>
    <n v="63.857142857142854"/>
    <x v="3"/>
    <x v="3"/>
  </r>
  <r>
    <n v="533"/>
    <x v="525"/>
    <x v="532"/>
    <n v="115600"/>
    <n v="184086"/>
    <x v="1"/>
    <n v="2218"/>
    <x v="4"/>
    <s v="GBP"/>
    <n v="1374642000"/>
    <n v="1377752400"/>
    <b v="0"/>
    <b v="0"/>
    <s v="music/indie rock"/>
    <n v="0.59243944636678203"/>
    <n v="82.996393146979258"/>
    <x v="1"/>
    <x v="7"/>
  </r>
  <r>
    <n v="534"/>
    <x v="526"/>
    <x v="533"/>
    <n v="89100"/>
    <n v="13385"/>
    <x v="0"/>
    <n v="243"/>
    <x v="1"/>
    <s v="USD"/>
    <n v="1534482000"/>
    <n v="1534568400"/>
    <b v="0"/>
    <b v="1"/>
    <s v="film &amp; video/drama"/>
    <n v="-0.84977553310886644"/>
    <n v="55.08230452674897"/>
    <x v="4"/>
    <x v="6"/>
  </r>
  <r>
    <n v="535"/>
    <x v="527"/>
    <x v="534"/>
    <n v="2600"/>
    <n v="12533"/>
    <x v="1"/>
    <n v="202"/>
    <x v="6"/>
    <s v="EUR"/>
    <n v="1528434000"/>
    <n v="1528606800"/>
    <b v="0"/>
    <b v="1"/>
    <s v="theater/plays"/>
    <n v="3.8203846153846155"/>
    <n v="62.044554455445542"/>
    <x v="3"/>
    <x v="3"/>
  </r>
  <r>
    <n v="536"/>
    <x v="528"/>
    <x v="535"/>
    <n v="9800"/>
    <n v="14697"/>
    <x v="1"/>
    <n v="140"/>
    <x v="6"/>
    <s v="EUR"/>
    <n v="1282626000"/>
    <n v="1284872400"/>
    <b v="0"/>
    <b v="0"/>
    <s v="publishing/fiction"/>
    <n v="0.4996938775510204"/>
    <n v="104.97857142857143"/>
    <x v="5"/>
    <x v="13"/>
  </r>
  <r>
    <n v="537"/>
    <x v="529"/>
    <x v="536"/>
    <n v="84400"/>
    <n v="98935"/>
    <x v="1"/>
    <n v="1052"/>
    <x v="3"/>
    <s v="DKK"/>
    <n v="1535605200"/>
    <n v="1537592400"/>
    <b v="1"/>
    <b v="1"/>
    <s v="film &amp; video/documentary"/>
    <n v="0.17221563981042654"/>
    <n v="94.044676806083643"/>
    <x v="4"/>
    <x v="4"/>
  </r>
  <r>
    <n v="538"/>
    <x v="530"/>
    <x v="537"/>
    <n v="151300"/>
    <n v="57034"/>
    <x v="0"/>
    <n v="1296"/>
    <x v="1"/>
    <s v="USD"/>
    <n v="1379826000"/>
    <n v="1381208400"/>
    <b v="0"/>
    <b v="0"/>
    <s v="games/mobile games"/>
    <n v="-0.62304031725049569"/>
    <n v="44.007716049382715"/>
    <x v="6"/>
    <x v="20"/>
  </r>
  <r>
    <n v="539"/>
    <x v="531"/>
    <x v="538"/>
    <n v="9800"/>
    <n v="7120"/>
    <x v="0"/>
    <n v="77"/>
    <x v="1"/>
    <s v="USD"/>
    <n v="1561957200"/>
    <n v="1562475600"/>
    <b v="0"/>
    <b v="1"/>
    <s v="food/food trucks"/>
    <n v="-0.27346938775510204"/>
    <n v="92.467532467532465"/>
    <x v="0"/>
    <x v="0"/>
  </r>
  <r>
    <n v="540"/>
    <x v="532"/>
    <x v="539"/>
    <n v="5300"/>
    <n v="14097"/>
    <x v="1"/>
    <n v="247"/>
    <x v="1"/>
    <s v="USD"/>
    <n v="1525496400"/>
    <n v="1527397200"/>
    <b v="0"/>
    <b v="0"/>
    <s v="photography/photography books"/>
    <n v="1.6598113207547169"/>
    <n v="57.072874493927124"/>
    <x v="7"/>
    <x v="14"/>
  </r>
  <r>
    <n v="541"/>
    <x v="533"/>
    <x v="540"/>
    <n v="178000"/>
    <n v="43086"/>
    <x v="0"/>
    <n v="395"/>
    <x v="6"/>
    <s v="EUR"/>
    <n v="1433912400"/>
    <n v="1436158800"/>
    <b v="0"/>
    <b v="0"/>
    <s v="games/mobile games"/>
    <n v="-0.75794382022471907"/>
    <n v="109.07848101265823"/>
    <x v="6"/>
    <x v="20"/>
  </r>
  <r>
    <n v="542"/>
    <x v="534"/>
    <x v="541"/>
    <n v="77000"/>
    <n v="1930"/>
    <x v="0"/>
    <n v="49"/>
    <x v="4"/>
    <s v="GBP"/>
    <n v="1453442400"/>
    <n v="1456034400"/>
    <b v="0"/>
    <b v="0"/>
    <s v="music/indie rock"/>
    <n v="-0.97493506493506499"/>
    <n v="39.387755102040813"/>
    <x v="1"/>
    <x v="7"/>
  </r>
  <r>
    <n v="543"/>
    <x v="535"/>
    <x v="542"/>
    <n v="84900"/>
    <n v="13864"/>
    <x v="0"/>
    <n v="180"/>
    <x v="1"/>
    <s v="USD"/>
    <n v="1378875600"/>
    <n v="1380171600"/>
    <b v="0"/>
    <b v="0"/>
    <s v="games/video games"/>
    <n v="-0.83670200235571257"/>
    <n v="77.022222222222226"/>
    <x v="6"/>
    <x v="11"/>
  </r>
  <r>
    <n v="544"/>
    <x v="536"/>
    <x v="543"/>
    <n v="2800"/>
    <n v="7742"/>
    <x v="1"/>
    <n v="84"/>
    <x v="1"/>
    <s v="USD"/>
    <n v="1452232800"/>
    <n v="1453356000"/>
    <b v="0"/>
    <b v="0"/>
    <s v="music/rock"/>
    <n v="1.7649999999999999"/>
    <n v="92.166666666666671"/>
    <x v="1"/>
    <x v="1"/>
  </r>
  <r>
    <n v="545"/>
    <x v="537"/>
    <x v="544"/>
    <n v="184800"/>
    <n v="164109"/>
    <x v="0"/>
    <n v="2690"/>
    <x v="1"/>
    <s v="USD"/>
    <n v="1577253600"/>
    <n v="1578981600"/>
    <b v="0"/>
    <b v="0"/>
    <s v="theater/plays"/>
    <n v="-0.11196428571428571"/>
    <n v="61.007063197026021"/>
    <x v="3"/>
    <x v="3"/>
  </r>
  <r>
    <n v="546"/>
    <x v="538"/>
    <x v="545"/>
    <n v="4200"/>
    <n v="6870"/>
    <x v="1"/>
    <n v="88"/>
    <x v="1"/>
    <s v="USD"/>
    <n v="1537160400"/>
    <n v="1537419600"/>
    <b v="0"/>
    <b v="1"/>
    <s v="theater/plays"/>
    <n v="0.63571428571428568"/>
    <n v="78.068181818181813"/>
    <x v="3"/>
    <x v="3"/>
  </r>
  <r>
    <n v="547"/>
    <x v="539"/>
    <x v="546"/>
    <n v="1300"/>
    <n v="12597"/>
    <x v="1"/>
    <n v="156"/>
    <x v="1"/>
    <s v="USD"/>
    <n v="1422165600"/>
    <n v="1423202400"/>
    <b v="0"/>
    <b v="0"/>
    <s v="film &amp; video/drama"/>
    <n v="8.69"/>
    <n v="80.75"/>
    <x v="4"/>
    <x v="6"/>
  </r>
  <r>
    <n v="548"/>
    <x v="540"/>
    <x v="547"/>
    <n v="66100"/>
    <n v="179074"/>
    <x v="1"/>
    <n v="2985"/>
    <x v="1"/>
    <s v="USD"/>
    <n v="1459486800"/>
    <n v="1460610000"/>
    <b v="0"/>
    <b v="0"/>
    <s v="theater/plays"/>
    <n v="1.7091376701966716"/>
    <n v="59.991289782244557"/>
    <x v="3"/>
    <x v="3"/>
  </r>
  <r>
    <n v="549"/>
    <x v="541"/>
    <x v="548"/>
    <n v="29500"/>
    <n v="83843"/>
    <x v="1"/>
    <n v="762"/>
    <x v="1"/>
    <s v="USD"/>
    <n v="1369717200"/>
    <n v="1370494800"/>
    <b v="0"/>
    <b v="0"/>
    <s v="technology/wearables"/>
    <n v="1.8421355932203389"/>
    <n v="110.03018372703411"/>
    <x v="2"/>
    <x v="8"/>
  </r>
  <r>
    <n v="550"/>
    <x v="542"/>
    <x v="549"/>
    <n v="100"/>
    <n v="4"/>
    <x v="3"/>
    <n v="1"/>
    <x v="5"/>
    <s v="CHF"/>
    <n v="1330495200"/>
    <n v="1332306000"/>
    <b v="0"/>
    <b v="0"/>
    <s v="music/indie rock"/>
    <n v="-0.96"/>
    <n v="4"/>
    <x v="1"/>
    <x v="7"/>
  </r>
  <r>
    <n v="551"/>
    <x v="543"/>
    <x v="550"/>
    <n v="180100"/>
    <n v="105598"/>
    <x v="0"/>
    <n v="2779"/>
    <x v="2"/>
    <s v="AUD"/>
    <n v="1419055200"/>
    <n v="1422511200"/>
    <b v="0"/>
    <b v="1"/>
    <s v="technology/web"/>
    <n v="-0.41367018323153804"/>
    <n v="37.99856063332134"/>
    <x v="2"/>
    <x v="2"/>
  </r>
  <r>
    <n v="552"/>
    <x v="544"/>
    <x v="551"/>
    <n v="9000"/>
    <n v="8866"/>
    <x v="0"/>
    <n v="92"/>
    <x v="1"/>
    <s v="USD"/>
    <n v="1480140000"/>
    <n v="1480312800"/>
    <b v="0"/>
    <b v="0"/>
    <s v="theater/plays"/>
    <n v="-1.4888888888888889E-2"/>
    <n v="96.369565217391298"/>
    <x v="3"/>
    <x v="3"/>
  </r>
  <r>
    <n v="553"/>
    <x v="545"/>
    <x v="552"/>
    <n v="170600"/>
    <n v="75022"/>
    <x v="0"/>
    <n v="1028"/>
    <x v="1"/>
    <s v="USD"/>
    <n v="1293948000"/>
    <n v="1294034400"/>
    <b v="0"/>
    <b v="0"/>
    <s v="music/rock"/>
    <n v="-0.56024618991793673"/>
    <n v="72.978599221789878"/>
    <x v="1"/>
    <x v="1"/>
  </r>
  <r>
    <n v="554"/>
    <x v="546"/>
    <x v="553"/>
    <n v="9500"/>
    <n v="14408"/>
    <x v="1"/>
    <n v="554"/>
    <x v="0"/>
    <s v="CAD"/>
    <n v="1482127200"/>
    <n v="1482645600"/>
    <b v="0"/>
    <b v="0"/>
    <s v="music/indie rock"/>
    <n v="0.51663157894736844"/>
    <n v="26.007220216606498"/>
    <x v="1"/>
    <x v="7"/>
  </r>
  <r>
    <n v="555"/>
    <x v="547"/>
    <x v="554"/>
    <n v="6300"/>
    <n v="14089"/>
    <x v="1"/>
    <n v="135"/>
    <x v="3"/>
    <s v="DKK"/>
    <n v="1396414800"/>
    <n v="1399093200"/>
    <b v="0"/>
    <b v="0"/>
    <s v="music/rock"/>
    <n v="1.2363492063492063"/>
    <n v="104.36296296296297"/>
    <x v="1"/>
    <x v="1"/>
  </r>
  <r>
    <n v="556"/>
    <x v="195"/>
    <x v="555"/>
    <n v="5200"/>
    <n v="12467"/>
    <x v="1"/>
    <n v="122"/>
    <x v="1"/>
    <s v="USD"/>
    <n v="1315285200"/>
    <n v="1315890000"/>
    <b v="0"/>
    <b v="1"/>
    <s v="publishing/translations"/>
    <n v="1.3975"/>
    <n v="102.18852459016394"/>
    <x v="5"/>
    <x v="18"/>
  </r>
  <r>
    <n v="557"/>
    <x v="548"/>
    <x v="556"/>
    <n v="6000"/>
    <n v="11960"/>
    <x v="1"/>
    <n v="221"/>
    <x v="1"/>
    <s v="USD"/>
    <n v="1443762000"/>
    <n v="1444021200"/>
    <b v="0"/>
    <b v="1"/>
    <s v="film &amp; video/science fiction"/>
    <n v="0.99333333333333329"/>
    <n v="54.117647058823529"/>
    <x v="4"/>
    <x v="22"/>
  </r>
  <r>
    <n v="558"/>
    <x v="549"/>
    <x v="557"/>
    <n v="5800"/>
    <n v="7966"/>
    <x v="1"/>
    <n v="126"/>
    <x v="1"/>
    <s v="USD"/>
    <n v="1456293600"/>
    <n v="1460005200"/>
    <b v="0"/>
    <b v="0"/>
    <s v="theater/plays"/>
    <n v="0.37344827586206897"/>
    <n v="63.222222222222221"/>
    <x v="3"/>
    <x v="3"/>
  </r>
  <r>
    <n v="559"/>
    <x v="550"/>
    <x v="558"/>
    <n v="105300"/>
    <n v="106321"/>
    <x v="1"/>
    <n v="1022"/>
    <x v="1"/>
    <s v="USD"/>
    <n v="1470114000"/>
    <n v="1470718800"/>
    <b v="0"/>
    <b v="0"/>
    <s v="theater/plays"/>
    <n v="9.6961063627730298E-3"/>
    <n v="104.03228962818004"/>
    <x v="3"/>
    <x v="3"/>
  </r>
  <r>
    <n v="560"/>
    <x v="551"/>
    <x v="559"/>
    <n v="20000"/>
    <n v="158832"/>
    <x v="1"/>
    <n v="3177"/>
    <x v="1"/>
    <s v="USD"/>
    <n v="1321596000"/>
    <n v="1325052000"/>
    <b v="0"/>
    <b v="0"/>
    <s v="film &amp; video/animation"/>
    <n v="6.9416000000000002"/>
    <n v="49.994334277620396"/>
    <x v="4"/>
    <x v="10"/>
  </r>
  <r>
    <n v="561"/>
    <x v="552"/>
    <x v="560"/>
    <n v="3000"/>
    <n v="11091"/>
    <x v="1"/>
    <n v="198"/>
    <x v="5"/>
    <s v="CHF"/>
    <n v="1318827600"/>
    <n v="1319000400"/>
    <b v="0"/>
    <b v="0"/>
    <s v="theater/plays"/>
    <n v="2.6970000000000001"/>
    <n v="56.015151515151516"/>
    <x v="3"/>
    <x v="3"/>
  </r>
  <r>
    <n v="562"/>
    <x v="553"/>
    <x v="561"/>
    <n v="9900"/>
    <n v="1269"/>
    <x v="0"/>
    <n v="26"/>
    <x v="5"/>
    <s v="CHF"/>
    <n v="1552366800"/>
    <n v="1552539600"/>
    <b v="0"/>
    <b v="0"/>
    <s v="music/rock"/>
    <n v="-0.87181818181818183"/>
    <n v="48.807692307692307"/>
    <x v="1"/>
    <x v="1"/>
  </r>
  <r>
    <n v="563"/>
    <x v="554"/>
    <x v="562"/>
    <n v="3700"/>
    <n v="5107"/>
    <x v="1"/>
    <n v="85"/>
    <x v="2"/>
    <s v="AUD"/>
    <n v="1542088800"/>
    <n v="1543816800"/>
    <b v="0"/>
    <b v="0"/>
    <s v="film &amp; video/documentary"/>
    <n v="0.38027027027027027"/>
    <n v="60.082352941176474"/>
    <x v="4"/>
    <x v="4"/>
  </r>
  <r>
    <n v="564"/>
    <x v="555"/>
    <x v="563"/>
    <n v="168700"/>
    <n v="141393"/>
    <x v="0"/>
    <n v="1790"/>
    <x v="1"/>
    <s v="USD"/>
    <n v="1426395600"/>
    <n v="1427086800"/>
    <b v="0"/>
    <b v="0"/>
    <s v="theater/plays"/>
    <n v="-0.16186721991701244"/>
    <n v="78.990502793296088"/>
    <x v="3"/>
    <x v="3"/>
  </r>
  <r>
    <n v="565"/>
    <x v="556"/>
    <x v="564"/>
    <n v="94900"/>
    <n v="194166"/>
    <x v="1"/>
    <n v="3596"/>
    <x v="1"/>
    <s v="USD"/>
    <n v="1321336800"/>
    <n v="1323064800"/>
    <b v="0"/>
    <b v="0"/>
    <s v="theater/plays"/>
    <n v="1.0460063224446785"/>
    <n v="53.99499443826474"/>
    <x v="3"/>
    <x v="3"/>
  </r>
  <r>
    <n v="566"/>
    <x v="557"/>
    <x v="565"/>
    <n v="9300"/>
    <n v="4124"/>
    <x v="0"/>
    <n v="37"/>
    <x v="1"/>
    <s v="USD"/>
    <n v="1456293600"/>
    <n v="1458277200"/>
    <b v="0"/>
    <b v="1"/>
    <s v="music/electric music"/>
    <n v="-0.5565591397849462"/>
    <n v="111.45945945945945"/>
    <x v="1"/>
    <x v="5"/>
  </r>
  <r>
    <n v="567"/>
    <x v="558"/>
    <x v="566"/>
    <n v="6800"/>
    <n v="14865"/>
    <x v="1"/>
    <n v="244"/>
    <x v="1"/>
    <s v="USD"/>
    <n v="1404968400"/>
    <n v="1405141200"/>
    <b v="0"/>
    <b v="0"/>
    <s v="music/rock"/>
    <n v="1.1860294117647059"/>
    <n v="60.922131147540981"/>
    <x v="1"/>
    <x v="1"/>
  </r>
  <r>
    <n v="568"/>
    <x v="559"/>
    <x v="567"/>
    <n v="72400"/>
    <n v="134688"/>
    <x v="1"/>
    <n v="5180"/>
    <x v="1"/>
    <s v="USD"/>
    <n v="1279170000"/>
    <n v="1283058000"/>
    <b v="0"/>
    <b v="0"/>
    <s v="theater/plays"/>
    <n v="0.86033149171270717"/>
    <n v="26.0015444015444"/>
    <x v="3"/>
    <x v="3"/>
  </r>
  <r>
    <n v="569"/>
    <x v="560"/>
    <x v="568"/>
    <n v="20100"/>
    <n v="47705"/>
    <x v="1"/>
    <n v="589"/>
    <x v="6"/>
    <s v="EUR"/>
    <n v="1294725600"/>
    <n v="1295762400"/>
    <b v="0"/>
    <b v="0"/>
    <s v="film &amp; video/animation"/>
    <n v="1.3733830845771144"/>
    <n v="80.993208828522924"/>
    <x v="4"/>
    <x v="10"/>
  </r>
  <r>
    <n v="570"/>
    <x v="561"/>
    <x v="569"/>
    <n v="31200"/>
    <n v="95364"/>
    <x v="1"/>
    <n v="2725"/>
    <x v="1"/>
    <s v="USD"/>
    <n v="1419055200"/>
    <n v="1419573600"/>
    <b v="0"/>
    <b v="1"/>
    <s v="music/rock"/>
    <n v="2.0565384615384614"/>
    <n v="34.995963302752294"/>
    <x v="1"/>
    <x v="1"/>
  </r>
  <r>
    <n v="571"/>
    <x v="562"/>
    <x v="570"/>
    <n v="3500"/>
    <n v="3295"/>
    <x v="0"/>
    <n v="35"/>
    <x v="6"/>
    <s v="EUR"/>
    <n v="1434690000"/>
    <n v="1438750800"/>
    <b v="0"/>
    <b v="0"/>
    <s v="film &amp; video/shorts"/>
    <n v="-5.8571428571428573E-2"/>
    <n v="94.142857142857139"/>
    <x v="4"/>
    <x v="12"/>
  </r>
  <r>
    <n v="572"/>
    <x v="563"/>
    <x v="571"/>
    <n v="9000"/>
    <n v="4896"/>
    <x v="3"/>
    <n v="94"/>
    <x v="1"/>
    <s v="USD"/>
    <n v="1443416400"/>
    <n v="1444798800"/>
    <b v="0"/>
    <b v="1"/>
    <s v="music/rock"/>
    <n v="-0.45600000000000002"/>
    <n v="52.085106382978722"/>
    <x v="1"/>
    <x v="1"/>
  </r>
  <r>
    <n v="573"/>
    <x v="564"/>
    <x v="572"/>
    <n v="6700"/>
    <n v="7496"/>
    <x v="1"/>
    <n v="300"/>
    <x v="1"/>
    <s v="USD"/>
    <n v="1399006800"/>
    <n v="1399179600"/>
    <b v="0"/>
    <b v="0"/>
    <s v="journalism/audio"/>
    <n v="0.11880597014925373"/>
    <n v="24.986666666666668"/>
    <x v="8"/>
    <x v="23"/>
  </r>
  <r>
    <n v="574"/>
    <x v="565"/>
    <x v="573"/>
    <n v="2700"/>
    <n v="9967"/>
    <x v="1"/>
    <n v="144"/>
    <x v="1"/>
    <s v="USD"/>
    <n v="1575698400"/>
    <n v="1576562400"/>
    <b v="0"/>
    <b v="1"/>
    <s v="food/food trucks"/>
    <n v="2.6914814814814814"/>
    <n v="69.215277777777771"/>
    <x v="0"/>
    <x v="0"/>
  </r>
  <r>
    <n v="575"/>
    <x v="566"/>
    <x v="574"/>
    <n v="83300"/>
    <n v="52421"/>
    <x v="0"/>
    <n v="558"/>
    <x v="1"/>
    <s v="USD"/>
    <n v="1400562000"/>
    <n v="1400821200"/>
    <b v="0"/>
    <b v="1"/>
    <s v="theater/plays"/>
    <n v="-0.37069627851140458"/>
    <n v="93.944444444444443"/>
    <x v="3"/>
    <x v="3"/>
  </r>
  <r>
    <n v="576"/>
    <x v="567"/>
    <x v="575"/>
    <n v="9700"/>
    <n v="6298"/>
    <x v="0"/>
    <n v="64"/>
    <x v="1"/>
    <s v="USD"/>
    <n v="1509512400"/>
    <n v="1510984800"/>
    <b v="0"/>
    <b v="0"/>
    <s v="theater/plays"/>
    <n v="-0.3507216494845361"/>
    <n v="98.40625"/>
    <x v="3"/>
    <x v="3"/>
  </r>
  <r>
    <n v="577"/>
    <x v="568"/>
    <x v="576"/>
    <n v="8200"/>
    <n v="1546"/>
    <x v="3"/>
    <n v="37"/>
    <x v="1"/>
    <s v="USD"/>
    <n v="1299823200"/>
    <n v="1302066000"/>
    <b v="0"/>
    <b v="0"/>
    <s v="music/jazz"/>
    <n v="-0.8114634146341464"/>
    <n v="41.783783783783782"/>
    <x v="1"/>
    <x v="17"/>
  </r>
  <r>
    <n v="578"/>
    <x v="569"/>
    <x v="577"/>
    <n v="96500"/>
    <n v="16168"/>
    <x v="0"/>
    <n v="245"/>
    <x v="1"/>
    <s v="USD"/>
    <n v="1322719200"/>
    <n v="1322978400"/>
    <b v="0"/>
    <b v="0"/>
    <s v="film &amp; video/science fiction"/>
    <n v="-0.83245595854922283"/>
    <n v="65.991836734693877"/>
    <x v="4"/>
    <x v="22"/>
  </r>
  <r>
    <n v="579"/>
    <x v="570"/>
    <x v="578"/>
    <n v="6200"/>
    <n v="6269"/>
    <x v="1"/>
    <n v="87"/>
    <x v="1"/>
    <s v="USD"/>
    <n v="1312693200"/>
    <n v="1313730000"/>
    <b v="0"/>
    <b v="0"/>
    <s v="music/jazz"/>
    <n v="1.1129032258064516E-2"/>
    <n v="72.05747126436782"/>
    <x v="1"/>
    <x v="17"/>
  </r>
  <r>
    <n v="580"/>
    <x v="251"/>
    <x v="579"/>
    <n v="43800"/>
    <n v="149578"/>
    <x v="1"/>
    <n v="3116"/>
    <x v="1"/>
    <s v="USD"/>
    <n v="1393394400"/>
    <n v="1394085600"/>
    <b v="0"/>
    <b v="0"/>
    <s v="theater/plays"/>
    <n v="2.4150228310502282"/>
    <n v="48.003209242618745"/>
    <x v="3"/>
    <x v="3"/>
  </r>
  <r>
    <n v="581"/>
    <x v="571"/>
    <x v="580"/>
    <n v="6000"/>
    <n v="3841"/>
    <x v="0"/>
    <n v="71"/>
    <x v="1"/>
    <s v="USD"/>
    <n v="1304053200"/>
    <n v="1305349200"/>
    <b v="0"/>
    <b v="0"/>
    <s v="technology/web"/>
    <n v="-0.35983333333333334"/>
    <n v="54.098591549295776"/>
    <x v="2"/>
    <x v="2"/>
  </r>
  <r>
    <n v="582"/>
    <x v="572"/>
    <x v="581"/>
    <n v="8700"/>
    <n v="4531"/>
    <x v="0"/>
    <n v="42"/>
    <x v="1"/>
    <s v="USD"/>
    <n v="1433912400"/>
    <n v="1434344400"/>
    <b v="0"/>
    <b v="1"/>
    <s v="games/video games"/>
    <n v="-0.47919540229885055"/>
    <n v="107.88095238095238"/>
    <x v="6"/>
    <x v="11"/>
  </r>
  <r>
    <n v="583"/>
    <x v="573"/>
    <x v="582"/>
    <n v="18900"/>
    <n v="60934"/>
    <x v="1"/>
    <n v="909"/>
    <x v="1"/>
    <s v="USD"/>
    <n v="1329717600"/>
    <n v="1331186400"/>
    <b v="0"/>
    <b v="0"/>
    <s v="film &amp; video/documentary"/>
    <n v="2.2240211640211642"/>
    <n v="67.034103410341032"/>
    <x v="4"/>
    <x v="4"/>
  </r>
  <r>
    <n v="584"/>
    <x v="8"/>
    <x v="583"/>
    <n v="86400"/>
    <n v="103255"/>
    <x v="1"/>
    <n v="1613"/>
    <x v="1"/>
    <s v="USD"/>
    <n v="1335330000"/>
    <n v="1336539600"/>
    <b v="0"/>
    <b v="0"/>
    <s v="technology/web"/>
    <n v="0.19508101851851853"/>
    <n v="64.01425914445133"/>
    <x v="2"/>
    <x v="2"/>
  </r>
  <r>
    <n v="585"/>
    <x v="574"/>
    <x v="584"/>
    <n v="8900"/>
    <n v="13065"/>
    <x v="1"/>
    <n v="136"/>
    <x v="1"/>
    <s v="USD"/>
    <n v="1268888400"/>
    <n v="1269752400"/>
    <b v="0"/>
    <b v="0"/>
    <s v="publishing/translations"/>
    <n v="0.46797752808988763"/>
    <n v="96.066176470588232"/>
    <x v="5"/>
    <x v="18"/>
  </r>
  <r>
    <n v="586"/>
    <x v="575"/>
    <x v="585"/>
    <n v="700"/>
    <n v="6654"/>
    <x v="1"/>
    <n v="130"/>
    <x v="1"/>
    <s v="USD"/>
    <n v="1289973600"/>
    <n v="1291615200"/>
    <b v="0"/>
    <b v="0"/>
    <s v="music/rock"/>
    <n v="8.5057142857142853"/>
    <n v="51.184615384615384"/>
    <x v="1"/>
    <x v="1"/>
  </r>
  <r>
    <n v="587"/>
    <x v="576"/>
    <x v="586"/>
    <n v="9400"/>
    <n v="6852"/>
    <x v="0"/>
    <n v="156"/>
    <x v="0"/>
    <s v="CAD"/>
    <n v="1547877600"/>
    <n v="1552366800"/>
    <b v="0"/>
    <b v="1"/>
    <s v="food/food trucks"/>
    <n v="-0.27106382978723403"/>
    <n v="43.92307692307692"/>
    <x v="0"/>
    <x v="0"/>
  </r>
  <r>
    <n v="588"/>
    <x v="577"/>
    <x v="587"/>
    <n v="157600"/>
    <n v="124517"/>
    <x v="0"/>
    <n v="1368"/>
    <x v="4"/>
    <s v="GBP"/>
    <n v="1269493200"/>
    <n v="1272171600"/>
    <b v="0"/>
    <b v="0"/>
    <s v="theater/plays"/>
    <n v="-0.20991751269035533"/>
    <n v="91.021198830409361"/>
    <x v="3"/>
    <x v="3"/>
  </r>
  <r>
    <n v="589"/>
    <x v="578"/>
    <x v="588"/>
    <n v="7900"/>
    <n v="5113"/>
    <x v="0"/>
    <n v="102"/>
    <x v="1"/>
    <s v="USD"/>
    <n v="1436072400"/>
    <n v="1436677200"/>
    <b v="0"/>
    <b v="0"/>
    <s v="film &amp; video/documentary"/>
    <n v="-0.3527848101265823"/>
    <n v="50.127450980392155"/>
    <x v="4"/>
    <x v="4"/>
  </r>
  <r>
    <n v="590"/>
    <x v="579"/>
    <x v="589"/>
    <n v="7100"/>
    <n v="5824"/>
    <x v="0"/>
    <n v="86"/>
    <x v="2"/>
    <s v="AUD"/>
    <n v="1419141600"/>
    <n v="1420092000"/>
    <b v="0"/>
    <b v="0"/>
    <s v="publishing/radio &amp; podcasts"/>
    <n v="-0.17971830985915493"/>
    <n v="67.720930232558146"/>
    <x v="5"/>
    <x v="15"/>
  </r>
  <r>
    <n v="591"/>
    <x v="580"/>
    <x v="590"/>
    <n v="600"/>
    <n v="6226"/>
    <x v="1"/>
    <n v="102"/>
    <x v="1"/>
    <s v="USD"/>
    <n v="1279083600"/>
    <n v="1279947600"/>
    <b v="0"/>
    <b v="0"/>
    <s v="games/video games"/>
    <n v="9.3766666666666669"/>
    <n v="61.03921568627451"/>
    <x v="6"/>
    <x v="11"/>
  </r>
  <r>
    <n v="592"/>
    <x v="581"/>
    <x v="591"/>
    <n v="156800"/>
    <n v="20243"/>
    <x v="0"/>
    <n v="253"/>
    <x v="1"/>
    <s v="USD"/>
    <n v="1401426000"/>
    <n v="1402203600"/>
    <b v="0"/>
    <b v="0"/>
    <s v="theater/plays"/>
    <n v="-0.87089923469387753"/>
    <n v="80.011857707509876"/>
    <x v="3"/>
    <x v="3"/>
  </r>
  <r>
    <n v="593"/>
    <x v="582"/>
    <x v="592"/>
    <n v="121600"/>
    <n v="188288"/>
    <x v="1"/>
    <n v="4006"/>
    <x v="1"/>
    <s v="USD"/>
    <n v="1395810000"/>
    <n v="1396933200"/>
    <b v="0"/>
    <b v="0"/>
    <s v="film &amp; video/animation"/>
    <n v="0.54842105263157892"/>
    <n v="47.001497753369947"/>
    <x v="4"/>
    <x v="10"/>
  </r>
  <r>
    <n v="594"/>
    <x v="583"/>
    <x v="593"/>
    <n v="157300"/>
    <n v="11167"/>
    <x v="0"/>
    <n v="157"/>
    <x v="1"/>
    <s v="USD"/>
    <n v="1467003600"/>
    <n v="1467262800"/>
    <b v="0"/>
    <b v="1"/>
    <s v="theater/plays"/>
    <n v="-0.92900826446280993"/>
    <n v="71.127388535031841"/>
    <x v="3"/>
    <x v="3"/>
  </r>
  <r>
    <n v="595"/>
    <x v="584"/>
    <x v="594"/>
    <n v="70300"/>
    <n v="146595"/>
    <x v="1"/>
    <n v="1629"/>
    <x v="1"/>
    <s v="USD"/>
    <n v="1268715600"/>
    <n v="1270530000"/>
    <b v="0"/>
    <b v="1"/>
    <s v="theater/plays"/>
    <n v="1.0852773826458038"/>
    <n v="89.99079189686924"/>
    <x v="3"/>
    <x v="3"/>
  </r>
  <r>
    <n v="596"/>
    <x v="585"/>
    <x v="595"/>
    <n v="7900"/>
    <n v="7875"/>
    <x v="0"/>
    <n v="183"/>
    <x v="1"/>
    <s v="USD"/>
    <n v="1457157600"/>
    <n v="1457762400"/>
    <b v="0"/>
    <b v="1"/>
    <s v="film &amp; video/drama"/>
    <n v="-3.1645569620253164E-3"/>
    <n v="43.032786885245905"/>
    <x v="4"/>
    <x v="6"/>
  </r>
  <r>
    <n v="597"/>
    <x v="586"/>
    <x v="596"/>
    <n v="73800"/>
    <n v="148779"/>
    <x v="1"/>
    <n v="2188"/>
    <x v="1"/>
    <s v="USD"/>
    <n v="1573970400"/>
    <n v="1575525600"/>
    <b v="0"/>
    <b v="0"/>
    <s v="theater/plays"/>
    <n v="1.0159756097560975"/>
    <n v="67.997714808043881"/>
    <x v="3"/>
    <x v="3"/>
  </r>
  <r>
    <n v="598"/>
    <x v="587"/>
    <x v="597"/>
    <n v="108500"/>
    <n v="175868"/>
    <x v="1"/>
    <n v="2409"/>
    <x v="6"/>
    <s v="EUR"/>
    <n v="1276578000"/>
    <n v="1279083600"/>
    <b v="0"/>
    <b v="0"/>
    <s v="music/rock"/>
    <n v="0.62090322580645163"/>
    <n v="73.004566210045667"/>
    <x v="1"/>
    <x v="1"/>
  </r>
  <r>
    <n v="599"/>
    <x v="588"/>
    <x v="598"/>
    <n v="140300"/>
    <n v="5112"/>
    <x v="0"/>
    <n v="82"/>
    <x v="3"/>
    <s v="DKK"/>
    <n v="1423720800"/>
    <n v="1424412000"/>
    <b v="0"/>
    <b v="0"/>
    <s v="film &amp; video/documentary"/>
    <n v="-0.96356379187455454"/>
    <n v="62.341463414634148"/>
    <x v="4"/>
    <x v="4"/>
  </r>
  <r>
    <n v="600"/>
    <x v="589"/>
    <x v="599"/>
    <n v="100"/>
    <n v="5"/>
    <x v="0"/>
    <n v="1"/>
    <x v="4"/>
    <s v="GBP"/>
    <n v="1375160400"/>
    <n v="1376197200"/>
    <b v="0"/>
    <b v="0"/>
    <s v="food/food trucks"/>
    <n v="-0.95"/>
    <n v="5"/>
    <x v="0"/>
    <x v="0"/>
  </r>
  <r>
    <n v="601"/>
    <x v="590"/>
    <x v="600"/>
    <n v="6300"/>
    <n v="13018"/>
    <x v="1"/>
    <n v="194"/>
    <x v="1"/>
    <s v="USD"/>
    <n v="1401426000"/>
    <n v="1402894800"/>
    <b v="1"/>
    <b v="0"/>
    <s v="technology/wearables"/>
    <n v="1.0663492063492064"/>
    <n v="67.103092783505161"/>
    <x v="2"/>
    <x v="8"/>
  </r>
  <r>
    <n v="602"/>
    <x v="591"/>
    <x v="601"/>
    <n v="71100"/>
    <n v="91176"/>
    <x v="1"/>
    <n v="1140"/>
    <x v="1"/>
    <s v="USD"/>
    <n v="1433480400"/>
    <n v="1434430800"/>
    <b v="0"/>
    <b v="0"/>
    <s v="theater/plays"/>
    <n v="0.28236286919831222"/>
    <n v="79.978947368421046"/>
    <x v="3"/>
    <x v="3"/>
  </r>
  <r>
    <n v="603"/>
    <x v="592"/>
    <x v="602"/>
    <n v="5300"/>
    <n v="6342"/>
    <x v="1"/>
    <n v="102"/>
    <x v="1"/>
    <s v="USD"/>
    <n v="1555563600"/>
    <n v="1557896400"/>
    <b v="0"/>
    <b v="0"/>
    <s v="theater/plays"/>
    <n v="0.19660377358490566"/>
    <n v="62.176470588235297"/>
    <x v="3"/>
    <x v="3"/>
  </r>
  <r>
    <n v="604"/>
    <x v="593"/>
    <x v="603"/>
    <n v="88700"/>
    <n v="151438"/>
    <x v="1"/>
    <n v="2857"/>
    <x v="1"/>
    <s v="USD"/>
    <n v="1295676000"/>
    <n v="1297490400"/>
    <b v="0"/>
    <b v="0"/>
    <s v="theater/plays"/>
    <n v="0.70730552423900794"/>
    <n v="53.005950297514879"/>
    <x v="3"/>
    <x v="3"/>
  </r>
  <r>
    <n v="605"/>
    <x v="594"/>
    <x v="604"/>
    <n v="3300"/>
    <n v="6178"/>
    <x v="1"/>
    <n v="107"/>
    <x v="1"/>
    <s v="USD"/>
    <n v="1443848400"/>
    <n v="1447394400"/>
    <b v="0"/>
    <b v="0"/>
    <s v="publishing/nonfiction"/>
    <n v="0.87212121212121207"/>
    <n v="57.738317757009348"/>
    <x v="5"/>
    <x v="9"/>
  </r>
  <r>
    <n v="606"/>
    <x v="595"/>
    <x v="605"/>
    <n v="3400"/>
    <n v="6405"/>
    <x v="1"/>
    <n v="160"/>
    <x v="4"/>
    <s v="GBP"/>
    <n v="1457330400"/>
    <n v="1458277200"/>
    <b v="0"/>
    <b v="0"/>
    <s v="music/rock"/>
    <n v="0.88382352941176467"/>
    <n v="40.03125"/>
    <x v="1"/>
    <x v="1"/>
  </r>
  <r>
    <n v="607"/>
    <x v="596"/>
    <x v="606"/>
    <n v="137600"/>
    <n v="180667"/>
    <x v="1"/>
    <n v="2230"/>
    <x v="1"/>
    <s v="USD"/>
    <n v="1395550800"/>
    <n v="1395723600"/>
    <b v="0"/>
    <b v="0"/>
    <s v="food/food trucks"/>
    <n v="0.31298691860465117"/>
    <n v="81.016591928251117"/>
    <x v="0"/>
    <x v="0"/>
  </r>
  <r>
    <n v="608"/>
    <x v="597"/>
    <x v="607"/>
    <n v="3900"/>
    <n v="11075"/>
    <x v="1"/>
    <n v="316"/>
    <x v="1"/>
    <s v="USD"/>
    <n v="1551852000"/>
    <n v="1552197600"/>
    <b v="0"/>
    <b v="1"/>
    <s v="music/jazz"/>
    <n v="1.8397435897435896"/>
    <n v="35.047468354430379"/>
    <x v="1"/>
    <x v="17"/>
  </r>
  <r>
    <n v="609"/>
    <x v="598"/>
    <x v="608"/>
    <n v="10000"/>
    <n v="12042"/>
    <x v="1"/>
    <n v="117"/>
    <x v="1"/>
    <s v="USD"/>
    <n v="1547618400"/>
    <n v="1549087200"/>
    <b v="0"/>
    <b v="0"/>
    <s v="film &amp; video/science fiction"/>
    <n v="0.20419999999999999"/>
    <n v="102.92307692307692"/>
    <x v="4"/>
    <x v="22"/>
  </r>
  <r>
    <n v="610"/>
    <x v="599"/>
    <x v="609"/>
    <n v="42800"/>
    <n v="179356"/>
    <x v="1"/>
    <n v="6406"/>
    <x v="1"/>
    <s v="USD"/>
    <n v="1355637600"/>
    <n v="1356847200"/>
    <b v="0"/>
    <b v="0"/>
    <s v="theater/plays"/>
    <n v="3.1905607476635516"/>
    <n v="27.998126756166094"/>
    <x v="3"/>
    <x v="3"/>
  </r>
  <r>
    <n v="611"/>
    <x v="600"/>
    <x v="610"/>
    <n v="8200"/>
    <n v="1136"/>
    <x v="3"/>
    <n v="15"/>
    <x v="1"/>
    <s v="USD"/>
    <n v="1374728400"/>
    <n v="1375765200"/>
    <b v="0"/>
    <b v="0"/>
    <s v="theater/plays"/>
    <n v="-0.86146341463414633"/>
    <n v="75.733333333333334"/>
    <x v="3"/>
    <x v="3"/>
  </r>
  <r>
    <n v="612"/>
    <x v="601"/>
    <x v="611"/>
    <n v="6200"/>
    <n v="8645"/>
    <x v="1"/>
    <n v="192"/>
    <x v="1"/>
    <s v="USD"/>
    <n v="1287810000"/>
    <n v="1289800800"/>
    <b v="0"/>
    <b v="0"/>
    <s v="music/electric music"/>
    <n v="0.39435483870967741"/>
    <n v="45.026041666666664"/>
    <x v="1"/>
    <x v="5"/>
  </r>
  <r>
    <n v="613"/>
    <x v="602"/>
    <x v="612"/>
    <n v="1100"/>
    <n v="1914"/>
    <x v="1"/>
    <n v="26"/>
    <x v="0"/>
    <s v="CAD"/>
    <n v="1503723600"/>
    <n v="1504501200"/>
    <b v="0"/>
    <b v="0"/>
    <s v="theater/plays"/>
    <n v="0.74"/>
    <n v="73.615384615384613"/>
    <x v="3"/>
    <x v="3"/>
  </r>
  <r>
    <n v="614"/>
    <x v="603"/>
    <x v="613"/>
    <n v="26500"/>
    <n v="41205"/>
    <x v="1"/>
    <n v="723"/>
    <x v="1"/>
    <s v="USD"/>
    <n v="1484114400"/>
    <n v="1485669600"/>
    <b v="0"/>
    <b v="0"/>
    <s v="theater/plays"/>
    <n v="0.55490566037735845"/>
    <n v="56.991701244813278"/>
    <x v="3"/>
    <x v="3"/>
  </r>
  <r>
    <n v="615"/>
    <x v="604"/>
    <x v="614"/>
    <n v="8500"/>
    <n v="14488"/>
    <x v="1"/>
    <n v="170"/>
    <x v="6"/>
    <s v="EUR"/>
    <n v="1461906000"/>
    <n v="1462770000"/>
    <b v="0"/>
    <b v="0"/>
    <s v="theater/plays"/>
    <n v="0.70447058823529407"/>
    <n v="85.223529411764702"/>
    <x v="3"/>
    <x v="3"/>
  </r>
  <r>
    <n v="616"/>
    <x v="605"/>
    <x v="615"/>
    <n v="6400"/>
    <n v="12129"/>
    <x v="1"/>
    <n v="238"/>
    <x v="4"/>
    <s v="GBP"/>
    <n v="1379653200"/>
    <n v="1379739600"/>
    <b v="0"/>
    <b v="1"/>
    <s v="music/indie rock"/>
    <n v="0.89515624999999999"/>
    <n v="50.962184873949582"/>
    <x v="1"/>
    <x v="7"/>
  </r>
  <r>
    <n v="617"/>
    <x v="606"/>
    <x v="616"/>
    <n v="1400"/>
    <n v="3496"/>
    <x v="1"/>
    <n v="55"/>
    <x v="1"/>
    <s v="USD"/>
    <n v="1401858000"/>
    <n v="1402722000"/>
    <b v="0"/>
    <b v="0"/>
    <s v="theater/plays"/>
    <n v="1.4971428571428571"/>
    <n v="63.563636363636363"/>
    <x v="3"/>
    <x v="3"/>
  </r>
  <r>
    <n v="618"/>
    <x v="607"/>
    <x v="617"/>
    <n v="198600"/>
    <n v="97037"/>
    <x v="0"/>
    <n v="1198"/>
    <x v="1"/>
    <s v="USD"/>
    <n v="1367470800"/>
    <n v="1369285200"/>
    <b v="0"/>
    <b v="0"/>
    <s v="publishing/nonfiction"/>
    <n v="-0.51139476334340384"/>
    <n v="80.999165275459092"/>
    <x v="5"/>
    <x v="9"/>
  </r>
  <r>
    <n v="619"/>
    <x v="608"/>
    <x v="618"/>
    <n v="195900"/>
    <n v="55757"/>
    <x v="0"/>
    <n v="648"/>
    <x v="1"/>
    <s v="USD"/>
    <n v="1304658000"/>
    <n v="1304744400"/>
    <b v="1"/>
    <b v="1"/>
    <s v="theater/plays"/>
    <n v="-0.71538029606942322"/>
    <n v="86.044753086419746"/>
    <x v="3"/>
    <x v="3"/>
  </r>
  <r>
    <n v="620"/>
    <x v="609"/>
    <x v="619"/>
    <n v="4300"/>
    <n v="11525"/>
    <x v="1"/>
    <n v="128"/>
    <x v="2"/>
    <s v="AUD"/>
    <n v="1467954000"/>
    <n v="1468299600"/>
    <b v="0"/>
    <b v="0"/>
    <s v="photography/photography books"/>
    <n v="1.680232558139535"/>
    <n v="90.0390625"/>
    <x v="7"/>
    <x v="14"/>
  </r>
  <r>
    <n v="621"/>
    <x v="610"/>
    <x v="620"/>
    <n v="25600"/>
    <n v="158669"/>
    <x v="1"/>
    <n v="2144"/>
    <x v="1"/>
    <s v="USD"/>
    <n v="1473742800"/>
    <n v="1474174800"/>
    <b v="0"/>
    <b v="0"/>
    <s v="theater/plays"/>
    <n v="5.1980078125000002"/>
    <n v="74.006063432835816"/>
    <x v="3"/>
    <x v="3"/>
  </r>
  <r>
    <n v="622"/>
    <x v="611"/>
    <x v="621"/>
    <n v="189000"/>
    <n v="5916"/>
    <x v="0"/>
    <n v="64"/>
    <x v="1"/>
    <s v="USD"/>
    <n v="1523768400"/>
    <n v="1526014800"/>
    <b v="0"/>
    <b v="0"/>
    <s v="music/indie rock"/>
    <n v="-0.96869841269841273"/>
    <n v="92.4375"/>
    <x v="1"/>
    <x v="7"/>
  </r>
  <r>
    <n v="623"/>
    <x v="612"/>
    <x v="622"/>
    <n v="94300"/>
    <n v="150806"/>
    <x v="1"/>
    <n v="2693"/>
    <x v="4"/>
    <s v="GBP"/>
    <n v="1437022800"/>
    <n v="1437454800"/>
    <b v="0"/>
    <b v="0"/>
    <s v="theater/plays"/>
    <n v="0.5992152704135737"/>
    <n v="55.999257333828446"/>
    <x v="3"/>
    <x v="3"/>
  </r>
  <r>
    <n v="624"/>
    <x v="613"/>
    <x v="623"/>
    <n v="5100"/>
    <n v="14249"/>
    <x v="1"/>
    <n v="432"/>
    <x v="1"/>
    <s v="USD"/>
    <n v="1422165600"/>
    <n v="1422684000"/>
    <b v="0"/>
    <b v="0"/>
    <s v="photography/photography books"/>
    <n v="1.793921568627451"/>
    <n v="32.983796296296298"/>
    <x v="7"/>
    <x v="14"/>
  </r>
  <r>
    <n v="625"/>
    <x v="614"/>
    <x v="624"/>
    <n v="7500"/>
    <n v="5803"/>
    <x v="0"/>
    <n v="62"/>
    <x v="1"/>
    <s v="USD"/>
    <n v="1580104800"/>
    <n v="1581314400"/>
    <b v="0"/>
    <b v="0"/>
    <s v="theater/plays"/>
    <n v="-0.22626666666666667"/>
    <n v="93.596774193548384"/>
    <x v="3"/>
    <x v="3"/>
  </r>
  <r>
    <n v="626"/>
    <x v="615"/>
    <x v="625"/>
    <n v="6400"/>
    <n v="13205"/>
    <x v="1"/>
    <n v="189"/>
    <x v="1"/>
    <s v="USD"/>
    <n v="1285650000"/>
    <n v="1286427600"/>
    <b v="0"/>
    <b v="1"/>
    <s v="theater/plays"/>
    <n v="1.06328125"/>
    <n v="69.867724867724874"/>
    <x v="3"/>
    <x v="3"/>
  </r>
  <r>
    <n v="627"/>
    <x v="616"/>
    <x v="626"/>
    <n v="1600"/>
    <n v="11108"/>
    <x v="1"/>
    <n v="154"/>
    <x v="4"/>
    <s v="GBP"/>
    <n v="1276664400"/>
    <n v="1278738000"/>
    <b v="1"/>
    <b v="0"/>
    <s v="food/food trucks"/>
    <n v="5.9424999999999999"/>
    <n v="72.129870129870127"/>
    <x v="0"/>
    <x v="0"/>
  </r>
  <r>
    <n v="628"/>
    <x v="617"/>
    <x v="627"/>
    <n v="1900"/>
    <n v="2884"/>
    <x v="1"/>
    <n v="96"/>
    <x v="1"/>
    <s v="USD"/>
    <n v="1286168400"/>
    <n v="1286427600"/>
    <b v="0"/>
    <b v="0"/>
    <s v="music/indie rock"/>
    <n v="0.5178947368421053"/>
    <n v="30.041666666666668"/>
    <x v="1"/>
    <x v="7"/>
  </r>
  <r>
    <n v="629"/>
    <x v="618"/>
    <x v="628"/>
    <n v="85900"/>
    <n v="55476"/>
    <x v="0"/>
    <n v="750"/>
    <x v="1"/>
    <s v="USD"/>
    <n v="1467781200"/>
    <n v="1467954000"/>
    <b v="0"/>
    <b v="1"/>
    <s v="theater/plays"/>
    <n v="-0.3541792782305006"/>
    <n v="73.968000000000004"/>
    <x v="3"/>
    <x v="3"/>
  </r>
  <r>
    <n v="630"/>
    <x v="619"/>
    <x v="629"/>
    <n v="9500"/>
    <n v="5973"/>
    <x v="3"/>
    <n v="87"/>
    <x v="1"/>
    <s v="USD"/>
    <n v="1556686800"/>
    <n v="1557637200"/>
    <b v="0"/>
    <b v="1"/>
    <s v="theater/plays"/>
    <n v="-0.37126315789473685"/>
    <n v="68.65517241379311"/>
    <x v="3"/>
    <x v="3"/>
  </r>
  <r>
    <n v="631"/>
    <x v="620"/>
    <x v="630"/>
    <n v="59200"/>
    <n v="183756"/>
    <x v="1"/>
    <n v="3063"/>
    <x v="1"/>
    <s v="USD"/>
    <n v="1553576400"/>
    <n v="1553922000"/>
    <b v="0"/>
    <b v="0"/>
    <s v="theater/plays"/>
    <n v="2.1039864864864866"/>
    <n v="59.992164544564154"/>
    <x v="3"/>
    <x v="3"/>
  </r>
  <r>
    <n v="632"/>
    <x v="621"/>
    <x v="631"/>
    <n v="72100"/>
    <n v="30902"/>
    <x v="2"/>
    <n v="278"/>
    <x v="1"/>
    <s v="USD"/>
    <n v="1414904400"/>
    <n v="1416463200"/>
    <b v="0"/>
    <b v="0"/>
    <s v="theater/plays"/>
    <n v="-0.57140083217753124"/>
    <n v="111.15827338129496"/>
    <x v="3"/>
    <x v="3"/>
  </r>
  <r>
    <n v="633"/>
    <x v="622"/>
    <x v="632"/>
    <n v="6700"/>
    <n v="5569"/>
    <x v="0"/>
    <n v="105"/>
    <x v="1"/>
    <s v="USD"/>
    <n v="1446876000"/>
    <n v="1447221600"/>
    <b v="0"/>
    <b v="0"/>
    <s v="film &amp; video/animation"/>
    <n v="-0.16880597014925372"/>
    <n v="53.038095238095238"/>
    <x v="4"/>
    <x v="10"/>
  </r>
  <r>
    <n v="634"/>
    <x v="623"/>
    <x v="633"/>
    <n v="118200"/>
    <n v="92824"/>
    <x v="3"/>
    <n v="1658"/>
    <x v="1"/>
    <s v="USD"/>
    <n v="1490418000"/>
    <n v="1491627600"/>
    <b v="0"/>
    <b v="0"/>
    <s v="film &amp; video/television"/>
    <n v="-0.21468697123519459"/>
    <n v="55.985524728588658"/>
    <x v="4"/>
    <x v="19"/>
  </r>
  <r>
    <n v="635"/>
    <x v="624"/>
    <x v="634"/>
    <n v="139000"/>
    <n v="158590"/>
    <x v="1"/>
    <n v="2266"/>
    <x v="1"/>
    <s v="USD"/>
    <n v="1360389600"/>
    <n v="1363150800"/>
    <b v="0"/>
    <b v="0"/>
    <s v="film &amp; video/television"/>
    <n v="0.14093525179856115"/>
    <n v="69.986760812003524"/>
    <x v="4"/>
    <x v="19"/>
  </r>
  <r>
    <n v="636"/>
    <x v="625"/>
    <x v="635"/>
    <n v="197700"/>
    <n v="127591"/>
    <x v="0"/>
    <n v="2604"/>
    <x v="3"/>
    <s v="DKK"/>
    <n v="1326866400"/>
    <n v="1330754400"/>
    <b v="0"/>
    <b v="1"/>
    <s v="film &amp; video/animation"/>
    <n v="-0.35462316641375824"/>
    <n v="48.998079877112133"/>
    <x v="4"/>
    <x v="10"/>
  </r>
  <r>
    <n v="637"/>
    <x v="626"/>
    <x v="636"/>
    <n v="8500"/>
    <n v="6750"/>
    <x v="0"/>
    <n v="65"/>
    <x v="1"/>
    <s v="USD"/>
    <n v="1479103200"/>
    <n v="1479794400"/>
    <b v="0"/>
    <b v="0"/>
    <s v="theater/plays"/>
    <n v="-0.20588235294117646"/>
    <n v="103.84615384615384"/>
    <x v="3"/>
    <x v="3"/>
  </r>
  <r>
    <n v="638"/>
    <x v="627"/>
    <x v="637"/>
    <n v="81600"/>
    <n v="9318"/>
    <x v="0"/>
    <n v="94"/>
    <x v="1"/>
    <s v="USD"/>
    <n v="1280206800"/>
    <n v="1281243600"/>
    <b v="0"/>
    <b v="1"/>
    <s v="theater/plays"/>
    <n v="-0.88580882352941182"/>
    <n v="99.127659574468083"/>
    <x v="3"/>
    <x v="3"/>
  </r>
  <r>
    <n v="639"/>
    <x v="628"/>
    <x v="638"/>
    <n v="8600"/>
    <n v="4832"/>
    <x v="2"/>
    <n v="45"/>
    <x v="1"/>
    <s v="USD"/>
    <n v="1532754000"/>
    <n v="1532754000"/>
    <b v="0"/>
    <b v="1"/>
    <s v="film &amp; video/drama"/>
    <n v="-0.43813953488372093"/>
    <n v="107.37777777777778"/>
    <x v="4"/>
    <x v="6"/>
  </r>
  <r>
    <n v="640"/>
    <x v="629"/>
    <x v="639"/>
    <n v="119800"/>
    <n v="19769"/>
    <x v="0"/>
    <n v="257"/>
    <x v="1"/>
    <s v="USD"/>
    <n v="1453096800"/>
    <n v="1453356000"/>
    <b v="0"/>
    <b v="0"/>
    <s v="theater/plays"/>
    <n v="-0.83498330550918198"/>
    <n v="76.922178988326849"/>
    <x v="3"/>
    <x v="3"/>
  </r>
  <r>
    <n v="641"/>
    <x v="630"/>
    <x v="640"/>
    <n v="9400"/>
    <n v="11277"/>
    <x v="1"/>
    <n v="194"/>
    <x v="5"/>
    <s v="CHF"/>
    <n v="1487570400"/>
    <n v="1489986000"/>
    <b v="0"/>
    <b v="0"/>
    <s v="theater/plays"/>
    <n v="0.1996808510638298"/>
    <n v="58.128865979381445"/>
    <x v="3"/>
    <x v="3"/>
  </r>
  <r>
    <n v="642"/>
    <x v="631"/>
    <x v="641"/>
    <n v="9200"/>
    <n v="13382"/>
    <x v="1"/>
    <n v="129"/>
    <x v="0"/>
    <s v="CAD"/>
    <n v="1545026400"/>
    <n v="1545804000"/>
    <b v="0"/>
    <b v="0"/>
    <s v="technology/wearables"/>
    <n v="0.45456521739130434"/>
    <n v="103.73643410852713"/>
    <x v="2"/>
    <x v="8"/>
  </r>
  <r>
    <n v="643"/>
    <x v="632"/>
    <x v="642"/>
    <n v="14900"/>
    <n v="32986"/>
    <x v="1"/>
    <n v="375"/>
    <x v="1"/>
    <s v="USD"/>
    <n v="1488348000"/>
    <n v="1489899600"/>
    <b v="0"/>
    <b v="0"/>
    <s v="theater/plays"/>
    <n v="1.2138255033557046"/>
    <n v="87.962666666666664"/>
    <x v="3"/>
    <x v="3"/>
  </r>
  <r>
    <n v="644"/>
    <x v="633"/>
    <x v="643"/>
    <n v="169400"/>
    <n v="81984"/>
    <x v="0"/>
    <n v="2928"/>
    <x v="0"/>
    <s v="CAD"/>
    <n v="1545112800"/>
    <n v="1546495200"/>
    <b v="0"/>
    <b v="0"/>
    <s v="theater/plays"/>
    <n v="-0.51603305785123965"/>
    <n v="28"/>
    <x v="3"/>
    <x v="3"/>
  </r>
  <r>
    <n v="645"/>
    <x v="634"/>
    <x v="644"/>
    <n v="192100"/>
    <n v="178483"/>
    <x v="0"/>
    <n v="4697"/>
    <x v="1"/>
    <s v="USD"/>
    <n v="1537938000"/>
    <n v="1539752400"/>
    <b v="0"/>
    <b v="1"/>
    <s v="music/rock"/>
    <n v="-7.0884955752212389E-2"/>
    <n v="37.999361294443261"/>
    <x v="1"/>
    <x v="1"/>
  </r>
  <r>
    <n v="646"/>
    <x v="635"/>
    <x v="645"/>
    <n v="98700"/>
    <n v="87448"/>
    <x v="0"/>
    <n v="2915"/>
    <x v="1"/>
    <s v="USD"/>
    <n v="1363150800"/>
    <n v="1364101200"/>
    <b v="0"/>
    <b v="0"/>
    <s v="games/video games"/>
    <n v="-0.11400202634245188"/>
    <n v="29.999313893653515"/>
    <x v="6"/>
    <x v="11"/>
  </r>
  <r>
    <n v="647"/>
    <x v="636"/>
    <x v="646"/>
    <n v="4500"/>
    <n v="1863"/>
    <x v="0"/>
    <n v="18"/>
    <x v="1"/>
    <s v="USD"/>
    <n v="1523250000"/>
    <n v="1525323600"/>
    <b v="0"/>
    <b v="0"/>
    <s v="publishing/translations"/>
    <n v="-0.58599999999999997"/>
    <n v="103.5"/>
    <x v="5"/>
    <x v="18"/>
  </r>
  <r>
    <n v="648"/>
    <x v="637"/>
    <x v="647"/>
    <n v="98600"/>
    <n v="62174"/>
    <x v="3"/>
    <n v="723"/>
    <x v="1"/>
    <s v="USD"/>
    <n v="1499317200"/>
    <n v="1500872400"/>
    <b v="1"/>
    <b v="0"/>
    <s v="food/food trucks"/>
    <n v="-0.36943204868154156"/>
    <n v="85.994467496542185"/>
    <x v="0"/>
    <x v="0"/>
  </r>
  <r>
    <n v="649"/>
    <x v="638"/>
    <x v="648"/>
    <n v="121700"/>
    <n v="59003"/>
    <x v="0"/>
    <n v="602"/>
    <x v="5"/>
    <s v="CHF"/>
    <n v="1287550800"/>
    <n v="1288501200"/>
    <b v="1"/>
    <b v="1"/>
    <s v="theater/plays"/>
    <n v="-0.51517666392769101"/>
    <n v="98.011627906976742"/>
    <x v="3"/>
    <x v="3"/>
  </r>
  <r>
    <n v="650"/>
    <x v="639"/>
    <x v="649"/>
    <n v="100"/>
    <n v="2"/>
    <x v="0"/>
    <n v="1"/>
    <x v="1"/>
    <s v="USD"/>
    <n v="1404795600"/>
    <n v="1407128400"/>
    <b v="0"/>
    <b v="0"/>
    <s v="music/jazz"/>
    <n v="-0.98"/>
    <n v="2"/>
    <x v="1"/>
    <x v="17"/>
  </r>
  <r>
    <n v="651"/>
    <x v="640"/>
    <x v="650"/>
    <n v="196700"/>
    <n v="174039"/>
    <x v="0"/>
    <n v="3868"/>
    <x v="6"/>
    <s v="EUR"/>
    <n v="1393048800"/>
    <n v="1394344800"/>
    <b v="0"/>
    <b v="0"/>
    <s v="film &amp; video/shorts"/>
    <n v="-0.11520589730554143"/>
    <n v="44.994570837642193"/>
    <x v="4"/>
    <x v="12"/>
  </r>
  <r>
    <n v="652"/>
    <x v="641"/>
    <x v="651"/>
    <n v="10000"/>
    <n v="12684"/>
    <x v="1"/>
    <n v="409"/>
    <x v="1"/>
    <s v="USD"/>
    <n v="1470373200"/>
    <n v="1474088400"/>
    <b v="0"/>
    <b v="0"/>
    <s v="technology/web"/>
    <n v="0.26840000000000003"/>
    <n v="31.012224938875306"/>
    <x v="2"/>
    <x v="2"/>
  </r>
  <r>
    <n v="653"/>
    <x v="642"/>
    <x v="652"/>
    <n v="600"/>
    <n v="14033"/>
    <x v="1"/>
    <n v="234"/>
    <x v="1"/>
    <s v="USD"/>
    <n v="1460091600"/>
    <n v="1460264400"/>
    <b v="0"/>
    <b v="0"/>
    <s v="technology/web"/>
    <n v="22.388333333333332"/>
    <n v="59.970085470085472"/>
    <x v="2"/>
    <x v="2"/>
  </r>
  <r>
    <n v="654"/>
    <x v="643"/>
    <x v="653"/>
    <n v="35000"/>
    <n v="177936"/>
    <x v="1"/>
    <n v="3016"/>
    <x v="1"/>
    <s v="USD"/>
    <n v="1440392400"/>
    <n v="1440824400"/>
    <b v="0"/>
    <b v="0"/>
    <s v="music/metal"/>
    <n v="4.0838857142857146"/>
    <n v="58.9973474801061"/>
    <x v="1"/>
    <x v="16"/>
  </r>
  <r>
    <n v="655"/>
    <x v="644"/>
    <x v="654"/>
    <n v="6900"/>
    <n v="13212"/>
    <x v="1"/>
    <n v="264"/>
    <x v="1"/>
    <s v="USD"/>
    <n v="1488434400"/>
    <n v="1489554000"/>
    <b v="1"/>
    <b v="0"/>
    <s v="photography/photography books"/>
    <n v="0.9147826086956522"/>
    <n v="50.045454545454547"/>
    <x v="7"/>
    <x v="14"/>
  </r>
  <r>
    <n v="656"/>
    <x v="645"/>
    <x v="655"/>
    <n v="118400"/>
    <n v="49879"/>
    <x v="0"/>
    <n v="504"/>
    <x v="2"/>
    <s v="AUD"/>
    <n v="1514440800"/>
    <n v="1514872800"/>
    <b v="0"/>
    <b v="0"/>
    <s v="food/food trucks"/>
    <n v="-0.57872466216216212"/>
    <n v="98.966269841269835"/>
    <x v="0"/>
    <x v="0"/>
  </r>
  <r>
    <n v="657"/>
    <x v="646"/>
    <x v="656"/>
    <n v="10000"/>
    <n v="824"/>
    <x v="0"/>
    <n v="14"/>
    <x v="1"/>
    <s v="USD"/>
    <n v="1514354400"/>
    <n v="1515736800"/>
    <b v="0"/>
    <b v="0"/>
    <s v="film &amp; video/science fiction"/>
    <n v="-0.91759999999999997"/>
    <n v="58.857142857142854"/>
    <x v="4"/>
    <x v="22"/>
  </r>
  <r>
    <n v="658"/>
    <x v="647"/>
    <x v="657"/>
    <n v="52600"/>
    <n v="31594"/>
    <x v="3"/>
    <n v="390"/>
    <x v="1"/>
    <s v="USD"/>
    <n v="1440910800"/>
    <n v="1442898000"/>
    <b v="0"/>
    <b v="0"/>
    <s v="music/rock"/>
    <n v="-0.39935361216730036"/>
    <n v="81.010256410256417"/>
    <x v="1"/>
    <x v="1"/>
  </r>
  <r>
    <n v="659"/>
    <x v="648"/>
    <x v="658"/>
    <n v="120700"/>
    <n v="57010"/>
    <x v="0"/>
    <n v="750"/>
    <x v="4"/>
    <s v="GBP"/>
    <n v="1296108000"/>
    <n v="1296194400"/>
    <b v="0"/>
    <b v="0"/>
    <s v="film &amp; video/documentary"/>
    <n v="-0.52767191383595691"/>
    <n v="76.013333333333335"/>
    <x v="4"/>
    <x v="4"/>
  </r>
  <r>
    <n v="660"/>
    <x v="649"/>
    <x v="659"/>
    <n v="9100"/>
    <n v="7438"/>
    <x v="0"/>
    <n v="77"/>
    <x v="1"/>
    <s v="USD"/>
    <n v="1440133200"/>
    <n v="1440910800"/>
    <b v="1"/>
    <b v="0"/>
    <s v="theater/plays"/>
    <n v="-0.18263736263736263"/>
    <n v="96.597402597402592"/>
    <x v="3"/>
    <x v="3"/>
  </r>
  <r>
    <n v="661"/>
    <x v="650"/>
    <x v="660"/>
    <n v="106800"/>
    <n v="57872"/>
    <x v="0"/>
    <n v="752"/>
    <x v="3"/>
    <s v="DKK"/>
    <n v="1332910800"/>
    <n v="1335502800"/>
    <b v="0"/>
    <b v="0"/>
    <s v="music/jazz"/>
    <n v="-0.45812734082397005"/>
    <n v="76.957446808510639"/>
    <x v="1"/>
    <x v="17"/>
  </r>
  <r>
    <n v="662"/>
    <x v="651"/>
    <x v="661"/>
    <n v="9100"/>
    <n v="8906"/>
    <x v="0"/>
    <n v="131"/>
    <x v="1"/>
    <s v="USD"/>
    <n v="1544335200"/>
    <n v="1544680800"/>
    <b v="0"/>
    <b v="0"/>
    <s v="theater/plays"/>
    <n v="-2.131868131868132E-2"/>
    <n v="67.984732824427482"/>
    <x v="3"/>
    <x v="3"/>
  </r>
  <r>
    <n v="663"/>
    <x v="652"/>
    <x v="662"/>
    <n v="10000"/>
    <n v="7724"/>
    <x v="0"/>
    <n v="87"/>
    <x v="1"/>
    <s v="USD"/>
    <n v="1286427600"/>
    <n v="1288414800"/>
    <b v="0"/>
    <b v="0"/>
    <s v="theater/plays"/>
    <n v="-0.2276"/>
    <n v="88.781609195402297"/>
    <x v="3"/>
    <x v="3"/>
  </r>
  <r>
    <n v="664"/>
    <x v="327"/>
    <x v="663"/>
    <n v="79400"/>
    <n v="26571"/>
    <x v="0"/>
    <n v="1063"/>
    <x v="1"/>
    <s v="USD"/>
    <n v="1329717600"/>
    <n v="1330581600"/>
    <b v="0"/>
    <b v="0"/>
    <s v="music/jazz"/>
    <n v="-0.66535264483627199"/>
    <n v="24.99623706491063"/>
    <x v="1"/>
    <x v="17"/>
  </r>
  <r>
    <n v="665"/>
    <x v="653"/>
    <x v="664"/>
    <n v="5100"/>
    <n v="12219"/>
    <x v="1"/>
    <n v="272"/>
    <x v="1"/>
    <s v="USD"/>
    <n v="1310187600"/>
    <n v="1311397200"/>
    <b v="0"/>
    <b v="1"/>
    <s v="film &amp; video/documentary"/>
    <n v="1.3958823529411766"/>
    <n v="44.922794117647058"/>
    <x v="4"/>
    <x v="4"/>
  </r>
  <r>
    <n v="666"/>
    <x v="654"/>
    <x v="665"/>
    <n v="3100"/>
    <n v="1985"/>
    <x v="3"/>
    <n v="25"/>
    <x v="1"/>
    <s v="USD"/>
    <n v="1377838800"/>
    <n v="1378357200"/>
    <b v="0"/>
    <b v="1"/>
    <s v="theater/plays"/>
    <n v="-0.35967741935483871"/>
    <n v="79.400000000000006"/>
    <x v="3"/>
    <x v="3"/>
  </r>
  <r>
    <n v="667"/>
    <x v="655"/>
    <x v="666"/>
    <n v="6900"/>
    <n v="12155"/>
    <x v="1"/>
    <n v="419"/>
    <x v="1"/>
    <s v="USD"/>
    <n v="1410325200"/>
    <n v="1411102800"/>
    <b v="0"/>
    <b v="0"/>
    <s v="journalism/audio"/>
    <n v="0.76159420289855073"/>
    <n v="29.009546539379475"/>
    <x v="8"/>
    <x v="23"/>
  </r>
  <r>
    <n v="668"/>
    <x v="656"/>
    <x v="667"/>
    <n v="27500"/>
    <n v="5593"/>
    <x v="0"/>
    <n v="76"/>
    <x v="1"/>
    <s v="USD"/>
    <n v="1343797200"/>
    <n v="1344834000"/>
    <b v="0"/>
    <b v="0"/>
    <s v="theater/plays"/>
    <n v="-0.79661818181818178"/>
    <n v="73.59210526315789"/>
    <x v="3"/>
    <x v="3"/>
  </r>
  <r>
    <n v="669"/>
    <x v="657"/>
    <x v="668"/>
    <n v="48800"/>
    <n v="175020"/>
    <x v="1"/>
    <n v="1621"/>
    <x v="6"/>
    <s v="EUR"/>
    <n v="1498453200"/>
    <n v="1499230800"/>
    <b v="0"/>
    <b v="0"/>
    <s v="theater/plays"/>
    <n v="2.5864754098360656"/>
    <n v="107.97038864898211"/>
    <x v="3"/>
    <x v="3"/>
  </r>
  <r>
    <n v="670"/>
    <x v="635"/>
    <x v="669"/>
    <n v="16200"/>
    <n v="75955"/>
    <x v="1"/>
    <n v="1101"/>
    <x v="1"/>
    <s v="USD"/>
    <n v="1456380000"/>
    <n v="1457416800"/>
    <b v="0"/>
    <b v="0"/>
    <s v="music/indie rock"/>
    <n v="3.6885802469135802"/>
    <n v="68.987284287011803"/>
    <x v="1"/>
    <x v="7"/>
  </r>
  <r>
    <n v="671"/>
    <x v="658"/>
    <x v="670"/>
    <n v="97600"/>
    <n v="119127"/>
    <x v="1"/>
    <n v="1073"/>
    <x v="1"/>
    <s v="USD"/>
    <n v="1280552400"/>
    <n v="1280898000"/>
    <b v="0"/>
    <b v="1"/>
    <s v="theater/plays"/>
    <n v="0.22056352459016393"/>
    <n v="111.02236719478098"/>
    <x v="3"/>
    <x v="3"/>
  </r>
  <r>
    <n v="672"/>
    <x v="659"/>
    <x v="671"/>
    <n v="197900"/>
    <n v="110689"/>
    <x v="0"/>
    <n v="4428"/>
    <x v="2"/>
    <s v="AUD"/>
    <n v="1521608400"/>
    <n v="1522472400"/>
    <b v="0"/>
    <b v="0"/>
    <s v="theater/plays"/>
    <n v="-0.44068216270843863"/>
    <n v="24.997515808491418"/>
    <x v="3"/>
    <x v="3"/>
  </r>
  <r>
    <n v="673"/>
    <x v="660"/>
    <x v="672"/>
    <n v="5600"/>
    <n v="2445"/>
    <x v="0"/>
    <n v="58"/>
    <x v="6"/>
    <s v="EUR"/>
    <n v="1460696400"/>
    <n v="1462510800"/>
    <b v="0"/>
    <b v="0"/>
    <s v="music/indie rock"/>
    <n v="-0.56339285714285714"/>
    <n v="42.155172413793103"/>
    <x v="1"/>
    <x v="7"/>
  </r>
  <r>
    <n v="674"/>
    <x v="661"/>
    <x v="673"/>
    <n v="170700"/>
    <n v="57250"/>
    <x v="3"/>
    <n v="1218"/>
    <x v="1"/>
    <s v="USD"/>
    <n v="1313730000"/>
    <n v="1317790800"/>
    <b v="0"/>
    <b v="0"/>
    <s v="photography/photography books"/>
    <n v="-0.66461628588166377"/>
    <n v="47.003284072249592"/>
    <x v="7"/>
    <x v="14"/>
  </r>
  <r>
    <n v="675"/>
    <x v="662"/>
    <x v="674"/>
    <n v="9700"/>
    <n v="11929"/>
    <x v="1"/>
    <n v="331"/>
    <x v="1"/>
    <s v="USD"/>
    <n v="1568178000"/>
    <n v="1568782800"/>
    <b v="0"/>
    <b v="0"/>
    <s v="journalism/audio"/>
    <n v="0.22979381443298968"/>
    <n v="36.0392749244713"/>
    <x v="8"/>
    <x v="23"/>
  </r>
  <r>
    <n v="676"/>
    <x v="663"/>
    <x v="675"/>
    <n v="62300"/>
    <n v="118214"/>
    <x v="1"/>
    <n v="1170"/>
    <x v="1"/>
    <s v="USD"/>
    <n v="1348635600"/>
    <n v="1349413200"/>
    <b v="0"/>
    <b v="0"/>
    <s v="photography/photography books"/>
    <n v="0.89749598715890855"/>
    <n v="101.03760683760684"/>
    <x v="7"/>
    <x v="14"/>
  </r>
  <r>
    <n v="677"/>
    <x v="664"/>
    <x v="676"/>
    <n v="5300"/>
    <n v="4432"/>
    <x v="0"/>
    <n v="111"/>
    <x v="1"/>
    <s v="USD"/>
    <n v="1468126800"/>
    <n v="1472446800"/>
    <b v="0"/>
    <b v="0"/>
    <s v="publishing/fiction"/>
    <n v="-0.16377358490566038"/>
    <n v="39.927927927927925"/>
    <x v="5"/>
    <x v="13"/>
  </r>
  <r>
    <n v="678"/>
    <x v="665"/>
    <x v="677"/>
    <n v="99500"/>
    <n v="17879"/>
    <x v="3"/>
    <n v="215"/>
    <x v="1"/>
    <s v="USD"/>
    <n v="1547877600"/>
    <n v="1548050400"/>
    <b v="0"/>
    <b v="0"/>
    <s v="film &amp; video/drama"/>
    <n v="-0.82031155778894471"/>
    <n v="83.158139534883716"/>
    <x v="4"/>
    <x v="6"/>
  </r>
  <r>
    <n v="679"/>
    <x v="307"/>
    <x v="678"/>
    <n v="1400"/>
    <n v="14511"/>
    <x v="1"/>
    <n v="363"/>
    <x v="1"/>
    <s v="USD"/>
    <n v="1571374800"/>
    <n v="1571806800"/>
    <b v="0"/>
    <b v="1"/>
    <s v="food/food trucks"/>
    <n v="9.3650000000000002"/>
    <n v="39.97520661157025"/>
    <x v="0"/>
    <x v="0"/>
  </r>
  <r>
    <n v="680"/>
    <x v="666"/>
    <x v="679"/>
    <n v="145600"/>
    <n v="141822"/>
    <x v="0"/>
    <n v="2955"/>
    <x v="1"/>
    <s v="USD"/>
    <n v="1576303200"/>
    <n v="1576476000"/>
    <b v="0"/>
    <b v="1"/>
    <s v="games/mobile games"/>
    <n v="-2.5947802197802197E-2"/>
    <n v="47.993908629441627"/>
    <x v="6"/>
    <x v="20"/>
  </r>
  <r>
    <n v="681"/>
    <x v="667"/>
    <x v="680"/>
    <n v="184100"/>
    <n v="159037"/>
    <x v="0"/>
    <n v="1657"/>
    <x v="1"/>
    <s v="USD"/>
    <n v="1324447200"/>
    <n v="1324965600"/>
    <b v="0"/>
    <b v="0"/>
    <s v="theater/plays"/>
    <n v="-0.13613796849538295"/>
    <n v="95.978877489438744"/>
    <x v="3"/>
    <x v="3"/>
  </r>
  <r>
    <n v="682"/>
    <x v="668"/>
    <x v="681"/>
    <n v="5400"/>
    <n v="8109"/>
    <x v="1"/>
    <n v="103"/>
    <x v="1"/>
    <s v="USD"/>
    <n v="1386741600"/>
    <n v="1387519200"/>
    <b v="0"/>
    <b v="0"/>
    <s v="theater/plays"/>
    <n v="0.50166666666666671"/>
    <n v="78.728155339805824"/>
    <x v="3"/>
    <x v="3"/>
  </r>
  <r>
    <n v="683"/>
    <x v="669"/>
    <x v="682"/>
    <n v="2300"/>
    <n v="8244"/>
    <x v="1"/>
    <n v="147"/>
    <x v="1"/>
    <s v="USD"/>
    <n v="1537074000"/>
    <n v="1537246800"/>
    <b v="0"/>
    <b v="0"/>
    <s v="theater/plays"/>
    <n v="2.5843478260869563"/>
    <n v="56.081632653061227"/>
    <x v="3"/>
    <x v="3"/>
  </r>
  <r>
    <n v="684"/>
    <x v="670"/>
    <x v="683"/>
    <n v="1400"/>
    <n v="7600"/>
    <x v="1"/>
    <n v="110"/>
    <x v="0"/>
    <s v="CAD"/>
    <n v="1277787600"/>
    <n v="1279515600"/>
    <b v="0"/>
    <b v="0"/>
    <s v="publishing/nonfiction"/>
    <n v="4.4285714285714288"/>
    <n v="69.090909090909093"/>
    <x v="5"/>
    <x v="9"/>
  </r>
  <r>
    <n v="685"/>
    <x v="671"/>
    <x v="684"/>
    <n v="140000"/>
    <n v="94501"/>
    <x v="0"/>
    <n v="926"/>
    <x v="0"/>
    <s v="CAD"/>
    <n v="1440306000"/>
    <n v="1442379600"/>
    <b v="0"/>
    <b v="0"/>
    <s v="theater/plays"/>
    <n v="-0.32499285714285714"/>
    <n v="102.05291576673866"/>
    <x v="3"/>
    <x v="3"/>
  </r>
  <r>
    <n v="686"/>
    <x v="672"/>
    <x v="685"/>
    <n v="7500"/>
    <n v="14381"/>
    <x v="1"/>
    <n v="134"/>
    <x v="1"/>
    <s v="USD"/>
    <n v="1522126800"/>
    <n v="1523077200"/>
    <b v="0"/>
    <b v="0"/>
    <s v="technology/wearables"/>
    <n v="0.91746666666666665"/>
    <n v="107.32089552238806"/>
    <x v="2"/>
    <x v="8"/>
  </r>
  <r>
    <n v="687"/>
    <x v="673"/>
    <x v="686"/>
    <n v="1500"/>
    <n v="13980"/>
    <x v="1"/>
    <n v="269"/>
    <x v="1"/>
    <s v="USD"/>
    <n v="1489298400"/>
    <n v="1489554000"/>
    <b v="0"/>
    <b v="0"/>
    <s v="theater/plays"/>
    <n v="8.32"/>
    <n v="51.970260223048328"/>
    <x v="3"/>
    <x v="3"/>
  </r>
  <r>
    <n v="688"/>
    <x v="674"/>
    <x v="687"/>
    <n v="2900"/>
    <n v="12449"/>
    <x v="1"/>
    <n v="175"/>
    <x v="1"/>
    <s v="USD"/>
    <n v="1547100000"/>
    <n v="1548482400"/>
    <b v="0"/>
    <b v="1"/>
    <s v="film &amp; video/television"/>
    <n v="3.2927586206896553"/>
    <n v="71.137142857142862"/>
    <x v="4"/>
    <x v="19"/>
  </r>
  <r>
    <n v="689"/>
    <x v="675"/>
    <x v="688"/>
    <n v="7300"/>
    <n v="7348"/>
    <x v="1"/>
    <n v="69"/>
    <x v="1"/>
    <s v="USD"/>
    <n v="1383022800"/>
    <n v="1384063200"/>
    <b v="0"/>
    <b v="0"/>
    <s v="technology/web"/>
    <n v="6.5753424657534251E-3"/>
    <n v="106.49275362318841"/>
    <x v="2"/>
    <x v="2"/>
  </r>
  <r>
    <n v="690"/>
    <x v="676"/>
    <x v="689"/>
    <n v="3600"/>
    <n v="8158"/>
    <x v="1"/>
    <n v="190"/>
    <x v="1"/>
    <s v="USD"/>
    <n v="1322373600"/>
    <n v="1322892000"/>
    <b v="0"/>
    <b v="1"/>
    <s v="film &amp; video/documentary"/>
    <n v="1.2661111111111112"/>
    <n v="42.93684210526316"/>
    <x v="4"/>
    <x v="4"/>
  </r>
  <r>
    <n v="691"/>
    <x v="677"/>
    <x v="690"/>
    <n v="5000"/>
    <n v="7119"/>
    <x v="1"/>
    <n v="237"/>
    <x v="1"/>
    <s v="USD"/>
    <n v="1349240400"/>
    <n v="1350709200"/>
    <b v="1"/>
    <b v="1"/>
    <s v="film &amp; video/documentary"/>
    <n v="0.42380000000000001"/>
    <n v="30.037974683544302"/>
    <x v="4"/>
    <x v="4"/>
  </r>
  <r>
    <n v="692"/>
    <x v="678"/>
    <x v="691"/>
    <n v="6000"/>
    <n v="5438"/>
    <x v="0"/>
    <n v="77"/>
    <x v="4"/>
    <s v="GBP"/>
    <n v="1562648400"/>
    <n v="1564203600"/>
    <b v="0"/>
    <b v="0"/>
    <s v="music/rock"/>
    <n v="-9.3666666666666662E-2"/>
    <n v="70.623376623376629"/>
    <x v="1"/>
    <x v="1"/>
  </r>
  <r>
    <n v="693"/>
    <x v="679"/>
    <x v="692"/>
    <n v="180400"/>
    <n v="115396"/>
    <x v="0"/>
    <n v="1748"/>
    <x v="1"/>
    <s v="USD"/>
    <n v="1508216400"/>
    <n v="1509685200"/>
    <b v="0"/>
    <b v="0"/>
    <s v="theater/plays"/>
    <n v="-0.36033259423503328"/>
    <n v="66.016018306636155"/>
    <x v="3"/>
    <x v="3"/>
  </r>
  <r>
    <n v="694"/>
    <x v="680"/>
    <x v="693"/>
    <n v="9100"/>
    <n v="7656"/>
    <x v="0"/>
    <n v="79"/>
    <x v="1"/>
    <s v="USD"/>
    <n v="1511762400"/>
    <n v="1514959200"/>
    <b v="0"/>
    <b v="0"/>
    <s v="theater/plays"/>
    <n v="-0.15868131868131868"/>
    <n v="96.911392405063296"/>
    <x v="3"/>
    <x v="3"/>
  </r>
  <r>
    <n v="695"/>
    <x v="681"/>
    <x v="694"/>
    <n v="9200"/>
    <n v="12322"/>
    <x v="1"/>
    <n v="196"/>
    <x v="6"/>
    <s v="EUR"/>
    <n v="1447480800"/>
    <n v="1448863200"/>
    <b v="1"/>
    <b v="0"/>
    <s v="music/rock"/>
    <n v="0.33934782608695652"/>
    <n v="62.867346938775512"/>
    <x v="1"/>
    <x v="1"/>
  </r>
  <r>
    <n v="696"/>
    <x v="682"/>
    <x v="695"/>
    <n v="164100"/>
    <n v="96888"/>
    <x v="0"/>
    <n v="889"/>
    <x v="1"/>
    <s v="USD"/>
    <n v="1429506000"/>
    <n v="1429592400"/>
    <b v="0"/>
    <b v="1"/>
    <s v="theater/plays"/>
    <n v="-0.40957952468007314"/>
    <n v="108.98537682789652"/>
    <x v="3"/>
    <x v="3"/>
  </r>
  <r>
    <n v="697"/>
    <x v="683"/>
    <x v="696"/>
    <n v="128900"/>
    <n v="196960"/>
    <x v="1"/>
    <n v="7295"/>
    <x v="1"/>
    <s v="USD"/>
    <n v="1522472400"/>
    <n v="1522645200"/>
    <b v="0"/>
    <b v="0"/>
    <s v="music/electric music"/>
    <n v="0.52800620636152051"/>
    <n v="26.999314599040439"/>
    <x v="1"/>
    <x v="5"/>
  </r>
  <r>
    <n v="698"/>
    <x v="684"/>
    <x v="697"/>
    <n v="42100"/>
    <n v="188057"/>
    <x v="1"/>
    <n v="2893"/>
    <x v="0"/>
    <s v="CAD"/>
    <n v="1322114400"/>
    <n v="1323324000"/>
    <b v="0"/>
    <b v="0"/>
    <s v="technology/wearables"/>
    <n v="3.4669121140142516"/>
    <n v="65.004147943311438"/>
    <x v="2"/>
    <x v="8"/>
  </r>
  <r>
    <n v="699"/>
    <x v="196"/>
    <x v="698"/>
    <n v="7400"/>
    <n v="6245"/>
    <x v="0"/>
    <n v="56"/>
    <x v="1"/>
    <s v="USD"/>
    <n v="1561438800"/>
    <n v="1561525200"/>
    <b v="0"/>
    <b v="0"/>
    <s v="film &amp; video/drama"/>
    <n v="-0.15608108108108107"/>
    <n v="111.51785714285714"/>
    <x v="4"/>
    <x v="6"/>
  </r>
  <r>
    <n v="700"/>
    <x v="685"/>
    <x v="699"/>
    <n v="100"/>
    <n v="3"/>
    <x v="0"/>
    <n v="1"/>
    <x v="1"/>
    <s v="USD"/>
    <n v="1264399200"/>
    <n v="1265695200"/>
    <b v="0"/>
    <b v="0"/>
    <s v="technology/wearables"/>
    <n v="-0.97"/>
    <n v="3"/>
    <x v="2"/>
    <x v="8"/>
  </r>
  <r>
    <n v="701"/>
    <x v="686"/>
    <x v="700"/>
    <n v="52000"/>
    <n v="91014"/>
    <x v="1"/>
    <n v="820"/>
    <x v="1"/>
    <s v="USD"/>
    <n v="1301202000"/>
    <n v="1301806800"/>
    <b v="1"/>
    <b v="0"/>
    <s v="theater/plays"/>
    <n v="0.7502692307692308"/>
    <n v="110.99268292682927"/>
    <x v="3"/>
    <x v="3"/>
  </r>
  <r>
    <n v="702"/>
    <x v="687"/>
    <x v="701"/>
    <n v="8700"/>
    <n v="4710"/>
    <x v="0"/>
    <n v="83"/>
    <x v="1"/>
    <s v="USD"/>
    <n v="1374469200"/>
    <n v="1374901200"/>
    <b v="0"/>
    <b v="0"/>
    <s v="technology/wearables"/>
    <n v="-0.45862068965517239"/>
    <n v="56.746987951807228"/>
    <x v="2"/>
    <x v="8"/>
  </r>
  <r>
    <n v="703"/>
    <x v="688"/>
    <x v="702"/>
    <n v="63400"/>
    <n v="197728"/>
    <x v="1"/>
    <n v="2038"/>
    <x v="1"/>
    <s v="USD"/>
    <n v="1334984400"/>
    <n v="1336453200"/>
    <b v="1"/>
    <b v="1"/>
    <s v="publishing/translations"/>
    <n v="2.1187381703470032"/>
    <n v="97.020608439646708"/>
    <x v="5"/>
    <x v="18"/>
  </r>
  <r>
    <n v="704"/>
    <x v="689"/>
    <x v="703"/>
    <n v="8700"/>
    <n v="10682"/>
    <x v="1"/>
    <n v="116"/>
    <x v="1"/>
    <s v="USD"/>
    <n v="1467608400"/>
    <n v="1468904400"/>
    <b v="0"/>
    <b v="0"/>
    <s v="film &amp; video/animation"/>
    <n v="0.227816091954023"/>
    <n v="92.08620689655173"/>
    <x v="4"/>
    <x v="10"/>
  </r>
  <r>
    <n v="705"/>
    <x v="690"/>
    <x v="704"/>
    <n v="169700"/>
    <n v="168048"/>
    <x v="0"/>
    <n v="2025"/>
    <x v="4"/>
    <s v="GBP"/>
    <n v="1386741600"/>
    <n v="1387087200"/>
    <b v="0"/>
    <b v="0"/>
    <s v="publishing/nonfiction"/>
    <n v="-9.7348261638185024E-3"/>
    <n v="82.986666666666665"/>
    <x v="5"/>
    <x v="9"/>
  </r>
  <r>
    <n v="706"/>
    <x v="691"/>
    <x v="705"/>
    <n v="108400"/>
    <n v="138586"/>
    <x v="1"/>
    <n v="1345"/>
    <x v="2"/>
    <s v="AUD"/>
    <n v="1546754400"/>
    <n v="1547445600"/>
    <b v="0"/>
    <b v="1"/>
    <s v="technology/web"/>
    <n v="0.27846863468634686"/>
    <n v="103.03791821561339"/>
    <x v="2"/>
    <x v="2"/>
  </r>
  <r>
    <n v="707"/>
    <x v="692"/>
    <x v="706"/>
    <n v="7300"/>
    <n v="11579"/>
    <x v="1"/>
    <n v="168"/>
    <x v="1"/>
    <s v="USD"/>
    <n v="1544248800"/>
    <n v="1547359200"/>
    <b v="0"/>
    <b v="0"/>
    <s v="film &amp; video/drama"/>
    <n v="0.5861643835616438"/>
    <n v="68.922619047619051"/>
    <x v="4"/>
    <x v="6"/>
  </r>
  <r>
    <n v="708"/>
    <x v="693"/>
    <x v="707"/>
    <n v="1700"/>
    <n v="12020"/>
    <x v="1"/>
    <n v="137"/>
    <x v="5"/>
    <s v="CHF"/>
    <n v="1495429200"/>
    <n v="1496293200"/>
    <b v="0"/>
    <b v="0"/>
    <s v="theater/plays"/>
    <n v="6.0705882352941174"/>
    <n v="87.737226277372258"/>
    <x v="3"/>
    <x v="3"/>
  </r>
  <r>
    <n v="709"/>
    <x v="694"/>
    <x v="708"/>
    <n v="9800"/>
    <n v="13954"/>
    <x v="1"/>
    <n v="186"/>
    <x v="6"/>
    <s v="EUR"/>
    <n v="1334811600"/>
    <n v="1335416400"/>
    <b v="0"/>
    <b v="0"/>
    <s v="theater/plays"/>
    <n v="0.42387755102040814"/>
    <n v="75.021505376344081"/>
    <x v="3"/>
    <x v="3"/>
  </r>
  <r>
    <n v="710"/>
    <x v="695"/>
    <x v="709"/>
    <n v="4300"/>
    <n v="6358"/>
    <x v="1"/>
    <n v="125"/>
    <x v="1"/>
    <s v="USD"/>
    <n v="1531544400"/>
    <n v="1532149200"/>
    <b v="0"/>
    <b v="1"/>
    <s v="theater/plays"/>
    <n v="0.47860465116279072"/>
    <n v="50.863999999999997"/>
    <x v="3"/>
    <x v="3"/>
  </r>
  <r>
    <n v="711"/>
    <x v="696"/>
    <x v="710"/>
    <n v="6200"/>
    <n v="1260"/>
    <x v="0"/>
    <n v="14"/>
    <x v="6"/>
    <s v="EUR"/>
    <n v="1453615200"/>
    <n v="1453788000"/>
    <b v="1"/>
    <b v="1"/>
    <s v="theater/plays"/>
    <n v="-0.79677419354838708"/>
    <n v="90"/>
    <x v="3"/>
    <x v="3"/>
  </r>
  <r>
    <n v="712"/>
    <x v="697"/>
    <x v="711"/>
    <n v="800"/>
    <n v="14725"/>
    <x v="1"/>
    <n v="202"/>
    <x v="1"/>
    <s v="USD"/>
    <n v="1467954000"/>
    <n v="1471496400"/>
    <b v="0"/>
    <b v="0"/>
    <s v="theater/plays"/>
    <n v="17.40625"/>
    <n v="72.896039603960389"/>
    <x v="3"/>
    <x v="3"/>
  </r>
  <r>
    <n v="713"/>
    <x v="698"/>
    <x v="712"/>
    <n v="6900"/>
    <n v="11174"/>
    <x v="1"/>
    <n v="103"/>
    <x v="1"/>
    <s v="USD"/>
    <n v="1471842000"/>
    <n v="1472878800"/>
    <b v="0"/>
    <b v="0"/>
    <s v="publishing/radio &amp; podcasts"/>
    <n v="0.61942028985507247"/>
    <n v="108.48543689320388"/>
    <x v="5"/>
    <x v="15"/>
  </r>
  <r>
    <n v="714"/>
    <x v="699"/>
    <x v="713"/>
    <n v="38500"/>
    <n v="182036"/>
    <x v="1"/>
    <n v="1785"/>
    <x v="1"/>
    <s v="USD"/>
    <n v="1408424400"/>
    <n v="1408510800"/>
    <b v="0"/>
    <b v="0"/>
    <s v="music/rock"/>
    <n v="3.7282077922077921"/>
    <n v="101.98095238095237"/>
    <x v="1"/>
    <x v="1"/>
  </r>
  <r>
    <n v="715"/>
    <x v="700"/>
    <x v="714"/>
    <n v="118000"/>
    <n v="28870"/>
    <x v="0"/>
    <n v="656"/>
    <x v="1"/>
    <s v="USD"/>
    <n v="1281157200"/>
    <n v="1281589200"/>
    <b v="0"/>
    <b v="0"/>
    <s v="games/mobile games"/>
    <n v="-0.75533898305084746"/>
    <n v="44.009146341463413"/>
    <x v="6"/>
    <x v="20"/>
  </r>
  <r>
    <n v="716"/>
    <x v="701"/>
    <x v="715"/>
    <n v="2000"/>
    <n v="10353"/>
    <x v="1"/>
    <n v="157"/>
    <x v="1"/>
    <s v="USD"/>
    <n v="1373432400"/>
    <n v="1375851600"/>
    <b v="0"/>
    <b v="1"/>
    <s v="theater/plays"/>
    <n v="4.1764999999999999"/>
    <n v="65.942675159235662"/>
    <x v="3"/>
    <x v="3"/>
  </r>
  <r>
    <n v="717"/>
    <x v="702"/>
    <x v="716"/>
    <n v="5600"/>
    <n v="13868"/>
    <x v="1"/>
    <n v="555"/>
    <x v="1"/>
    <s v="USD"/>
    <n v="1313989200"/>
    <n v="1315803600"/>
    <b v="0"/>
    <b v="0"/>
    <s v="film &amp; video/documentary"/>
    <n v="1.4764285714285714"/>
    <n v="24.987387387387386"/>
    <x v="4"/>
    <x v="4"/>
  </r>
  <r>
    <n v="718"/>
    <x v="703"/>
    <x v="717"/>
    <n v="8300"/>
    <n v="8317"/>
    <x v="1"/>
    <n v="297"/>
    <x v="1"/>
    <s v="USD"/>
    <n v="1371445200"/>
    <n v="1373691600"/>
    <b v="0"/>
    <b v="0"/>
    <s v="technology/wearables"/>
    <n v="2.0481927710843373E-3"/>
    <n v="28.003367003367003"/>
    <x v="2"/>
    <x v="8"/>
  </r>
  <r>
    <n v="719"/>
    <x v="704"/>
    <x v="718"/>
    <n v="6900"/>
    <n v="10557"/>
    <x v="1"/>
    <n v="123"/>
    <x v="1"/>
    <s v="USD"/>
    <n v="1338267600"/>
    <n v="1339218000"/>
    <b v="0"/>
    <b v="0"/>
    <s v="publishing/fiction"/>
    <n v="0.53"/>
    <n v="85.829268292682926"/>
    <x v="5"/>
    <x v="13"/>
  </r>
  <r>
    <n v="720"/>
    <x v="705"/>
    <x v="719"/>
    <n v="8700"/>
    <n v="3227"/>
    <x v="3"/>
    <n v="38"/>
    <x v="3"/>
    <s v="DKK"/>
    <n v="1519192800"/>
    <n v="1520402400"/>
    <b v="0"/>
    <b v="1"/>
    <s v="theater/plays"/>
    <n v="-0.62908045977011495"/>
    <n v="84.921052631578945"/>
    <x v="3"/>
    <x v="3"/>
  </r>
  <r>
    <n v="721"/>
    <x v="706"/>
    <x v="720"/>
    <n v="123600"/>
    <n v="5429"/>
    <x v="3"/>
    <n v="60"/>
    <x v="1"/>
    <s v="USD"/>
    <n v="1522818000"/>
    <n v="1523336400"/>
    <b v="0"/>
    <b v="0"/>
    <s v="music/rock"/>
    <n v="-0.95607605177993527"/>
    <n v="90.483333333333334"/>
    <x v="1"/>
    <x v="1"/>
  </r>
  <r>
    <n v="722"/>
    <x v="707"/>
    <x v="721"/>
    <n v="48500"/>
    <n v="75906"/>
    <x v="1"/>
    <n v="3036"/>
    <x v="1"/>
    <s v="USD"/>
    <n v="1509948000"/>
    <n v="1512280800"/>
    <b v="0"/>
    <b v="0"/>
    <s v="film &amp; video/documentary"/>
    <n v="0.56507216494845358"/>
    <n v="25.00197628458498"/>
    <x v="4"/>
    <x v="4"/>
  </r>
  <r>
    <n v="723"/>
    <x v="708"/>
    <x v="722"/>
    <n v="4900"/>
    <n v="13250"/>
    <x v="1"/>
    <n v="144"/>
    <x v="2"/>
    <s v="AUD"/>
    <n v="1456898400"/>
    <n v="1458709200"/>
    <b v="0"/>
    <b v="0"/>
    <s v="theater/plays"/>
    <n v="1.7040816326530612"/>
    <n v="92.013888888888886"/>
    <x v="3"/>
    <x v="3"/>
  </r>
  <r>
    <n v="724"/>
    <x v="709"/>
    <x v="723"/>
    <n v="8400"/>
    <n v="11261"/>
    <x v="1"/>
    <n v="121"/>
    <x v="4"/>
    <s v="GBP"/>
    <n v="1413954000"/>
    <n v="1414126800"/>
    <b v="0"/>
    <b v="1"/>
    <s v="theater/plays"/>
    <n v="0.34059523809523812"/>
    <n v="93.066115702479337"/>
    <x v="3"/>
    <x v="3"/>
  </r>
  <r>
    <n v="725"/>
    <x v="710"/>
    <x v="724"/>
    <n v="193200"/>
    <n v="97369"/>
    <x v="0"/>
    <n v="1596"/>
    <x v="1"/>
    <s v="USD"/>
    <n v="1416031200"/>
    <n v="1416204000"/>
    <b v="0"/>
    <b v="0"/>
    <s v="games/mobile games"/>
    <n v="-0.49601966873706005"/>
    <n v="61.008145363408524"/>
    <x v="6"/>
    <x v="20"/>
  </r>
  <r>
    <n v="726"/>
    <x v="711"/>
    <x v="725"/>
    <n v="54300"/>
    <n v="48227"/>
    <x v="3"/>
    <n v="524"/>
    <x v="1"/>
    <s v="USD"/>
    <n v="1287982800"/>
    <n v="1288501200"/>
    <b v="0"/>
    <b v="1"/>
    <s v="theater/plays"/>
    <n v="-0.11184162062615101"/>
    <n v="92.036259541984734"/>
    <x v="3"/>
    <x v="3"/>
  </r>
  <r>
    <n v="727"/>
    <x v="712"/>
    <x v="726"/>
    <n v="8900"/>
    <n v="14685"/>
    <x v="1"/>
    <n v="181"/>
    <x v="1"/>
    <s v="USD"/>
    <n v="1547964000"/>
    <n v="1552971600"/>
    <b v="0"/>
    <b v="0"/>
    <s v="technology/web"/>
    <n v="0.65"/>
    <n v="81.132596685082873"/>
    <x v="2"/>
    <x v="2"/>
  </r>
  <r>
    <n v="728"/>
    <x v="713"/>
    <x v="727"/>
    <n v="4200"/>
    <n v="735"/>
    <x v="0"/>
    <n v="10"/>
    <x v="1"/>
    <s v="USD"/>
    <n v="1464152400"/>
    <n v="1465102800"/>
    <b v="0"/>
    <b v="0"/>
    <s v="theater/plays"/>
    <n v="-0.82499999999999996"/>
    <n v="73.5"/>
    <x v="3"/>
    <x v="3"/>
  </r>
  <r>
    <n v="729"/>
    <x v="714"/>
    <x v="728"/>
    <n v="5600"/>
    <n v="10397"/>
    <x v="1"/>
    <n v="122"/>
    <x v="1"/>
    <s v="USD"/>
    <n v="1359957600"/>
    <n v="1360130400"/>
    <b v="0"/>
    <b v="0"/>
    <s v="film &amp; video/drama"/>
    <n v="0.8566071428571429"/>
    <n v="85.221311475409834"/>
    <x v="4"/>
    <x v="6"/>
  </r>
  <r>
    <n v="730"/>
    <x v="715"/>
    <x v="729"/>
    <n v="28800"/>
    <n v="118847"/>
    <x v="1"/>
    <n v="1071"/>
    <x v="0"/>
    <s v="CAD"/>
    <n v="1432357200"/>
    <n v="1432875600"/>
    <b v="0"/>
    <b v="0"/>
    <s v="technology/wearables"/>
    <n v="3.1266319444444446"/>
    <n v="110.96825396825396"/>
    <x v="2"/>
    <x v="8"/>
  </r>
  <r>
    <n v="731"/>
    <x v="716"/>
    <x v="730"/>
    <n v="8000"/>
    <n v="7220"/>
    <x v="3"/>
    <n v="219"/>
    <x v="1"/>
    <s v="USD"/>
    <n v="1500786000"/>
    <n v="1500872400"/>
    <b v="0"/>
    <b v="0"/>
    <s v="technology/web"/>
    <n v="-9.7500000000000003E-2"/>
    <n v="32.968036529680369"/>
    <x v="2"/>
    <x v="2"/>
  </r>
  <r>
    <n v="732"/>
    <x v="717"/>
    <x v="731"/>
    <n v="117000"/>
    <n v="107622"/>
    <x v="0"/>
    <n v="1121"/>
    <x v="1"/>
    <s v="USD"/>
    <n v="1490158800"/>
    <n v="1492146000"/>
    <b v="0"/>
    <b v="1"/>
    <s v="music/rock"/>
    <n v="-8.0153846153846159E-2"/>
    <n v="96.005352363960753"/>
    <x v="1"/>
    <x v="1"/>
  </r>
  <r>
    <n v="733"/>
    <x v="718"/>
    <x v="732"/>
    <n v="15800"/>
    <n v="83267"/>
    <x v="1"/>
    <n v="980"/>
    <x v="1"/>
    <s v="USD"/>
    <n v="1406178000"/>
    <n v="1407301200"/>
    <b v="0"/>
    <b v="0"/>
    <s v="music/metal"/>
    <n v="4.2700632911392402"/>
    <n v="84.96632653061225"/>
    <x v="1"/>
    <x v="16"/>
  </r>
  <r>
    <n v="734"/>
    <x v="719"/>
    <x v="733"/>
    <n v="4200"/>
    <n v="13404"/>
    <x v="1"/>
    <n v="536"/>
    <x v="1"/>
    <s v="USD"/>
    <n v="1485583200"/>
    <n v="1486620000"/>
    <b v="0"/>
    <b v="1"/>
    <s v="theater/plays"/>
    <n v="2.1914285714285713"/>
    <n v="25.007462686567163"/>
    <x v="3"/>
    <x v="3"/>
  </r>
  <r>
    <n v="735"/>
    <x v="720"/>
    <x v="734"/>
    <n v="37100"/>
    <n v="131404"/>
    <x v="1"/>
    <n v="1991"/>
    <x v="1"/>
    <s v="USD"/>
    <n v="1459314000"/>
    <n v="1459918800"/>
    <b v="0"/>
    <b v="0"/>
    <s v="photography/photography books"/>
    <n v="2.5418867924528303"/>
    <n v="65.998995479658461"/>
    <x v="7"/>
    <x v="14"/>
  </r>
  <r>
    <n v="736"/>
    <x v="721"/>
    <x v="735"/>
    <n v="7700"/>
    <n v="2533"/>
    <x v="3"/>
    <n v="29"/>
    <x v="1"/>
    <s v="USD"/>
    <n v="1424412000"/>
    <n v="1424757600"/>
    <b v="0"/>
    <b v="0"/>
    <s v="publishing/nonfiction"/>
    <n v="-0.67103896103896099"/>
    <n v="87.34482758620689"/>
    <x v="5"/>
    <x v="9"/>
  </r>
  <r>
    <n v="737"/>
    <x v="722"/>
    <x v="736"/>
    <n v="3700"/>
    <n v="5028"/>
    <x v="1"/>
    <n v="180"/>
    <x v="1"/>
    <s v="USD"/>
    <n v="1478844000"/>
    <n v="1479880800"/>
    <b v="0"/>
    <b v="0"/>
    <s v="music/indie rock"/>
    <n v="0.35891891891891892"/>
    <n v="27.933333333333334"/>
    <x v="1"/>
    <x v="7"/>
  </r>
  <r>
    <n v="738"/>
    <x v="486"/>
    <x v="737"/>
    <n v="74700"/>
    <n v="1557"/>
    <x v="0"/>
    <n v="15"/>
    <x v="1"/>
    <s v="USD"/>
    <n v="1416117600"/>
    <n v="1418018400"/>
    <b v="0"/>
    <b v="1"/>
    <s v="theater/plays"/>
    <n v="-0.97915662650602409"/>
    <n v="103.8"/>
    <x v="3"/>
    <x v="3"/>
  </r>
  <r>
    <n v="739"/>
    <x v="723"/>
    <x v="738"/>
    <n v="10000"/>
    <n v="6100"/>
    <x v="0"/>
    <n v="191"/>
    <x v="1"/>
    <s v="USD"/>
    <n v="1340946000"/>
    <n v="1341032400"/>
    <b v="0"/>
    <b v="0"/>
    <s v="music/indie rock"/>
    <n v="-0.39"/>
    <n v="31.937172774869111"/>
    <x v="1"/>
    <x v="7"/>
  </r>
  <r>
    <n v="740"/>
    <x v="724"/>
    <x v="739"/>
    <n v="5300"/>
    <n v="1592"/>
    <x v="0"/>
    <n v="16"/>
    <x v="1"/>
    <s v="USD"/>
    <n v="1486101600"/>
    <n v="1486360800"/>
    <b v="0"/>
    <b v="0"/>
    <s v="theater/plays"/>
    <n v="-0.69962264150943398"/>
    <n v="99.5"/>
    <x v="3"/>
    <x v="3"/>
  </r>
  <r>
    <n v="741"/>
    <x v="287"/>
    <x v="740"/>
    <n v="1200"/>
    <n v="14150"/>
    <x v="1"/>
    <n v="130"/>
    <x v="1"/>
    <s v="USD"/>
    <n v="1274590800"/>
    <n v="1274677200"/>
    <b v="0"/>
    <b v="0"/>
    <s v="theater/plays"/>
    <n v="10.791666666666666"/>
    <n v="108.84615384615384"/>
    <x v="3"/>
    <x v="3"/>
  </r>
  <r>
    <n v="742"/>
    <x v="725"/>
    <x v="741"/>
    <n v="1200"/>
    <n v="13513"/>
    <x v="1"/>
    <n v="122"/>
    <x v="1"/>
    <s v="USD"/>
    <n v="1263880800"/>
    <n v="1267509600"/>
    <b v="0"/>
    <b v="0"/>
    <s v="music/electric music"/>
    <n v="10.260833333333334"/>
    <n v="110.76229508196721"/>
    <x v="1"/>
    <x v="5"/>
  </r>
  <r>
    <n v="743"/>
    <x v="726"/>
    <x v="742"/>
    <n v="3900"/>
    <n v="504"/>
    <x v="0"/>
    <n v="17"/>
    <x v="1"/>
    <s v="USD"/>
    <n v="1445403600"/>
    <n v="1445922000"/>
    <b v="0"/>
    <b v="1"/>
    <s v="theater/plays"/>
    <n v="-0.87076923076923074"/>
    <n v="29.647058823529413"/>
    <x v="3"/>
    <x v="3"/>
  </r>
  <r>
    <n v="744"/>
    <x v="727"/>
    <x v="743"/>
    <n v="2000"/>
    <n v="14240"/>
    <x v="1"/>
    <n v="140"/>
    <x v="1"/>
    <s v="USD"/>
    <n v="1533877200"/>
    <n v="1534050000"/>
    <b v="0"/>
    <b v="1"/>
    <s v="theater/plays"/>
    <n v="6.12"/>
    <n v="101.71428571428571"/>
    <x v="3"/>
    <x v="3"/>
  </r>
  <r>
    <n v="745"/>
    <x v="728"/>
    <x v="744"/>
    <n v="6900"/>
    <n v="2091"/>
    <x v="0"/>
    <n v="34"/>
    <x v="1"/>
    <s v="USD"/>
    <n v="1275195600"/>
    <n v="1277528400"/>
    <b v="0"/>
    <b v="0"/>
    <s v="technology/wearables"/>
    <n v="-0.69695652173913047"/>
    <n v="61.5"/>
    <x v="2"/>
    <x v="8"/>
  </r>
  <r>
    <n v="746"/>
    <x v="729"/>
    <x v="745"/>
    <n v="55800"/>
    <n v="118580"/>
    <x v="1"/>
    <n v="3388"/>
    <x v="1"/>
    <s v="USD"/>
    <n v="1318136400"/>
    <n v="1318568400"/>
    <b v="0"/>
    <b v="0"/>
    <s v="technology/web"/>
    <n v="1.125089605734767"/>
    <n v="35"/>
    <x v="2"/>
    <x v="2"/>
  </r>
  <r>
    <n v="747"/>
    <x v="730"/>
    <x v="746"/>
    <n v="4900"/>
    <n v="11214"/>
    <x v="1"/>
    <n v="280"/>
    <x v="1"/>
    <s v="USD"/>
    <n v="1283403600"/>
    <n v="1284354000"/>
    <b v="0"/>
    <b v="0"/>
    <s v="theater/plays"/>
    <n v="1.2885714285714285"/>
    <n v="40.049999999999997"/>
    <x v="3"/>
    <x v="3"/>
  </r>
  <r>
    <n v="748"/>
    <x v="731"/>
    <x v="747"/>
    <n v="194900"/>
    <n v="68137"/>
    <x v="3"/>
    <n v="614"/>
    <x v="1"/>
    <s v="USD"/>
    <n v="1267423200"/>
    <n v="1269579600"/>
    <b v="0"/>
    <b v="1"/>
    <s v="film &amp; video/animation"/>
    <n v="-0.6504002052334531"/>
    <n v="110.97231270358306"/>
    <x v="4"/>
    <x v="10"/>
  </r>
  <r>
    <n v="749"/>
    <x v="732"/>
    <x v="748"/>
    <n v="8600"/>
    <n v="13527"/>
    <x v="1"/>
    <n v="366"/>
    <x v="6"/>
    <s v="EUR"/>
    <n v="1412744400"/>
    <n v="1413781200"/>
    <b v="0"/>
    <b v="1"/>
    <s v="technology/wearables"/>
    <n v="0.572906976744186"/>
    <n v="36.959016393442624"/>
    <x v="2"/>
    <x v="8"/>
  </r>
  <r>
    <n v="750"/>
    <x v="733"/>
    <x v="749"/>
    <n v="100"/>
    <n v="1"/>
    <x v="0"/>
    <n v="1"/>
    <x v="4"/>
    <s v="GBP"/>
    <n v="1277960400"/>
    <n v="1280120400"/>
    <b v="0"/>
    <b v="0"/>
    <s v="music/electric music"/>
    <n v="-0.99"/>
    <n v="1"/>
    <x v="1"/>
    <x v="5"/>
  </r>
  <r>
    <n v="751"/>
    <x v="734"/>
    <x v="750"/>
    <n v="3600"/>
    <n v="8363"/>
    <x v="1"/>
    <n v="270"/>
    <x v="1"/>
    <s v="USD"/>
    <n v="1458190800"/>
    <n v="1459486800"/>
    <b v="1"/>
    <b v="1"/>
    <s v="publishing/nonfiction"/>
    <n v="1.3230555555555557"/>
    <n v="30.974074074074075"/>
    <x v="5"/>
    <x v="9"/>
  </r>
  <r>
    <n v="752"/>
    <x v="735"/>
    <x v="751"/>
    <n v="5800"/>
    <n v="5362"/>
    <x v="3"/>
    <n v="114"/>
    <x v="1"/>
    <s v="USD"/>
    <n v="1280984400"/>
    <n v="1282539600"/>
    <b v="0"/>
    <b v="1"/>
    <s v="theater/plays"/>
    <n v="-7.5517241379310346E-2"/>
    <n v="47.035087719298247"/>
    <x v="3"/>
    <x v="3"/>
  </r>
  <r>
    <n v="753"/>
    <x v="736"/>
    <x v="752"/>
    <n v="4700"/>
    <n v="12065"/>
    <x v="1"/>
    <n v="137"/>
    <x v="1"/>
    <s v="USD"/>
    <n v="1274590800"/>
    <n v="1275886800"/>
    <b v="0"/>
    <b v="0"/>
    <s v="photography/photography books"/>
    <n v="1.5670212765957447"/>
    <n v="88.065693430656935"/>
    <x v="7"/>
    <x v="14"/>
  </r>
  <r>
    <n v="754"/>
    <x v="737"/>
    <x v="753"/>
    <n v="70400"/>
    <n v="118603"/>
    <x v="1"/>
    <n v="3205"/>
    <x v="1"/>
    <s v="USD"/>
    <n v="1351400400"/>
    <n v="1355983200"/>
    <b v="0"/>
    <b v="0"/>
    <s v="theater/plays"/>
    <n v="0.68470170454545454"/>
    <n v="37.005616224648989"/>
    <x v="3"/>
    <x v="3"/>
  </r>
  <r>
    <n v="755"/>
    <x v="738"/>
    <x v="754"/>
    <n v="4500"/>
    <n v="7496"/>
    <x v="1"/>
    <n v="288"/>
    <x v="3"/>
    <s v="DKK"/>
    <n v="1514354400"/>
    <n v="1515391200"/>
    <b v="0"/>
    <b v="1"/>
    <s v="theater/plays"/>
    <n v="0.6657777777777778"/>
    <n v="26.027777777777779"/>
    <x v="3"/>
    <x v="3"/>
  </r>
  <r>
    <n v="756"/>
    <x v="739"/>
    <x v="755"/>
    <n v="1300"/>
    <n v="10037"/>
    <x v="1"/>
    <n v="148"/>
    <x v="1"/>
    <s v="USD"/>
    <n v="1421733600"/>
    <n v="1422252000"/>
    <b v="0"/>
    <b v="0"/>
    <s v="theater/plays"/>
    <n v="6.7207692307692311"/>
    <n v="67.817567567567565"/>
    <x v="3"/>
    <x v="3"/>
  </r>
  <r>
    <n v="757"/>
    <x v="740"/>
    <x v="756"/>
    <n v="1400"/>
    <n v="5696"/>
    <x v="1"/>
    <n v="114"/>
    <x v="1"/>
    <s v="USD"/>
    <n v="1305176400"/>
    <n v="1305522000"/>
    <b v="0"/>
    <b v="0"/>
    <s v="film &amp; video/drama"/>
    <n v="3.0685714285714285"/>
    <n v="49.964912280701753"/>
    <x v="4"/>
    <x v="6"/>
  </r>
  <r>
    <n v="758"/>
    <x v="741"/>
    <x v="757"/>
    <n v="29600"/>
    <n v="167005"/>
    <x v="1"/>
    <n v="1518"/>
    <x v="0"/>
    <s v="CAD"/>
    <n v="1414126800"/>
    <n v="1414904400"/>
    <b v="0"/>
    <b v="0"/>
    <s v="music/rock"/>
    <n v="4.6420608108108112"/>
    <n v="110.01646903820817"/>
    <x v="1"/>
    <x v="1"/>
  </r>
  <r>
    <n v="759"/>
    <x v="742"/>
    <x v="758"/>
    <n v="167500"/>
    <n v="114615"/>
    <x v="0"/>
    <n v="1274"/>
    <x v="1"/>
    <s v="USD"/>
    <n v="1517810400"/>
    <n v="1520402400"/>
    <b v="0"/>
    <b v="0"/>
    <s v="music/electric music"/>
    <n v="-0.3157313432835821"/>
    <n v="89.964678178963894"/>
    <x v="1"/>
    <x v="5"/>
  </r>
  <r>
    <n v="760"/>
    <x v="743"/>
    <x v="759"/>
    <n v="48300"/>
    <n v="16592"/>
    <x v="0"/>
    <n v="210"/>
    <x v="6"/>
    <s v="EUR"/>
    <n v="1564635600"/>
    <n v="1567141200"/>
    <b v="0"/>
    <b v="1"/>
    <s v="games/video games"/>
    <n v="-0.65648033126293992"/>
    <n v="79.009523809523813"/>
    <x v="6"/>
    <x v="11"/>
  </r>
  <r>
    <n v="761"/>
    <x v="744"/>
    <x v="760"/>
    <n v="2200"/>
    <n v="14420"/>
    <x v="1"/>
    <n v="166"/>
    <x v="1"/>
    <s v="USD"/>
    <n v="1500699600"/>
    <n v="1501131600"/>
    <b v="0"/>
    <b v="0"/>
    <s v="music/rock"/>
    <n v="5.5545454545454547"/>
    <n v="86.867469879518069"/>
    <x v="1"/>
    <x v="1"/>
  </r>
  <r>
    <n v="762"/>
    <x v="307"/>
    <x v="761"/>
    <n v="3500"/>
    <n v="6204"/>
    <x v="1"/>
    <n v="100"/>
    <x v="2"/>
    <s v="AUD"/>
    <n v="1354082400"/>
    <n v="1355032800"/>
    <b v="0"/>
    <b v="0"/>
    <s v="music/jazz"/>
    <n v="0.77257142857142858"/>
    <n v="62.04"/>
    <x v="1"/>
    <x v="17"/>
  </r>
  <r>
    <n v="763"/>
    <x v="745"/>
    <x v="762"/>
    <n v="5600"/>
    <n v="6338"/>
    <x v="1"/>
    <n v="235"/>
    <x v="1"/>
    <s v="USD"/>
    <n v="1336453200"/>
    <n v="1339477200"/>
    <b v="0"/>
    <b v="1"/>
    <s v="theater/plays"/>
    <n v="0.13178571428571428"/>
    <n v="26.970212765957445"/>
    <x v="3"/>
    <x v="3"/>
  </r>
  <r>
    <n v="764"/>
    <x v="746"/>
    <x v="763"/>
    <n v="1100"/>
    <n v="8010"/>
    <x v="1"/>
    <n v="148"/>
    <x v="1"/>
    <s v="USD"/>
    <n v="1305262800"/>
    <n v="1305954000"/>
    <b v="0"/>
    <b v="0"/>
    <s v="music/rock"/>
    <n v="6.2818181818181822"/>
    <n v="54.121621621621621"/>
    <x v="1"/>
    <x v="1"/>
  </r>
  <r>
    <n v="765"/>
    <x v="747"/>
    <x v="764"/>
    <n v="3900"/>
    <n v="8125"/>
    <x v="1"/>
    <n v="198"/>
    <x v="1"/>
    <s v="USD"/>
    <n v="1492232400"/>
    <n v="1494392400"/>
    <b v="1"/>
    <b v="1"/>
    <s v="music/indie rock"/>
    <n v="1.0833333333333333"/>
    <n v="41.035353535353536"/>
    <x v="1"/>
    <x v="7"/>
  </r>
  <r>
    <n v="766"/>
    <x v="748"/>
    <x v="765"/>
    <n v="43800"/>
    <n v="13653"/>
    <x v="0"/>
    <n v="248"/>
    <x v="2"/>
    <s v="AUD"/>
    <n v="1537333200"/>
    <n v="1537419600"/>
    <b v="0"/>
    <b v="0"/>
    <s v="film &amp; video/science fiction"/>
    <n v="-0.68828767123287671"/>
    <n v="55.052419354838712"/>
    <x v="4"/>
    <x v="22"/>
  </r>
  <r>
    <n v="767"/>
    <x v="749"/>
    <x v="766"/>
    <n v="97200"/>
    <n v="55372"/>
    <x v="0"/>
    <n v="513"/>
    <x v="1"/>
    <s v="USD"/>
    <n v="1444107600"/>
    <n v="1447999200"/>
    <b v="0"/>
    <b v="0"/>
    <s v="publishing/translations"/>
    <n v="-0.43032921810699587"/>
    <n v="107.93762183235867"/>
    <x v="5"/>
    <x v="18"/>
  </r>
  <r>
    <n v="768"/>
    <x v="750"/>
    <x v="767"/>
    <n v="4800"/>
    <n v="11088"/>
    <x v="1"/>
    <n v="150"/>
    <x v="1"/>
    <s v="USD"/>
    <n v="1386741600"/>
    <n v="1388037600"/>
    <b v="0"/>
    <b v="0"/>
    <s v="theater/plays"/>
    <n v="1.31"/>
    <n v="73.92"/>
    <x v="3"/>
    <x v="3"/>
  </r>
  <r>
    <n v="769"/>
    <x v="751"/>
    <x v="768"/>
    <n v="125600"/>
    <n v="109106"/>
    <x v="0"/>
    <n v="3410"/>
    <x v="1"/>
    <s v="USD"/>
    <n v="1376542800"/>
    <n v="1378789200"/>
    <b v="0"/>
    <b v="0"/>
    <s v="games/video games"/>
    <n v="-0.13132165605095542"/>
    <n v="31.995894428152493"/>
    <x v="6"/>
    <x v="11"/>
  </r>
  <r>
    <n v="770"/>
    <x v="752"/>
    <x v="769"/>
    <n v="4300"/>
    <n v="11642"/>
    <x v="1"/>
    <n v="216"/>
    <x v="6"/>
    <s v="EUR"/>
    <n v="1397451600"/>
    <n v="1398056400"/>
    <b v="0"/>
    <b v="1"/>
    <s v="theater/plays"/>
    <n v="1.7074418604651163"/>
    <n v="53.898148148148145"/>
    <x v="3"/>
    <x v="3"/>
  </r>
  <r>
    <n v="771"/>
    <x v="753"/>
    <x v="770"/>
    <n v="5600"/>
    <n v="2769"/>
    <x v="3"/>
    <n v="26"/>
    <x v="1"/>
    <s v="USD"/>
    <n v="1548482400"/>
    <n v="1550815200"/>
    <b v="0"/>
    <b v="0"/>
    <s v="theater/plays"/>
    <n v="-0.50553571428571431"/>
    <n v="106.5"/>
    <x v="3"/>
    <x v="3"/>
  </r>
  <r>
    <n v="772"/>
    <x v="754"/>
    <x v="771"/>
    <n v="149600"/>
    <n v="169586"/>
    <x v="1"/>
    <n v="5139"/>
    <x v="1"/>
    <s v="USD"/>
    <n v="1549692000"/>
    <n v="1550037600"/>
    <b v="0"/>
    <b v="0"/>
    <s v="music/indie rock"/>
    <n v="0.13359625668449199"/>
    <n v="32.999805409612762"/>
    <x v="1"/>
    <x v="7"/>
  </r>
  <r>
    <n v="773"/>
    <x v="755"/>
    <x v="772"/>
    <n v="53100"/>
    <n v="101185"/>
    <x v="1"/>
    <n v="2353"/>
    <x v="1"/>
    <s v="USD"/>
    <n v="1492059600"/>
    <n v="1492923600"/>
    <b v="0"/>
    <b v="0"/>
    <s v="theater/plays"/>
    <n v="0.90555555555555556"/>
    <n v="43.00254993625159"/>
    <x v="3"/>
    <x v="3"/>
  </r>
  <r>
    <n v="774"/>
    <x v="756"/>
    <x v="773"/>
    <n v="5000"/>
    <n v="6775"/>
    <x v="1"/>
    <n v="78"/>
    <x v="6"/>
    <s v="EUR"/>
    <n v="1463979600"/>
    <n v="1467522000"/>
    <b v="0"/>
    <b v="0"/>
    <s v="technology/web"/>
    <n v="0.35499999999999998"/>
    <n v="86.858974358974365"/>
    <x v="2"/>
    <x v="2"/>
  </r>
  <r>
    <n v="775"/>
    <x v="757"/>
    <x v="774"/>
    <n v="9400"/>
    <n v="968"/>
    <x v="0"/>
    <n v="10"/>
    <x v="1"/>
    <s v="USD"/>
    <n v="1415253600"/>
    <n v="1416117600"/>
    <b v="0"/>
    <b v="0"/>
    <s v="music/rock"/>
    <n v="-0.89702127659574471"/>
    <n v="96.8"/>
    <x v="1"/>
    <x v="1"/>
  </r>
  <r>
    <n v="776"/>
    <x v="758"/>
    <x v="775"/>
    <n v="110800"/>
    <n v="72623"/>
    <x v="0"/>
    <n v="2201"/>
    <x v="1"/>
    <s v="USD"/>
    <n v="1562216400"/>
    <n v="1563771600"/>
    <b v="0"/>
    <b v="0"/>
    <s v="theater/plays"/>
    <n v="-0.34455776173285196"/>
    <n v="32.995456610631528"/>
    <x v="3"/>
    <x v="3"/>
  </r>
  <r>
    <n v="777"/>
    <x v="759"/>
    <x v="776"/>
    <n v="93800"/>
    <n v="45987"/>
    <x v="0"/>
    <n v="676"/>
    <x v="1"/>
    <s v="USD"/>
    <n v="1316754000"/>
    <n v="1319259600"/>
    <b v="0"/>
    <b v="0"/>
    <s v="theater/plays"/>
    <n v="-0.50973347547974412"/>
    <n v="68.028106508875737"/>
    <x v="3"/>
    <x v="3"/>
  </r>
  <r>
    <n v="778"/>
    <x v="760"/>
    <x v="777"/>
    <n v="1300"/>
    <n v="10243"/>
    <x v="1"/>
    <n v="174"/>
    <x v="5"/>
    <s v="CHF"/>
    <n v="1313211600"/>
    <n v="1313643600"/>
    <b v="0"/>
    <b v="0"/>
    <s v="film &amp; video/animation"/>
    <n v="6.8792307692307695"/>
    <n v="58.867816091954026"/>
    <x v="4"/>
    <x v="10"/>
  </r>
  <r>
    <n v="779"/>
    <x v="761"/>
    <x v="778"/>
    <n v="108700"/>
    <n v="87293"/>
    <x v="0"/>
    <n v="831"/>
    <x v="1"/>
    <s v="USD"/>
    <n v="1439528400"/>
    <n v="1440306000"/>
    <b v="0"/>
    <b v="1"/>
    <s v="theater/plays"/>
    <n v="-0.19693652253909844"/>
    <n v="105.04572803850782"/>
    <x v="3"/>
    <x v="3"/>
  </r>
  <r>
    <n v="780"/>
    <x v="762"/>
    <x v="779"/>
    <n v="5100"/>
    <n v="5421"/>
    <x v="1"/>
    <n v="164"/>
    <x v="1"/>
    <s v="USD"/>
    <n v="1469163600"/>
    <n v="1470805200"/>
    <b v="0"/>
    <b v="1"/>
    <s v="film &amp; video/drama"/>
    <n v="6.2941176470588237E-2"/>
    <n v="33.054878048780488"/>
    <x v="4"/>
    <x v="6"/>
  </r>
  <r>
    <n v="781"/>
    <x v="763"/>
    <x v="780"/>
    <n v="8700"/>
    <n v="4414"/>
    <x v="3"/>
    <n v="56"/>
    <x v="5"/>
    <s v="CHF"/>
    <n v="1288501200"/>
    <n v="1292911200"/>
    <b v="0"/>
    <b v="0"/>
    <s v="theater/plays"/>
    <n v="-0.49264367816091953"/>
    <n v="78.821428571428569"/>
    <x v="3"/>
    <x v="3"/>
  </r>
  <r>
    <n v="782"/>
    <x v="764"/>
    <x v="781"/>
    <n v="5100"/>
    <n v="10981"/>
    <x v="1"/>
    <n v="161"/>
    <x v="1"/>
    <s v="USD"/>
    <n v="1298959200"/>
    <n v="1301374800"/>
    <b v="0"/>
    <b v="1"/>
    <s v="film &amp; video/animation"/>
    <n v="1.1531372549019607"/>
    <n v="68.204968944099377"/>
    <x v="4"/>
    <x v="10"/>
  </r>
  <r>
    <n v="783"/>
    <x v="765"/>
    <x v="782"/>
    <n v="7400"/>
    <n v="10451"/>
    <x v="1"/>
    <n v="138"/>
    <x v="1"/>
    <s v="USD"/>
    <n v="1387260000"/>
    <n v="1387864800"/>
    <b v="0"/>
    <b v="0"/>
    <s v="music/rock"/>
    <n v="0.4122972972972973"/>
    <n v="75.731884057971016"/>
    <x v="1"/>
    <x v="1"/>
  </r>
  <r>
    <n v="784"/>
    <x v="766"/>
    <x v="783"/>
    <n v="88900"/>
    <n v="102535"/>
    <x v="1"/>
    <n v="3308"/>
    <x v="1"/>
    <s v="USD"/>
    <n v="1457244000"/>
    <n v="1458190800"/>
    <b v="0"/>
    <b v="0"/>
    <s v="technology/web"/>
    <n v="0.15337457817772779"/>
    <n v="30.996070133010882"/>
    <x v="2"/>
    <x v="2"/>
  </r>
  <r>
    <n v="785"/>
    <x v="767"/>
    <x v="784"/>
    <n v="6700"/>
    <n v="12939"/>
    <x v="1"/>
    <n v="127"/>
    <x v="2"/>
    <s v="AUD"/>
    <n v="1556341200"/>
    <n v="1559278800"/>
    <b v="0"/>
    <b v="1"/>
    <s v="film &amp; video/animation"/>
    <n v="0.93119402985074629"/>
    <n v="101.88188976377953"/>
    <x v="4"/>
    <x v="10"/>
  </r>
  <r>
    <n v="786"/>
    <x v="768"/>
    <x v="785"/>
    <n v="1500"/>
    <n v="10946"/>
    <x v="1"/>
    <n v="207"/>
    <x v="6"/>
    <s v="EUR"/>
    <n v="1522126800"/>
    <n v="1522731600"/>
    <b v="0"/>
    <b v="1"/>
    <s v="music/jazz"/>
    <n v="6.2973333333333334"/>
    <n v="52.879227053140099"/>
    <x v="1"/>
    <x v="17"/>
  </r>
  <r>
    <n v="787"/>
    <x v="769"/>
    <x v="786"/>
    <n v="61200"/>
    <n v="60994"/>
    <x v="0"/>
    <n v="859"/>
    <x v="0"/>
    <s v="CAD"/>
    <n v="1305954000"/>
    <n v="1306731600"/>
    <b v="0"/>
    <b v="0"/>
    <s v="music/rock"/>
    <n v="-3.3660130718954247E-3"/>
    <n v="71.005820721769496"/>
    <x v="1"/>
    <x v="1"/>
  </r>
  <r>
    <n v="788"/>
    <x v="770"/>
    <x v="787"/>
    <n v="3600"/>
    <n v="3174"/>
    <x v="2"/>
    <n v="31"/>
    <x v="1"/>
    <s v="USD"/>
    <n v="1350709200"/>
    <n v="1352527200"/>
    <b v="0"/>
    <b v="0"/>
    <s v="film &amp; video/animation"/>
    <n v="-0.11833333333333333"/>
    <n v="102.38709677419355"/>
    <x v="4"/>
    <x v="10"/>
  </r>
  <r>
    <n v="789"/>
    <x v="771"/>
    <x v="788"/>
    <n v="9000"/>
    <n v="3351"/>
    <x v="0"/>
    <n v="45"/>
    <x v="1"/>
    <s v="USD"/>
    <n v="1401166800"/>
    <n v="1404363600"/>
    <b v="0"/>
    <b v="0"/>
    <s v="theater/plays"/>
    <n v="-0.62766666666666671"/>
    <n v="74.466666666666669"/>
    <x v="3"/>
    <x v="3"/>
  </r>
  <r>
    <n v="790"/>
    <x v="772"/>
    <x v="789"/>
    <n v="185900"/>
    <n v="56774"/>
    <x v="3"/>
    <n v="1113"/>
    <x v="1"/>
    <s v="USD"/>
    <n v="1266127200"/>
    <n v="1266645600"/>
    <b v="0"/>
    <b v="0"/>
    <s v="theater/plays"/>
    <n v="-0.69459924690693919"/>
    <n v="51.009883198562441"/>
    <x v="3"/>
    <x v="3"/>
  </r>
  <r>
    <n v="791"/>
    <x v="773"/>
    <x v="790"/>
    <n v="2100"/>
    <n v="540"/>
    <x v="0"/>
    <n v="6"/>
    <x v="1"/>
    <s v="USD"/>
    <n v="1481436000"/>
    <n v="1482818400"/>
    <b v="0"/>
    <b v="0"/>
    <s v="food/food trucks"/>
    <n v="-0.74285714285714288"/>
    <n v="90"/>
    <x v="0"/>
    <x v="0"/>
  </r>
  <r>
    <n v="792"/>
    <x v="774"/>
    <x v="791"/>
    <n v="2000"/>
    <n v="680"/>
    <x v="0"/>
    <n v="7"/>
    <x v="1"/>
    <s v="USD"/>
    <n v="1372222800"/>
    <n v="1374642000"/>
    <b v="0"/>
    <b v="1"/>
    <s v="theater/plays"/>
    <n v="-0.66"/>
    <n v="97.142857142857139"/>
    <x v="3"/>
    <x v="3"/>
  </r>
  <r>
    <n v="793"/>
    <x v="775"/>
    <x v="792"/>
    <n v="1100"/>
    <n v="13045"/>
    <x v="1"/>
    <n v="181"/>
    <x v="5"/>
    <s v="CHF"/>
    <n v="1372136400"/>
    <n v="1372482000"/>
    <b v="0"/>
    <b v="0"/>
    <s v="publishing/nonfiction"/>
    <n v="10.859090909090909"/>
    <n v="72.071823204419886"/>
    <x v="5"/>
    <x v="9"/>
  </r>
  <r>
    <n v="794"/>
    <x v="776"/>
    <x v="793"/>
    <n v="6600"/>
    <n v="8276"/>
    <x v="1"/>
    <n v="110"/>
    <x v="1"/>
    <s v="USD"/>
    <n v="1513922400"/>
    <n v="1514959200"/>
    <b v="0"/>
    <b v="0"/>
    <s v="music/rock"/>
    <n v="0.25393939393939396"/>
    <n v="75.236363636363635"/>
    <x v="1"/>
    <x v="1"/>
  </r>
  <r>
    <n v="795"/>
    <x v="777"/>
    <x v="794"/>
    <n v="7100"/>
    <n v="1022"/>
    <x v="0"/>
    <n v="31"/>
    <x v="1"/>
    <s v="USD"/>
    <n v="1477976400"/>
    <n v="1478235600"/>
    <b v="0"/>
    <b v="0"/>
    <s v="film &amp; video/drama"/>
    <n v="-0.85605633802816905"/>
    <n v="32.967741935483872"/>
    <x v="4"/>
    <x v="6"/>
  </r>
  <r>
    <n v="796"/>
    <x v="778"/>
    <x v="795"/>
    <n v="7800"/>
    <n v="4275"/>
    <x v="0"/>
    <n v="78"/>
    <x v="1"/>
    <s v="USD"/>
    <n v="1407474000"/>
    <n v="1408078800"/>
    <b v="0"/>
    <b v="1"/>
    <s v="games/mobile games"/>
    <n v="-0.45192307692307693"/>
    <n v="54.807692307692307"/>
    <x v="6"/>
    <x v="20"/>
  </r>
  <r>
    <n v="797"/>
    <x v="779"/>
    <x v="796"/>
    <n v="7600"/>
    <n v="8332"/>
    <x v="1"/>
    <n v="185"/>
    <x v="1"/>
    <s v="USD"/>
    <n v="1546149600"/>
    <n v="1548136800"/>
    <b v="0"/>
    <b v="0"/>
    <s v="technology/web"/>
    <n v="9.6315789473684216E-2"/>
    <n v="45.037837837837834"/>
    <x v="2"/>
    <x v="2"/>
  </r>
  <r>
    <n v="798"/>
    <x v="780"/>
    <x v="797"/>
    <n v="3400"/>
    <n v="6408"/>
    <x v="1"/>
    <n v="121"/>
    <x v="1"/>
    <s v="USD"/>
    <n v="1338440400"/>
    <n v="1340859600"/>
    <b v="0"/>
    <b v="1"/>
    <s v="theater/plays"/>
    <n v="0.88470588235294123"/>
    <n v="52.958677685950413"/>
    <x v="3"/>
    <x v="3"/>
  </r>
  <r>
    <n v="799"/>
    <x v="781"/>
    <x v="798"/>
    <n v="84500"/>
    <n v="73522"/>
    <x v="0"/>
    <n v="1225"/>
    <x v="4"/>
    <s v="GBP"/>
    <n v="1454133600"/>
    <n v="1454479200"/>
    <b v="0"/>
    <b v="0"/>
    <s v="theater/plays"/>
    <n v="-0.12991715976331361"/>
    <n v="60.017959183673469"/>
    <x v="3"/>
    <x v="3"/>
  </r>
  <r>
    <n v="800"/>
    <x v="782"/>
    <x v="799"/>
    <n v="100"/>
    <n v="1"/>
    <x v="0"/>
    <n v="1"/>
    <x v="5"/>
    <s v="CHF"/>
    <n v="1434085200"/>
    <n v="1434430800"/>
    <b v="0"/>
    <b v="0"/>
    <s v="music/rock"/>
    <n v="-0.99"/>
    <n v="1"/>
    <x v="1"/>
    <x v="1"/>
  </r>
  <r>
    <n v="801"/>
    <x v="783"/>
    <x v="800"/>
    <n v="2300"/>
    <n v="4667"/>
    <x v="1"/>
    <n v="106"/>
    <x v="1"/>
    <s v="USD"/>
    <n v="1577772000"/>
    <n v="1579672800"/>
    <b v="0"/>
    <b v="1"/>
    <s v="photography/photography books"/>
    <n v="1.0291304347826087"/>
    <n v="44.028301886792455"/>
    <x v="7"/>
    <x v="14"/>
  </r>
  <r>
    <n v="802"/>
    <x v="784"/>
    <x v="801"/>
    <n v="6200"/>
    <n v="12216"/>
    <x v="1"/>
    <n v="142"/>
    <x v="1"/>
    <s v="USD"/>
    <n v="1562216400"/>
    <n v="1562389200"/>
    <b v="0"/>
    <b v="0"/>
    <s v="photography/photography books"/>
    <n v="0.9703225806451613"/>
    <n v="86.028169014084511"/>
    <x v="7"/>
    <x v="14"/>
  </r>
  <r>
    <n v="803"/>
    <x v="785"/>
    <x v="802"/>
    <n v="6100"/>
    <n v="6527"/>
    <x v="1"/>
    <n v="233"/>
    <x v="1"/>
    <s v="USD"/>
    <n v="1548568800"/>
    <n v="1551506400"/>
    <b v="0"/>
    <b v="0"/>
    <s v="theater/plays"/>
    <n v="7.0000000000000007E-2"/>
    <n v="28.012875536480685"/>
    <x v="3"/>
    <x v="3"/>
  </r>
  <r>
    <n v="804"/>
    <x v="786"/>
    <x v="803"/>
    <n v="2600"/>
    <n v="6987"/>
    <x v="1"/>
    <n v="218"/>
    <x v="1"/>
    <s v="USD"/>
    <n v="1514872800"/>
    <n v="1516600800"/>
    <b v="0"/>
    <b v="0"/>
    <s v="music/rock"/>
    <n v="1.6873076923076924"/>
    <n v="32.050458715596328"/>
    <x v="1"/>
    <x v="1"/>
  </r>
  <r>
    <n v="805"/>
    <x v="787"/>
    <x v="804"/>
    <n v="9700"/>
    <n v="4932"/>
    <x v="0"/>
    <n v="67"/>
    <x v="2"/>
    <s v="AUD"/>
    <n v="1416031200"/>
    <n v="1420437600"/>
    <b v="0"/>
    <b v="0"/>
    <s v="film &amp; video/documentary"/>
    <n v="-0.49154639175257731"/>
    <n v="73.611940298507463"/>
    <x v="4"/>
    <x v="4"/>
  </r>
  <r>
    <n v="806"/>
    <x v="788"/>
    <x v="805"/>
    <n v="700"/>
    <n v="8262"/>
    <x v="1"/>
    <n v="76"/>
    <x v="1"/>
    <s v="USD"/>
    <n v="1330927200"/>
    <n v="1332997200"/>
    <b v="0"/>
    <b v="1"/>
    <s v="film &amp; video/drama"/>
    <n v="10.802857142857142"/>
    <n v="108.71052631578948"/>
    <x v="4"/>
    <x v="6"/>
  </r>
  <r>
    <n v="807"/>
    <x v="789"/>
    <x v="806"/>
    <n v="700"/>
    <n v="1848"/>
    <x v="1"/>
    <n v="43"/>
    <x v="1"/>
    <s v="USD"/>
    <n v="1571115600"/>
    <n v="1574920800"/>
    <b v="0"/>
    <b v="1"/>
    <s v="theater/plays"/>
    <n v="1.64"/>
    <n v="42.97674418604651"/>
    <x v="3"/>
    <x v="3"/>
  </r>
  <r>
    <n v="808"/>
    <x v="790"/>
    <x v="807"/>
    <n v="5200"/>
    <n v="1583"/>
    <x v="0"/>
    <n v="19"/>
    <x v="1"/>
    <s v="USD"/>
    <n v="1463461200"/>
    <n v="1464930000"/>
    <b v="0"/>
    <b v="0"/>
    <s v="food/food trucks"/>
    <n v="-0.69557692307692309"/>
    <n v="83.315789473684205"/>
    <x v="0"/>
    <x v="0"/>
  </r>
  <r>
    <n v="809"/>
    <x v="764"/>
    <x v="808"/>
    <n v="140800"/>
    <n v="88536"/>
    <x v="0"/>
    <n v="2108"/>
    <x v="5"/>
    <s v="CHF"/>
    <n v="1344920400"/>
    <n v="1345006800"/>
    <b v="0"/>
    <b v="0"/>
    <s v="film &amp; video/documentary"/>
    <n v="-0.37119318181818184"/>
    <n v="42"/>
    <x v="4"/>
    <x v="4"/>
  </r>
  <r>
    <n v="810"/>
    <x v="791"/>
    <x v="809"/>
    <n v="6400"/>
    <n v="12360"/>
    <x v="1"/>
    <n v="221"/>
    <x v="1"/>
    <s v="USD"/>
    <n v="1511848800"/>
    <n v="1512712800"/>
    <b v="0"/>
    <b v="1"/>
    <s v="theater/plays"/>
    <n v="0.93125000000000002"/>
    <n v="55.927601809954751"/>
    <x v="3"/>
    <x v="3"/>
  </r>
  <r>
    <n v="811"/>
    <x v="792"/>
    <x v="810"/>
    <n v="92500"/>
    <n v="71320"/>
    <x v="0"/>
    <n v="679"/>
    <x v="1"/>
    <s v="USD"/>
    <n v="1452319200"/>
    <n v="1452492000"/>
    <b v="0"/>
    <b v="1"/>
    <s v="games/video games"/>
    <n v="-0.22897297297297298"/>
    <n v="105.03681885125184"/>
    <x v="6"/>
    <x v="11"/>
  </r>
  <r>
    <n v="812"/>
    <x v="793"/>
    <x v="811"/>
    <n v="59700"/>
    <n v="134640"/>
    <x v="1"/>
    <n v="2805"/>
    <x v="0"/>
    <s v="CAD"/>
    <n v="1523854800"/>
    <n v="1524286800"/>
    <b v="0"/>
    <b v="0"/>
    <s v="publishing/nonfiction"/>
    <n v="1.2552763819095478"/>
    <n v="48"/>
    <x v="5"/>
    <x v="9"/>
  </r>
  <r>
    <n v="813"/>
    <x v="794"/>
    <x v="812"/>
    <n v="3200"/>
    <n v="7661"/>
    <x v="1"/>
    <n v="68"/>
    <x v="1"/>
    <s v="USD"/>
    <n v="1346043600"/>
    <n v="1346907600"/>
    <b v="0"/>
    <b v="0"/>
    <s v="games/video games"/>
    <n v="1.3940625"/>
    <n v="112.66176470588235"/>
    <x v="6"/>
    <x v="11"/>
  </r>
  <r>
    <n v="814"/>
    <x v="795"/>
    <x v="813"/>
    <n v="3200"/>
    <n v="2950"/>
    <x v="0"/>
    <n v="36"/>
    <x v="3"/>
    <s v="DKK"/>
    <n v="1464325200"/>
    <n v="1464498000"/>
    <b v="0"/>
    <b v="1"/>
    <s v="music/rock"/>
    <n v="-7.8125E-2"/>
    <n v="81.944444444444443"/>
    <x v="1"/>
    <x v="1"/>
  </r>
  <r>
    <n v="815"/>
    <x v="796"/>
    <x v="814"/>
    <n v="9000"/>
    <n v="11721"/>
    <x v="1"/>
    <n v="183"/>
    <x v="0"/>
    <s v="CAD"/>
    <n v="1511935200"/>
    <n v="1514181600"/>
    <b v="0"/>
    <b v="0"/>
    <s v="music/rock"/>
    <n v="0.30233333333333334"/>
    <n v="64.049180327868854"/>
    <x v="1"/>
    <x v="1"/>
  </r>
  <r>
    <n v="816"/>
    <x v="797"/>
    <x v="815"/>
    <n v="2300"/>
    <n v="14150"/>
    <x v="1"/>
    <n v="133"/>
    <x v="1"/>
    <s v="USD"/>
    <n v="1392012000"/>
    <n v="1392184800"/>
    <b v="1"/>
    <b v="1"/>
    <s v="theater/plays"/>
    <n v="5.1521739130434785"/>
    <n v="106.39097744360902"/>
    <x v="3"/>
    <x v="3"/>
  </r>
  <r>
    <n v="817"/>
    <x v="798"/>
    <x v="816"/>
    <n v="51300"/>
    <n v="189192"/>
    <x v="1"/>
    <n v="2489"/>
    <x v="6"/>
    <s v="EUR"/>
    <n v="1556946000"/>
    <n v="1559365200"/>
    <b v="0"/>
    <b v="1"/>
    <s v="publishing/nonfiction"/>
    <n v="2.687953216374269"/>
    <n v="76.011249497790274"/>
    <x v="5"/>
    <x v="9"/>
  </r>
  <r>
    <n v="818"/>
    <x v="311"/>
    <x v="817"/>
    <n v="700"/>
    <n v="7664"/>
    <x v="1"/>
    <n v="69"/>
    <x v="1"/>
    <s v="USD"/>
    <n v="1548050400"/>
    <n v="1549173600"/>
    <b v="0"/>
    <b v="1"/>
    <s v="theater/plays"/>
    <n v="9.9485714285714284"/>
    <n v="111.07246376811594"/>
    <x v="3"/>
    <x v="3"/>
  </r>
  <r>
    <n v="819"/>
    <x v="799"/>
    <x v="818"/>
    <n v="8900"/>
    <n v="4509"/>
    <x v="0"/>
    <n v="47"/>
    <x v="1"/>
    <s v="USD"/>
    <n v="1353736800"/>
    <n v="1355032800"/>
    <b v="1"/>
    <b v="0"/>
    <s v="games/video games"/>
    <n v="-0.49337078651685395"/>
    <n v="95.936170212765958"/>
    <x v="6"/>
    <x v="11"/>
  </r>
  <r>
    <n v="820"/>
    <x v="800"/>
    <x v="819"/>
    <n v="1500"/>
    <n v="12009"/>
    <x v="1"/>
    <n v="279"/>
    <x v="4"/>
    <s v="GBP"/>
    <n v="1532840400"/>
    <n v="1533963600"/>
    <b v="0"/>
    <b v="1"/>
    <s v="music/rock"/>
    <n v="7.0060000000000002"/>
    <n v="43.043010752688176"/>
    <x v="1"/>
    <x v="1"/>
  </r>
  <r>
    <n v="821"/>
    <x v="801"/>
    <x v="820"/>
    <n v="4900"/>
    <n v="14273"/>
    <x v="1"/>
    <n v="210"/>
    <x v="1"/>
    <s v="USD"/>
    <n v="1488261600"/>
    <n v="1489381200"/>
    <b v="0"/>
    <b v="0"/>
    <s v="film &amp; video/documentary"/>
    <n v="1.9128571428571428"/>
    <n v="67.966666666666669"/>
    <x v="4"/>
    <x v="4"/>
  </r>
  <r>
    <n v="822"/>
    <x v="802"/>
    <x v="821"/>
    <n v="54000"/>
    <n v="188982"/>
    <x v="1"/>
    <n v="2100"/>
    <x v="1"/>
    <s v="USD"/>
    <n v="1393567200"/>
    <n v="1395032400"/>
    <b v="0"/>
    <b v="0"/>
    <s v="music/rock"/>
    <n v="2.4996666666666667"/>
    <n v="89.991428571428571"/>
    <x v="1"/>
    <x v="1"/>
  </r>
  <r>
    <n v="823"/>
    <x v="803"/>
    <x v="822"/>
    <n v="4100"/>
    <n v="14640"/>
    <x v="1"/>
    <n v="252"/>
    <x v="1"/>
    <s v="USD"/>
    <n v="1410325200"/>
    <n v="1412485200"/>
    <b v="1"/>
    <b v="1"/>
    <s v="music/rock"/>
    <n v="2.5707317073170732"/>
    <n v="58.095238095238095"/>
    <x v="1"/>
    <x v="1"/>
  </r>
  <r>
    <n v="824"/>
    <x v="804"/>
    <x v="823"/>
    <n v="85000"/>
    <n v="107516"/>
    <x v="1"/>
    <n v="1280"/>
    <x v="1"/>
    <s v="USD"/>
    <n v="1276923600"/>
    <n v="1279688400"/>
    <b v="0"/>
    <b v="1"/>
    <s v="publishing/nonfiction"/>
    <n v="0.26489411764705884"/>
    <n v="83.996875000000003"/>
    <x v="5"/>
    <x v="9"/>
  </r>
  <r>
    <n v="825"/>
    <x v="805"/>
    <x v="824"/>
    <n v="3600"/>
    <n v="13950"/>
    <x v="1"/>
    <n v="157"/>
    <x v="4"/>
    <s v="GBP"/>
    <n v="1500958800"/>
    <n v="1501995600"/>
    <b v="0"/>
    <b v="0"/>
    <s v="film &amp; video/shorts"/>
    <n v="2.875"/>
    <n v="88.853503184713375"/>
    <x v="4"/>
    <x v="12"/>
  </r>
  <r>
    <n v="826"/>
    <x v="806"/>
    <x v="825"/>
    <n v="2800"/>
    <n v="12797"/>
    <x v="1"/>
    <n v="194"/>
    <x v="1"/>
    <s v="USD"/>
    <n v="1292220000"/>
    <n v="1294639200"/>
    <b v="0"/>
    <b v="1"/>
    <s v="theater/plays"/>
    <n v="3.570357142857143"/>
    <n v="65.963917525773198"/>
    <x v="3"/>
    <x v="3"/>
  </r>
  <r>
    <n v="827"/>
    <x v="807"/>
    <x v="826"/>
    <n v="2300"/>
    <n v="6134"/>
    <x v="1"/>
    <n v="82"/>
    <x v="2"/>
    <s v="AUD"/>
    <n v="1304398800"/>
    <n v="1305435600"/>
    <b v="0"/>
    <b v="1"/>
    <s v="film &amp; video/drama"/>
    <n v="1.6669565217391304"/>
    <n v="74.804878048780495"/>
    <x v="4"/>
    <x v="6"/>
  </r>
  <r>
    <n v="828"/>
    <x v="808"/>
    <x v="827"/>
    <n v="7100"/>
    <n v="4899"/>
    <x v="0"/>
    <n v="70"/>
    <x v="1"/>
    <s v="USD"/>
    <n v="1535432400"/>
    <n v="1537592400"/>
    <b v="0"/>
    <b v="0"/>
    <s v="theater/plays"/>
    <n v="-0.31"/>
    <n v="69.98571428571428"/>
    <x v="3"/>
    <x v="3"/>
  </r>
  <r>
    <n v="829"/>
    <x v="809"/>
    <x v="828"/>
    <n v="9600"/>
    <n v="4929"/>
    <x v="0"/>
    <n v="154"/>
    <x v="1"/>
    <s v="USD"/>
    <n v="1433826000"/>
    <n v="1435122000"/>
    <b v="0"/>
    <b v="0"/>
    <s v="theater/plays"/>
    <n v="-0.48656250000000001"/>
    <n v="32.006493506493506"/>
    <x v="3"/>
    <x v="3"/>
  </r>
  <r>
    <n v="830"/>
    <x v="810"/>
    <x v="829"/>
    <n v="121600"/>
    <n v="1424"/>
    <x v="0"/>
    <n v="22"/>
    <x v="1"/>
    <s v="USD"/>
    <n v="1514959200"/>
    <n v="1520056800"/>
    <b v="0"/>
    <b v="0"/>
    <s v="theater/plays"/>
    <n v="-0.9882894736842105"/>
    <n v="64.727272727272734"/>
    <x v="3"/>
    <x v="3"/>
  </r>
  <r>
    <n v="831"/>
    <x v="811"/>
    <x v="830"/>
    <n v="97100"/>
    <n v="105817"/>
    <x v="1"/>
    <n v="4233"/>
    <x v="1"/>
    <s v="USD"/>
    <n v="1332738000"/>
    <n v="1335675600"/>
    <b v="0"/>
    <b v="0"/>
    <s v="photography/photography books"/>
    <n v="8.9773429454170953E-2"/>
    <n v="24.998110087408456"/>
    <x v="7"/>
    <x v="14"/>
  </r>
  <r>
    <n v="832"/>
    <x v="812"/>
    <x v="831"/>
    <n v="43200"/>
    <n v="136156"/>
    <x v="1"/>
    <n v="1297"/>
    <x v="3"/>
    <s v="DKK"/>
    <n v="1445490000"/>
    <n v="1448431200"/>
    <b v="1"/>
    <b v="0"/>
    <s v="publishing/translations"/>
    <n v="2.1517592592592591"/>
    <n v="104.97764070932922"/>
    <x v="5"/>
    <x v="18"/>
  </r>
  <r>
    <n v="833"/>
    <x v="813"/>
    <x v="832"/>
    <n v="6800"/>
    <n v="10723"/>
    <x v="1"/>
    <n v="165"/>
    <x v="3"/>
    <s v="DKK"/>
    <n v="1297663200"/>
    <n v="1298613600"/>
    <b v="0"/>
    <b v="0"/>
    <s v="publishing/translations"/>
    <n v="0.57691176470588235"/>
    <n v="64.987878787878785"/>
    <x v="5"/>
    <x v="18"/>
  </r>
  <r>
    <n v="834"/>
    <x v="814"/>
    <x v="833"/>
    <n v="7300"/>
    <n v="11228"/>
    <x v="1"/>
    <n v="119"/>
    <x v="1"/>
    <s v="USD"/>
    <n v="1371963600"/>
    <n v="1372482000"/>
    <b v="0"/>
    <b v="0"/>
    <s v="theater/plays"/>
    <n v="0.53808219178082195"/>
    <n v="94.352941176470594"/>
    <x v="3"/>
    <x v="3"/>
  </r>
  <r>
    <n v="835"/>
    <x v="815"/>
    <x v="834"/>
    <n v="86200"/>
    <n v="77355"/>
    <x v="0"/>
    <n v="1758"/>
    <x v="1"/>
    <s v="USD"/>
    <n v="1425103200"/>
    <n v="1425621600"/>
    <b v="0"/>
    <b v="0"/>
    <s v="technology/web"/>
    <n v="-0.10261020881670534"/>
    <n v="44.001706484641637"/>
    <x v="2"/>
    <x v="2"/>
  </r>
  <r>
    <n v="836"/>
    <x v="816"/>
    <x v="835"/>
    <n v="8100"/>
    <n v="6086"/>
    <x v="0"/>
    <n v="94"/>
    <x v="1"/>
    <s v="USD"/>
    <n v="1265349600"/>
    <n v="1266300000"/>
    <b v="0"/>
    <b v="0"/>
    <s v="music/indie rock"/>
    <n v="-0.24864197530864199"/>
    <n v="64.744680851063833"/>
    <x v="1"/>
    <x v="7"/>
  </r>
  <r>
    <n v="837"/>
    <x v="817"/>
    <x v="836"/>
    <n v="17700"/>
    <n v="150960"/>
    <x v="1"/>
    <n v="1797"/>
    <x v="1"/>
    <s v="USD"/>
    <n v="1301202000"/>
    <n v="1305867600"/>
    <b v="0"/>
    <b v="0"/>
    <s v="music/jazz"/>
    <n v="7.5288135593220336"/>
    <n v="84.00667779632721"/>
    <x v="1"/>
    <x v="17"/>
  </r>
  <r>
    <n v="838"/>
    <x v="818"/>
    <x v="837"/>
    <n v="6400"/>
    <n v="8890"/>
    <x v="1"/>
    <n v="261"/>
    <x v="1"/>
    <s v="USD"/>
    <n v="1538024400"/>
    <n v="1538802000"/>
    <b v="0"/>
    <b v="0"/>
    <s v="theater/plays"/>
    <n v="0.38906249999999998"/>
    <n v="34.061302681992338"/>
    <x v="3"/>
    <x v="3"/>
  </r>
  <r>
    <n v="839"/>
    <x v="819"/>
    <x v="838"/>
    <n v="7700"/>
    <n v="14644"/>
    <x v="1"/>
    <n v="157"/>
    <x v="1"/>
    <s v="USD"/>
    <n v="1395032400"/>
    <n v="1398920400"/>
    <b v="0"/>
    <b v="1"/>
    <s v="film &amp; video/documentary"/>
    <n v="0.90181818181818185"/>
    <n v="93.273885350318466"/>
    <x v="4"/>
    <x v="4"/>
  </r>
  <r>
    <n v="840"/>
    <x v="820"/>
    <x v="839"/>
    <n v="116300"/>
    <n v="116583"/>
    <x v="1"/>
    <n v="3533"/>
    <x v="1"/>
    <s v="USD"/>
    <n v="1405486800"/>
    <n v="1405659600"/>
    <b v="0"/>
    <b v="1"/>
    <s v="theater/plays"/>
    <n v="2.4333619948409286E-3"/>
    <n v="32.998301726577978"/>
    <x v="3"/>
    <x v="3"/>
  </r>
  <r>
    <n v="841"/>
    <x v="821"/>
    <x v="840"/>
    <n v="9100"/>
    <n v="12991"/>
    <x v="1"/>
    <n v="155"/>
    <x v="1"/>
    <s v="USD"/>
    <n v="1455861600"/>
    <n v="1457244000"/>
    <b v="0"/>
    <b v="0"/>
    <s v="technology/web"/>
    <n v="0.42758241758241761"/>
    <n v="83.812903225806451"/>
    <x v="2"/>
    <x v="2"/>
  </r>
  <r>
    <n v="842"/>
    <x v="822"/>
    <x v="841"/>
    <n v="1500"/>
    <n v="8447"/>
    <x v="1"/>
    <n v="132"/>
    <x v="6"/>
    <s v="EUR"/>
    <n v="1529038800"/>
    <n v="1529298000"/>
    <b v="0"/>
    <b v="0"/>
    <s v="technology/wearables"/>
    <n v="4.6313333333333331"/>
    <n v="63.992424242424242"/>
    <x v="2"/>
    <x v="8"/>
  </r>
  <r>
    <n v="843"/>
    <x v="823"/>
    <x v="842"/>
    <n v="8800"/>
    <n v="2703"/>
    <x v="0"/>
    <n v="33"/>
    <x v="1"/>
    <s v="USD"/>
    <n v="1535259600"/>
    <n v="1535778000"/>
    <b v="0"/>
    <b v="0"/>
    <s v="photography/photography books"/>
    <n v="-0.69284090909090912"/>
    <n v="81.909090909090907"/>
    <x v="7"/>
    <x v="14"/>
  </r>
  <r>
    <n v="844"/>
    <x v="824"/>
    <x v="843"/>
    <n v="8800"/>
    <n v="8747"/>
    <x v="3"/>
    <n v="94"/>
    <x v="1"/>
    <s v="USD"/>
    <n v="1327212000"/>
    <n v="1327471200"/>
    <b v="0"/>
    <b v="0"/>
    <s v="film &amp; video/documentary"/>
    <n v="-6.0227272727272725E-3"/>
    <n v="93.053191489361708"/>
    <x v="4"/>
    <x v="4"/>
  </r>
  <r>
    <n v="845"/>
    <x v="825"/>
    <x v="844"/>
    <n v="69900"/>
    <n v="138087"/>
    <x v="1"/>
    <n v="1354"/>
    <x v="4"/>
    <s v="GBP"/>
    <n v="1526360400"/>
    <n v="1529557200"/>
    <b v="0"/>
    <b v="0"/>
    <s v="technology/web"/>
    <n v="0.97549356223175965"/>
    <n v="101.98449039881831"/>
    <x v="2"/>
    <x v="2"/>
  </r>
  <r>
    <n v="846"/>
    <x v="826"/>
    <x v="845"/>
    <n v="1000"/>
    <n v="5085"/>
    <x v="1"/>
    <n v="48"/>
    <x v="1"/>
    <s v="USD"/>
    <n v="1532149200"/>
    <n v="1535259600"/>
    <b v="1"/>
    <b v="1"/>
    <s v="technology/web"/>
    <n v="4.085"/>
    <n v="105.9375"/>
    <x v="2"/>
    <x v="2"/>
  </r>
  <r>
    <n v="847"/>
    <x v="827"/>
    <x v="846"/>
    <n v="4700"/>
    <n v="11174"/>
    <x v="1"/>
    <n v="110"/>
    <x v="1"/>
    <s v="USD"/>
    <n v="1515304800"/>
    <n v="1515564000"/>
    <b v="0"/>
    <b v="0"/>
    <s v="food/food trucks"/>
    <n v="1.3774468085106384"/>
    <n v="101.58181818181818"/>
    <x v="0"/>
    <x v="0"/>
  </r>
  <r>
    <n v="848"/>
    <x v="828"/>
    <x v="847"/>
    <n v="3200"/>
    <n v="10831"/>
    <x v="1"/>
    <n v="172"/>
    <x v="1"/>
    <s v="USD"/>
    <n v="1276318800"/>
    <n v="1277096400"/>
    <b v="0"/>
    <b v="0"/>
    <s v="film &amp; video/drama"/>
    <n v="2.3846875000000001"/>
    <n v="62.970930232558139"/>
    <x v="4"/>
    <x v="6"/>
  </r>
  <r>
    <n v="849"/>
    <x v="829"/>
    <x v="848"/>
    <n v="6700"/>
    <n v="8917"/>
    <x v="1"/>
    <n v="307"/>
    <x v="1"/>
    <s v="USD"/>
    <n v="1328767200"/>
    <n v="1329026400"/>
    <b v="0"/>
    <b v="1"/>
    <s v="music/indie rock"/>
    <n v="0.33089552238805969"/>
    <n v="29.045602605863191"/>
    <x v="1"/>
    <x v="7"/>
  </r>
  <r>
    <n v="850"/>
    <x v="830"/>
    <x v="849"/>
    <n v="100"/>
    <n v="1"/>
    <x v="0"/>
    <n v="1"/>
    <x v="1"/>
    <s v="USD"/>
    <n v="1321682400"/>
    <n v="1322978400"/>
    <b v="1"/>
    <b v="0"/>
    <s v="music/rock"/>
    <n v="-0.99"/>
    <n v="1"/>
    <x v="1"/>
    <x v="1"/>
  </r>
  <r>
    <n v="851"/>
    <x v="831"/>
    <x v="850"/>
    <n v="6000"/>
    <n v="12468"/>
    <x v="1"/>
    <n v="160"/>
    <x v="1"/>
    <s v="USD"/>
    <n v="1335934800"/>
    <n v="1338786000"/>
    <b v="0"/>
    <b v="0"/>
    <s v="music/electric music"/>
    <n v="1.0780000000000001"/>
    <n v="77.924999999999997"/>
    <x v="1"/>
    <x v="5"/>
  </r>
  <r>
    <n v="852"/>
    <x v="832"/>
    <x v="851"/>
    <n v="4900"/>
    <n v="2505"/>
    <x v="0"/>
    <n v="31"/>
    <x v="1"/>
    <s v="USD"/>
    <n v="1310792400"/>
    <n v="1311656400"/>
    <b v="0"/>
    <b v="1"/>
    <s v="games/video games"/>
    <n v="-0.48877551020408161"/>
    <n v="80.806451612903231"/>
    <x v="6"/>
    <x v="11"/>
  </r>
  <r>
    <n v="853"/>
    <x v="833"/>
    <x v="852"/>
    <n v="17100"/>
    <n v="111502"/>
    <x v="1"/>
    <n v="1467"/>
    <x v="0"/>
    <s v="CAD"/>
    <n v="1308546000"/>
    <n v="1308978000"/>
    <b v="0"/>
    <b v="1"/>
    <s v="music/indie rock"/>
    <n v="5.5205847953216374"/>
    <n v="76.006816632583508"/>
    <x v="1"/>
    <x v="7"/>
  </r>
  <r>
    <n v="854"/>
    <x v="834"/>
    <x v="853"/>
    <n v="171000"/>
    <n v="194309"/>
    <x v="1"/>
    <n v="2662"/>
    <x v="0"/>
    <s v="CAD"/>
    <n v="1574056800"/>
    <n v="1576389600"/>
    <b v="0"/>
    <b v="0"/>
    <s v="publishing/fiction"/>
    <n v="0.13630994152046783"/>
    <n v="72.993613824192337"/>
    <x v="5"/>
    <x v="13"/>
  </r>
  <r>
    <n v="855"/>
    <x v="835"/>
    <x v="854"/>
    <n v="23400"/>
    <n v="23956"/>
    <x v="1"/>
    <n v="452"/>
    <x v="2"/>
    <s v="AUD"/>
    <n v="1308373200"/>
    <n v="1311051600"/>
    <b v="0"/>
    <b v="0"/>
    <s v="theater/plays"/>
    <n v="2.376068376068376E-2"/>
    <n v="53"/>
    <x v="3"/>
    <x v="3"/>
  </r>
  <r>
    <n v="856"/>
    <x v="764"/>
    <x v="855"/>
    <n v="2400"/>
    <n v="8558"/>
    <x v="1"/>
    <n v="158"/>
    <x v="1"/>
    <s v="USD"/>
    <n v="1335243600"/>
    <n v="1336712400"/>
    <b v="0"/>
    <b v="0"/>
    <s v="food/food trucks"/>
    <n v="2.5658333333333334"/>
    <n v="54.164556962025316"/>
    <x v="0"/>
    <x v="0"/>
  </r>
  <r>
    <n v="857"/>
    <x v="836"/>
    <x v="856"/>
    <n v="5300"/>
    <n v="7413"/>
    <x v="1"/>
    <n v="225"/>
    <x v="5"/>
    <s v="CHF"/>
    <n v="1328421600"/>
    <n v="1330408800"/>
    <b v="1"/>
    <b v="0"/>
    <s v="film &amp; video/shorts"/>
    <n v="0.39867924528301885"/>
    <n v="32.946666666666665"/>
    <x v="4"/>
    <x v="12"/>
  </r>
  <r>
    <n v="858"/>
    <x v="837"/>
    <x v="857"/>
    <n v="4000"/>
    <n v="2778"/>
    <x v="0"/>
    <n v="35"/>
    <x v="1"/>
    <s v="USD"/>
    <n v="1524286800"/>
    <n v="1524891600"/>
    <b v="1"/>
    <b v="0"/>
    <s v="food/food trucks"/>
    <n v="-0.30549999999999999"/>
    <n v="79.371428571428567"/>
    <x v="0"/>
    <x v="0"/>
  </r>
  <r>
    <n v="859"/>
    <x v="838"/>
    <x v="858"/>
    <n v="7300"/>
    <n v="2594"/>
    <x v="0"/>
    <n v="63"/>
    <x v="1"/>
    <s v="USD"/>
    <n v="1362117600"/>
    <n v="1363669200"/>
    <b v="0"/>
    <b v="1"/>
    <s v="theater/plays"/>
    <n v="-0.64465753424657535"/>
    <n v="41.174603174603178"/>
    <x v="3"/>
    <x v="3"/>
  </r>
  <r>
    <n v="860"/>
    <x v="839"/>
    <x v="859"/>
    <n v="2000"/>
    <n v="5033"/>
    <x v="1"/>
    <n v="65"/>
    <x v="1"/>
    <s v="USD"/>
    <n v="1550556000"/>
    <n v="1551420000"/>
    <b v="0"/>
    <b v="1"/>
    <s v="technology/wearables"/>
    <n v="1.5165"/>
    <n v="77.430769230769229"/>
    <x v="2"/>
    <x v="8"/>
  </r>
  <r>
    <n v="861"/>
    <x v="840"/>
    <x v="860"/>
    <n v="8800"/>
    <n v="9317"/>
    <x v="1"/>
    <n v="163"/>
    <x v="1"/>
    <s v="USD"/>
    <n v="1269147600"/>
    <n v="1269838800"/>
    <b v="0"/>
    <b v="0"/>
    <s v="theater/plays"/>
    <n v="5.8749999999999997E-2"/>
    <n v="57.159509202453989"/>
    <x v="3"/>
    <x v="3"/>
  </r>
  <r>
    <n v="862"/>
    <x v="841"/>
    <x v="861"/>
    <n v="3500"/>
    <n v="6560"/>
    <x v="1"/>
    <n v="85"/>
    <x v="1"/>
    <s v="USD"/>
    <n v="1312174800"/>
    <n v="1312520400"/>
    <b v="0"/>
    <b v="0"/>
    <s v="theater/plays"/>
    <n v="0.87428571428571433"/>
    <n v="77.17647058823529"/>
    <x v="3"/>
    <x v="3"/>
  </r>
  <r>
    <n v="863"/>
    <x v="842"/>
    <x v="862"/>
    <n v="1400"/>
    <n v="5415"/>
    <x v="1"/>
    <n v="217"/>
    <x v="1"/>
    <s v="USD"/>
    <n v="1434517200"/>
    <n v="1436504400"/>
    <b v="0"/>
    <b v="1"/>
    <s v="film &amp; video/television"/>
    <n v="2.8678571428571429"/>
    <n v="24.953917050691246"/>
    <x v="4"/>
    <x v="19"/>
  </r>
  <r>
    <n v="864"/>
    <x v="843"/>
    <x v="863"/>
    <n v="4200"/>
    <n v="14577"/>
    <x v="1"/>
    <n v="150"/>
    <x v="1"/>
    <s v="USD"/>
    <n v="1471582800"/>
    <n v="1472014800"/>
    <b v="0"/>
    <b v="0"/>
    <s v="film &amp; video/shorts"/>
    <n v="2.4707142857142856"/>
    <n v="97.18"/>
    <x v="4"/>
    <x v="12"/>
  </r>
  <r>
    <n v="865"/>
    <x v="844"/>
    <x v="864"/>
    <n v="81000"/>
    <n v="150515"/>
    <x v="1"/>
    <n v="3272"/>
    <x v="1"/>
    <s v="USD"/>
    <n v="1410757200"/>
    <n v="1411534800"/>
    <b v="0"/>
    <b v="0"/>
    <s v="theater/plays"/>
    <n v="0.8582098765432099"/>
    <n v="46.000916870415651"/>
    <x v="3"/>
    <x v="3"/>
  </r>
  <r>
    <n v="866"/>
    <x v="845"/>
    <x v="865"/>
    <n v="182800"/>
    <n v="79045"/>
    <x v="3"/>
    <n v="898"/>
    <x v="1"/>
    <s v="USD"/>
    <n v="1304830800"/>
    <n v="1304917200"/>
    <b v="0"/>
    <b v="0"/>
    <s v="photography/photography books"/>
    <n v="-0.56758752735229756"/>
    <n v="88.023385300668153"/>
    <x v="7"/>
    <x v="14"/>
  </r>
  <r>
    <n v="867"/>
    <x v="846"/>
    <x v="866"/>
    <n v="4800"/>
    <n v="7797"/>
    <x v="1"/>
    <n v="300"/>
    <x v="1"/>
    <s v="USD"/>
    <n v="1539061200"/>
    <n v="1539579600"/>
    <b v="0"/>
    <b v="0"/>
    <s v="food/food trucks"/>
    <n v="0.62437500000000001"/>
    <n v="25.99"/>
    <x v="0"/>
    <x v="0"/>
  </r>
  <r>
    <n v="868"/>
    <x v="847"/>
    <x v="867"/>
    <n v="7000"/>
    <n v="12939"/>
    <x v="1"/>
    <n v="126"/>
    <x v="1"/>
    <s v="USD"/>
    <n v="1381554000"/>
    <n v="1382504400"/>
    <b v="0"/>
    <b v="0"/>
    <s v="theater/plays"/>
    <n v="0.84842857142857142"/>
    <n v="102.69047619047619"/>
    <x v="3"/>
    <x v="3"/>
  </r>
  <r>
    <n v="869"/>
    <x v="848"/>
    <x v="868"/>
    <n v="161900"/>
    <n v="38376"/>
    <x v="0"/>
    <n v="526"/>
    <x v="1"/>
    <s v="USD"/>
    <n v="1277096400"/>
    <n v="1278306000"/>
    <b v="0"/>
    <b v="0"/>
    <s v="film &amp; video/drama"/>
    <n v="-0.76296479308214948"/>
    <n v="72.958174904942965"/>
    <x v="4"/>
    <x v="6"/>
  </r>
  <r>
    <n v="870"/>
    <x v="849"/>
    <x v="869"/>
    <n v="7700"/>
    <n v="6920"/>
    <x v="0"/>
    <n v="121"/>
    <x v="1"/>
    <s v="USD"/>
    <n v="1440392400"/>
    <n v="1442552400"/>
    <b v="0"/>
    <b v="0"/>
    <s v="theater/plays"/>
    <n v="-0.1012987012987013"/>
    <n v="57.190082644628099"/>
    <x v="3"/>
    <x v="3"/>
  </r>
  <r>
    <n v="871"/>
    <x v="850"/>
    <x v="870"/>
    <n v="71500"/>
    <n v="194912"/>
    <x v="1"/>
    <n v="2320"/>
    <x v="1"/>
    <s v="USD"/>
    <n v="1509512400"/>
    <n v="1511071200"/>
    <b v="0"/>
    <b v="1"/>
    <s v="theater/plays"/>
    <n v="1.7260419580419581"/>
    <n v="84.013793103448279"/>
    <x v="3"/>
    <x v="3"/>
  </r>
  <r>
    <n v="872"/>
    <x v="851"/>
    <x v="871"/>
    <n v="4700"/>
    <n v="7992"/>
    <x v="1"/>
    <n v="81"/>
    <x v="2"/>
    <s v="AUD"/>
    <n v="1535950800"/>
    <n v="1536382800"/>
    <b v="0"/>
    <b v="0"/>
    <s v="film &amp; video/science fiction"/>
    <n v="0.70042553191489365"/>
    <n v="98.666666666666671"/>
    <x v="4"/>
    <x v="22"/>
  </r>
  <r>
    <n v="873"/>
    <x v="852"/>
    <x v="872"/>
    <n v="42100"/>
    <n v="79268"/>
    <x v="1"/>
    <n v="1887"/>
    <x v="1"/>
    <s v="USD"/>
    <n v="1389160800"/>
    <n v="1389592800"/>
    <b v="0"/>
    <b v="0"/>
    <s v="photography/photography books"/>
    <n v="0.88285035629453679"/>
    <n v="42.007419183889773"/>
    <x v="7"/>
    <x v="14"/>
  </r>
  <r>
    <n v="874"/>
    <x v="853"/>
    <x v="873"/>
    <n v="40200"/>
    <n v="139468"/>
    <x v="1"/>
    <n v="4358"/>
    <x v="1"/>
    <s v="USD"/>
    <n v="1271998800"/>
    <n v="1275282000"/>
    <b v="0"/>
    <b v="1"/>
    <s v="photography/photography books"/>
    <n v="2.4693532338308457"/>
    <n v="32.002753556677376"/>
    <x v="7"/>
    <x v="14"/>
  </r>
  <r>
    <n v="875"/>
    <x v="854"/>
    <x v="874"/>
    <n v="7900"/>
    <n v="5465"/>
    <x v="0"/>
    <n v="67"/>
    <x v="1"/>
    <s v="USD"/>
    <n v="1294898400"/>
    <n v="1294984800"/>
    <b v="0"/>
    <b v="0"/>
    <s v="music/rock"/>
    <n v="-0.3082278481012658"/>
    <n v="81.567164179104481"/>
    <x v="1"/>
    <x v="1"/>
  </r>
  <r>
    <n v="876"/>
    <x v="855"/>
    <x v="875"/>
    <n v="8300"/>
    <n v="2111"/>
    <x v="0"/>
    <n v="57"/>
    <x v="0"/>
    <s v="CAD"/>
    <n v="1559970000"/>
    <n v="1562043600"/>
    <b v="0"/>
    <b v="0"/>
    <s v="photography/photography books"/>
    <n v="-0.74566265060240966"/>
    <n v="37.035087719298247"/>
    <x v="7"/>
    <x v="14"/>
  </r>
  <r>
    <n v="877"/>
    <x v="856"/>
    <x v="876"/>
    <n v="163600"/>
    <n v="126628"/>
    <x v="0"/>
    <n v="1229"/>
    <x v="1"/>
    <s v="USD"/>
    <n v="1469509200"/>
    <n v="1469595600"/>
    <b v="0"/>
    <b v="0"/>
    <s v="food/food trucks"/>
    <n v="-0.22599022004889976"/>
    <n v="103.033360455655"/>
    <x v="0"/>
    <x v="0"/>
  </r>
  <r>
    <n v="878"/>
    <x v="857"/>
    <x v="877"/>
    <n v="2700"/>
    <n v="1012"/>
    <x v="0"/>
    <n v="12"/>
    <x v="6"/>
    <s v="EUR"/>
    <n v="1579068000"/>
    <n v="1581141600"/>
    <b v="0"/>
    <b v="0"/>
    <s v="music/metal"/>
    <n v="-0.62518518518518518"/>
    <n v="84.333333333333329"/>
    <x v="1"/>
    <x v="16"/>
  </r>
  <r>
    <n v="879"/>
    <x v="858"/>
    <x v="878"/>
    <n v="1000"/>
    <n v="5438"/>
    <x v="1"/>
    <n v="53"/>
    <x v="1"/>
    <s v="USD"/>
    <n v="1487743200"/>
    <n v="1488520800"/>
    <b v="0"/>
    <b v="0"/>
    <s v="publishing/nonfiction"/>
    <n v="4.4379999999999997"/>
    <n v="102.60377358490567"/>
    <x v="5"/>
    <x v="9"/>
  </r>
  <r>
    <n v="880"/>
    <x v="859"/>
    <x v="879"/>
    <n v="84500"/>
    <n v="193101"/>
    <x v="1"/>
    <n v="2414"/>
    <x v="1"/>
    <s v="USD"/>
    <n v="1563685200"/>
    <n v="1563858000"/>
    <b v="0"/>
    <b v="0"/>
    <s v="music/electric music"/>
    <n v="1.2852189349112426"/>
    <n v="79.992129246064621"/>
    <x v="1"/>
    <x v="5"/>
  </r>
  <r>
    <n v="881"/>
    <x v="860"/>
    <x v="880"/>
    <n v="81300"/>
    <n v="31665"/>
    <x v="0"/>
    <n v="452"/>
    <x v="1"/>
    <s v="USD"/>
    <n v="1436418000"/>
    <n v="1438923600"/>
    <b v="0"/>
    <b v="1"/>
    <s v="theater/plays"/>
    <n v="-0.61051660516605166"/>
    <n v="70.055309734513273"/>
    <x v="3"/>
    <x v="3"/>
  </r>
  <r>
    <n v="882"/>
    <x v="861"/>
    <x v="881"/>
    <n v="800"/>
    <n v="2960"/>
    <x v="1"/>
    <n v="80"/>
    <x v="1"/>
    <s v="USD"/>
    <n v="1421820000"/>
    <n v="1422165600"/>
    <b v="0"/>
    <b v="0"/>
    <s v="theater/plays"/>
    <n v="2.7"/>
    <n v="37"/>
    <x v="3"/>
    <x v="3"/>
  </r>
  <r>
    <n v="883"/>
    <x v="862"/>
    <x v="882"/>
    <n v="3400"/>
    <n v="8089"/>
    <x v="1"/>
    <n v="193"/>
    <x v="1"/>
    <s v="USD"/>
    <n v="1274763600"/>
    <n v="1277874000"/>
    <b v="0"/>
    <b v="0"/>
    <s v="film &amp; video/shorts"/>
    <n v="1.3791176470588236"/>
    <n v="41.911917098445599"/>
    <x v="4"/>
    <x v="12"/>
  </r>
  <r>
    <n v="884"/>
    <x v="863"/>
    <x v="883"/>
    <n v="170800"/>
    <n v="109374"/>
    <x v="0"/>
    <n v="1886"/>
    <x v="1"/>
    <s v="USD"/>
    <n v="1399179600"/>
    <n v="1399352400"/>
    <b v="0"/>
    <b v="1"/>
    <s v="theater/plays"/>
    <n v="-0.35963700234192036"/>
    <n v="57.992576882290564"/>
    <x v="3"/>
    <x v="3"/>
  </r>
  <r>
    <n v="885"/>
    <x v="864"/>
    <x v="884"/>
    <n v="1800"/>
    <n v="2129"/>
    <x v="1"/>
    <n v="52"/>
    <x v="1"/>
    <s v="USD"/>
    <n v="1275800400"/>
    <n v="1279083600"/>
    <b v="0"/>
    <b v="0"/>
    <s v="theater/plays"/>
    <n v="0.18277777777777779"/>
    <n v="40.942307692307693"/>
    <x v="3"/>
    <x v="3"/>
  </r>
  <r>
    <n v="886"/>
    <x v="865"/>
    <x v="885"/>
    <n v="150600"/>
    <n v="127745"/>
    <x v="0"/>
    <n v="1825"/>
    <x v="1"/>
    <s v="USD"/>
    <n v="1282798800"/>
    <n v="1284354000"/>
    <b v="0"/>
    <b v="0"/>
    <s v="music/indie rock"/>
    <n v="-0.15175962815405047"/>
    <n v="69.9972602739726"/>
    <x v="1"/>
    <x v="7"/>
  </r>
  <r>
    <n v="887"/>
    <x v="866"/>
    <x v="886"/>
    <n v="7800"/>
    <n v="2289"/>
    <x v="0"/>
    <n v="31"/>
    <x v="1"/>
    <s v="USD"/>
    <n v="1437109200"/>
    <n v="1441170000"/>
    <b v="0"/>
    <b v="1"/>
    <s v="theater/plays"/>
    <n v="-0.70653846153846156"/>
    <n v="73.838709677419359"/>
    <x v="3"/>
    <x v="3"/>
  </r>
  <r>
    <n v="888"/>
    <x v="867"/>
    <x v="887"/>
    <n v="5800"/>
    <n v="12174"/>
    <x v="1"/>
    <n v="290"/>
    <x v="1"/>
    <s v="USD"/>
    <n v="1491886800"/>
    <n v="1493528400"/>
    <b v="0"/>
    <b v="0"/>
    <s v="theater/plays"/>
    <n v="1.0989655172413793"/>
    <n v="41.979310344827589"/>
    <x v="3"/>
    <x v="3"/>
  </r>
  <r>
    <n v="889"/>
    <x v="868"/>
    <x v="888"/>
    <n v="5600"/>
    <n v="9508"/>
    <x v="1"/>
    <n v="122"/>
    <x v="1"/>
    <s v="USD"/>
    <n v="1394600400"/>
    <n v="1395205200"/>
    <b v="0"/>
    <b v="1"/>
    <s v="music/electric music"/>
    <n v="0.69785714285714284"/>
    <n v="77.93442622950819"/>
    <x v="1"/>
    <x v="5"/>
  </r>
  <r>
    <n v="890"/>
    <x v="869"/>
    <x v="889"/>
    <n v="134400"/>
    <n v="155849"/>
    <x v="1"/>
    <n v="1470"/>
    <x v="1"/>
    <s v="USD"/>
    <n v="1561352400"/>
    <n v="1561438800"/>
    <b v="0"/>
    <b v="0"/>
    <s v="music/indie rock"/>
    <n v="0.1595907738095238"/>
    <n v="106.01972789115646"/>
    <x v="1"/>
    <x v="7"/>
  </r>
  <r>
    <n v="891"/>
    <x v="870"/>
    <x v="890"/>
    <n v="3000"/>
    <n v="7758"/>
    <x v="1"/>
    <n v="165"/>
    <x v="0"/>
    <s v="CAD"/>
    <n v="1322892000"/>
    <n v="1326693600"/>
    <b v="0"/>
    <b v="0"/>
    <s v="film &amp; video/documentary"/>
    <n v="1.5860000000000001"/>
    <n v="47.018181818181816"/>
    <x v="4"/>
    <x v="4"/>
  </r>
  <r>
    <n v="892"/>
    <x v="871"/>
    <x v="891"/>
    <n v="6000"/>
    <n v="13835"/>
    <x v="1"/>
    <n v="182"/>
    <x v="1"/>
    <s v="USD"/>
    <n v="1274418000"/>
    <n v="1277960400"/>
    <b v="0"/>
    <b v="0"/>
    <s v="publishing/translations"/>
    <n v="1.3058333333333334"/>
    <n v="76.016483516483518"/>
    <x v="5"/>
    <x v="18"/>
  </r>
  <r>
    <n v="893"/>
    <x v="872"/>
    <x v="892"/>
    <n v="8400"/>
    <n v="10770"/>
    <x v="1"/>
    <n v="199"/>
    <x v="6"/>
    <s v="EUR"/>
    <n v="1434344400"/>
    <n v="1434690000"/>
    <b v="0"/>
    <b v="1"/>
    <s v="film &amp; video/documentary"/>
    <n v="0.28214285714285714"/>
    <n v="54.120603015075375"/>
    <x v="4"/>
    <x v="4"/>
  </r>
  <r>
    <n v="894"/>
    <x v="873"/>
    <x v="893"/>
    <n v="1700"/>
    <n v="3208"/>
    <x v="1"/>
    <n v="56"/>
    <x v="4"/>
    <s v="GBP"/>
    <n v="1373518800"/>
    <n v="1376110800"/>
    <b v="0"/>
    <b v="1"/>
    <s v="film &amp; video/television"/>
    <n v="0.88705882352941179"/>
    <n v="57.285714285714285"/>
    <x v="4"/>
    <x v="19"/>
  </r>
  <r>
    <n v="895"/>
    <x v="874"/>
    <x v="894"/>
    <n v="159800"/>
    <n v="11108"/>
    <x v="0"/>
    <n v="107"/>
    <x v="1"/>
    <s v="USD"/>
    <n v="1517637600"/>
    <n v="1518415200"/>
    <b v="0"/>
    <b v="0"/>
    <s v="theater/plays"/>
    <n v="-0.93048811013767208"/>
    <n v="103.81308411214954"/>
    <x v="3"/>
    <x v="3"/>
  </r>
  <r>
    <n v="896"/>
    <x v="875"/>
    <x v="895"/>
    <n v="19800"/>
    <n v="153338"/>
    <x v="1"/>
    <n v="1460"/>
    <x v="2"/>
    <s v="AUD"/>
    <n v="1310619600"/>
    <n v="1310878800"/>
    <b v="0"/>
    <b v="1"/>
    <s v="food/food trucks"/>
    <n v="6.7443434343434348"/>
    <n v="105.02602739726028"/>
    <x v="0"/>
    <x v="0"/>
  </r>
  <r>
    <n v="897"/>
    <x v="876"/>
    <x v="896"/>
    <n v="8800"/>
    <n v="2437"/>
    <x v="0"/>
    <n v="27"/>
    <x v="1"/>
    <s v="USD"/>
    <n v="1556427600"/>
    <n v="1556600400"/>
    <b v="0"/>
    <b v="0"/>
    <s v="theater/plays"/>
    <n v="-0.72306818181818178"/>
    <n v="90.259259259259252"/>
    <x v="3"/>
    <x v="3"/>
  </r>
  <r>
    <n v="898"/>
    <x v="877"/>
    <x v="897"/>
    <n v="179100"/>
    <n v="93991"/>
    <x v="0"/>
    <n v="1221"/>
    <x v="1"/>
    <s v="USD"/>
    <n v="1576476000"/>
    <n v="1576994400"/>
    <b v="0"/>
    <b v="0"/>
    <s v="film &amp; video/documentary"/>
    <n v="-0.4752037967615857"/>
    <n v="76.978705978705975"/>
    <x v="4"/>
    <x v="4"/>
  </r>
  <r>
    <n v="899"/>
    <x v="878"/>
    <x v="898"/>
    <n v="3100"/>
    <n v="12620"/>
    <x v="1"/>
    <n v="123"/>
    <x v="5"/>
    <s v="CHF"/>
    <n v="1381122000"/>
    <n v="1382677200"/>
    <b v="0"/>
    <b v="0"/>
    <s v="music/jazz"/>
    <n v="3.0709677419354837"/>
    <n v="102.60162601626017"/>
    <x v="1"/>
    <x v="17"/>
  </r>
  <r>
    <n v="900"/>
    <x v="879"/>
    <x v="899"/>
    <n v="100"/>
    <n v="2"/>
    <x v="0"/>
    <n v="1"/>
    <x v="1"/>
    <s v="USD"/>
    <n v="1411102800"/>
    <n v="1411189200"/>
    <b v="0"/>
    <b v="1"/>
    <s v="technology/web"/>
    <n v="-0.98"/>
    <n v="2"/>
    <x v="2"/>
    <x v="2"/>
  </r>
  <r>
    <n v="901"/>
    <x v="880"/>
    <x v="900"/>
    <n v="5600"/>
    <n v="8746"/>
    <x v="1"/>
    <n v="159"/>
    <x v="1"/>
    <s v="USD"/>
    <n v="1531803600"/>
    <n v="1534654800"/>
    <b v="0"/>
    <b v="1"/>
    <s v="music/rock"/>
    <n v="0.56178571428571433"/>
    <n v="55.0062893081761"/>
    <x v="1"/>
    <x v="1"/>
  </r>
  <r>
    <n v="902"/>
    <x v="881"/>
    <x v="901"/>
    <n v="1400"/>
    <n v="3534"/>
    <x v="1"/>
    <n v="110"/>
    <x v="1"/>
    <s v="USD"/>
    <n v="1454133600"/>
    <n v="1457762400"/>
    <b v="0"/>
    <b v="0"/>
    <s v="technology/web"/>
    <n v="1.5242857142857142"/>
    <n v="32.127272727272725"/>
    <x v="2"/>
    <x v="2"/>
  </r>
  <r>
    <n v="903"/>
    <x v="882"/>
    <x v="902"/>
    <n v="41000"/>
    <n v="709"/>
    <x v="2"/>
    <n v="14"/>
    <x v="1"/>
    <s v="USD"/>
    <n v="1336194000"/>
    <n v="1337490000"/>
    <b v="0"/>
    <b v="1"/>
    <s v="publishing/nonfiction"/>
    <n v="-0.98270731707317072"/>
    <n v="50.642857142857146"/>
    <x v="5"/>
    <x v="9"/>
  </r>
  <r>
    <n v="904"/>
    <x v="883"/>
    <x v="903"/>
    <n v="6500"/>
    <n v="795"/>
    <x v="0"/>
    <n v="16"/>
    <x v="1"/>
    <s v="USD"/>
    <n v="1349326800"/>
    <n v="1349672400"/>
    <b v="0"/>
    <b v="0"/>
    <s v="publishing/radio &amp; podcasts"/>
    <n v="-0.87769230769230766"/>
    <n v="49.6875"/>
    <x v="5"/>
    <x v="15"/>
  </r>
  <r>
    <n v="905"/>
    <x v="884"/>
    <x v="904"/>
    <n v="7900"/>
    <n v="12955"/>
    <x v="1"/>
    <n v="236"/>
    <x v="1"/>
    <s v="USD"/>
    <n v="1379566800"/>
    <n v="1379826000"/>
    <b v="0"/>
    <b v="0"/>
    <s v="theater/plays"/>
    <n v="0.63987341772151896"/>
    <n v="54.894067796610166"/>
    <x v="3"/>
    <x v="3"/>
  </r>
  <r>
    <n v="906"/>
    <x v="885"/>
    <x v="905"/>
    <n v="5500"/>
    <n v="8964"/>
    <x v="1"/>
    <n v="191"/>
    <x v="1"/>
    <s v="USD"/>
    <n v="1494651600"/>
    <n v="1497762000"/>
    <b v="1"/>
    <b v="1"/>
    <s v="film &amp; video/documentary"/>
    <n v="0.62981818181818183"/>
    <n v="46.931937172774866"/>
    <x v="4"/>
    <x v="4"/>
  </r>
  <r>
    <n v="907"/>
    <x v="886"/>
    <x v="906"/>
    <n v="9100"/>
    <n v="1843"/>
    <x v="0"/>
    <n v="41"/>
    <x v="1"/>
    <s v="USD"/>
    <n v="1303880400"/>
    <n v="1304485200"/>
    <b v="0"/>
    <b v="0"/>
    <s v="theater/plays"/>
    <n v="-0.7974725274725275"/>
    <n v="44.951219512195124"/>
    <x v="3"/>
    <x v="3"/>
  </r>
  <r>
    <n v="908"/>
    <x v="887"/>
    <x v="907"/>
    <n v="38200"/>
    <n v="121950"/>
    <x v="1"/>
    <n v="3934"/>
    <x v="1"/>
    <s v="USD"/>
    <n v="1335934800"/>
    <n v="1336885200"/>
    <b v="0"/>
    <b v="0"/>
    <s v="games/video games"/>
    <n v="2.1924083769633507"/>
    <n v="30.99898322318251"/>
    <x v="6"/>
    <x v="11"/>
  </r>
  <r>
    <n v="909"/>
    <x v="888"/>
    <x v="908"/>
    <n v="1800"/>
    <n v="8621"/>
    <x v="1"/>
    <n v="80"/>
    <x v="0"/>
    <s v="CAD"/>
    <n v="1528088400"/>
    <n v="1530421200"/>
    <b v="0"/>
    <b v="1"/>
    <s v="theater/plays"/>
    <n v="3.7894444444444444"/>
    <n v="107.7625"/>
    <x v="3"/>
    <x v="3"/>
  </r>
  <r>
    <n v="910"/>
    <x v="889"/>
    <x v="909"/>
    <n v="154500"/>
    <n v="30215"/>
    <x v="3"/>
    <n v="296"/>
    <x v="1"/>
    <s v="USD"/>
    <n v="1421906400"/>
    <n v="1421992800"/>
    <b v="0"/>
    <b v="0"/>
    <s v="theater/plays"/>
    <n v="-0.80443365695792879"/>
    <n v="102.07770270270271"/>
    <x v="3"/>
    <x v="3"/>
  </r>
  <r>
    <n v="911"/>
    <x v="890"/>
    <x v="910"/>
    <n v="5800"/>
    <n v="11539"/>
    <x v="1"/>
    <n v="462"/>
    <x v="1"/>
    <s v="USD"/>
    <n v="1568005200"/>
    <n v="1568178000"/>
    <b v="1"/>
    <b v="0"/>
    <s v="technology/web"/>
    <n v="0.98948275862068968"/>
    <n v="24.976190476190474"/>
    <x v="2"/>
    <x v="2"/>
  </r>
  <r>
    <n v="912"/>
    <x v="891"/>
    <x v="911"/>
    <n v="1800"/>
    <n v="14310"/>
    <x v="1"/>
    <n v="179"/>
    <x v="1"/>
    <s v="USD"/>
    <n v="1346821200"/>
    <n v="1347944400"/>
    <b v="1"/>
    <b v="0"/>
    <s v="film &amp; video/drama"/>
    <n v="6.95"/>
    <n v="79.944134078212286"/>
    <x v="4"/>
    <x v="6"/>
  </r>
  <r>
    <n v="913"/>
    <x v="892"/>
    <x v="912"/>
    <n v="70200"/>
    <n v="35536"/>
    <x v="0"/>
    <n v="523"/>
    <x v="2"/>
    <s v="AUD"/>
    <n v="1557637200"/>
    <n v="1558760400"/>
    <b v="0"/>
    <b v="0"/>
    <s v="film &amp; video/drama"/>
    <n v="-0.49378917378917381"/>
    <n v="67.946462715105156"/>
    <x v="4"/>
    <x v="6"/>
  </r>
  <r>
    <n v="914"/>
    <x v="893"/>
    <x v="913"/>
    <n v="6400"/>
    <n v="3676"/>
    <x v="0"/>
    <n v="141"/>
    <x v="4"/>
    <s v="GBP"/>
    <n v="1375592400"/>
    <n v="1376629200"/>
    <b v="0"/>
    <b v="0"/>
    <s v="theater/plays"/>
    <n v="-0.42562499999999998"/>
    <n v="26.070921985815602"/>
    <x v="3"/>
    <x v="3"/>
  </r>
  <r>
    <n v="915"/>
    <x v="894"/>
    <x v="914"/>
    <n v="125900"/>
    <n v="195936"/>
    <x v="1"/>
    <n v="1866"/>
    <x v="4"/>
    <s v="GBP"/>
    <n v="1503982800"/>
    <n v="1504760400"/>
    <b v="0"/>
    <b v="0"/>
    <s v="film &amp; video/television"/>
    <n v="0.55628276409849087"/>
    <n v="105.0032154340836"/>
    <x v="4"/>
    <x v="19"/>
  </r>
  <r>
    <n v="916"/>
    <x v="895"/>
    <x v="915"/>
    <n v="3700"/>
    <n v="1343"/>
    <x v="0"/>
    <n v="52"/>
    <x v="1"/>
    <s v="USD"/>
    <n v="1418882400"/>
    <n v="1419660000"/>
    <b v="0"/>
    <b v="0"/>
    <s v="photography/photography books"/>
    <n v="-0.63702702702702707"/>
    <n v="25.826923076923077"/>
    <x v="7"/>
    <x v="14"/>
  </r>
  <r>
    <n v="917"/>
    <x v="896"/>
    <x v="916"/>
    <n v="3600"/>
    <n v="2097"/>
    <x v="2"/>
    <n v="27"/>
    <x v="4"/>
    <s v="GBP"/>
    <n v="1309237200"/>
    <n v="1311310800"/>
    <b v="0"/>
    <b v="1"/>
    <s v="film &amp; video/shorts"/>
    <n v="-0.41749999999999998"/>
    <n v="77.666666666666671"/>
    <x v="4"/>
    <x v="12"/>
  </r>
  <r>
    <n v="918"/>
    <x v="897"/>
    <x v="917"/>
    <n v="3800"/>
    <n v="9021"/>
    <x v="1"/>
    <n v="156"/>
    <x v="5"/>
    <s v="CHF"/>
    <n v="1343365200"/>
    <n v="1344315600"/>
    <b v="0"/>
    <b v="0"/>
    <s v="publishing/radio &amp; podcasts"/>
    <n v="1.3739473684210526"/>
    <n v="57.82692307692308"/>
    <x v="5"/>
    <x v="15"/>
  </r>
  <r>
    <n v="919"/>
    <x v="898"/>
    <x v="918"/>
    <n v="35600"/>
    <n v="20915"/>
    <x v="0"/>
    <n v="225"/>
    <x v="2"/>
    <s v="AUD"/>
    <n v="1507957200"/>
    <n v="1510725600"/>
    <b v="0"/>
    <b v="1"/>
    <s v="theater/plays"/>
    <n v="-0.41249999999999998"/>
    <n v="92.955555555555549"/>
    <x v="3"/>
    <x v="3"/>
  </r>
  <r>
    <n v="920"/>
    <x v="899"/>
    <x v="919"/>
    <n v="5300"/>
    <n v="9676"/>
    <x v="1"/>
    <n v="255"/>
    <x v="1"/>
    <s v="USD"/>
    <n v="1549519200"/>
    <n v="1551247200"/>
    <b v="1"/>
    <b v="0"/>
    <s v="film &amp; video/animation"/>
    <n v="0.82566037735849052"/>
    <n v="37.945098039215686"/>
    <x v="4"/>
    <x v="10"/>
  </r>
  <r>
    <n v="921"/>
    <x v="900"/>
    <x v="920"/>
    <n v="160400"/>
    <n v="1210"/>
    <x v="0"/>
    <n v="38"/>
    <x v="1"/>
    <s v="USD"/>
    <n v="1329026400"/>
    <n v="1330236000"/>
    <b v="0"/>
    <b v="0"/>
    <s v="technology/web"/>
    <n v="-0.99245635910224439"/>
    <n v="31.842105263157894"/>
    <x v="2"/>
    <x v="2"/>
  </r>
  <r>
    <n v="922"/>
    <x v="901"/>
    <x v="921"/>
    <n v="51400"/>
    <n v="90440"/>
    <x v="1"/>
    <n v="2261"/>
    <x v="1"/>
    <s v="USD"/>
    <n v="1544335200"/>
    <n v="1545112800"/>
    <b v="0"/>
    <b v="1"/>
    <s v="music/world music"/>
    <n v="0.75953307392996106"/>
    <n v="40"/>
    <x v="1"/>
    <x v="21"/>
  </r>
  <r>
    <n v="923"/>
    <x v="902"/>
    <x v="922"/>
    <n v="1700"/>
    <n v="4044"/>
    <x v="1"/>
    <n v="40"/>
    <x v="1"/>
    <s v="USD"/>
    <n v="1279083600"/>
    <n v="1279170000"/>
    <b v="0"/>
    <b v="0"/>
    <s v="theater/plays"/>
    <n v="1.3788235294117648"/>
    <n v="101.1"/>
    <x v="3"/>
    <x v="3"/>
  </r>
  <r>
    <n v="924"/>
    <x v="903"/>
    <x v="923"/>
    <n v="39400"/>
    <n v="192292"/>
    <x v="1"/>
    <n v="2289"/>
    <x v="6"/>
    <s v="EUR"/>
    <n v="1572498000"/>
    <n v="1573452000"/>
    <b v="0"/>
    <b v="0"/>
    <s v="theater/plays"/>
    <n v="3.8805076142131978"/>
    <n v="84.006989951944078"/>
    <x v="3"/>
    <x v="3"/>
  </r>
  <r>
    <n v="925"/>
    <x v="904"/>
    <x v="924"/>
    <n v="3000"/>
    <n v="6722"/>
    <x v="1"/>
    <n v="65"/>
    <x v="1"/>
    <s v="USD"/>
    <n v="1506056400"/>
    <n v="1507093200"/>
    <b v="0"/>
    <b v="0"/>
    <s v="theater/plays"/>
    <n v="1.2406666666666666"/>
    <n v="103.41538461538461"/>
    <x v="3"/>
    <x v="3"/>
  </r>
  <r>
    <n v="926"/>
    <x v="905"/>
    <x v="925"/>
    <n v="8700"/>
    <n v="1577"/>
    <x v="0"/>
    <n v="15"/>
    <x v="1"/>
    <s v="USD"/>
    <n v="1463029200"/>
    <n v="1463374800"/>
    <b v="0"/>
    <b v="0"/>
    <s v="food/food trucks"/>
    <n v="-0.81873563218390799"/>
    <n v="105.13333333333334"/>
    <x v="0"/>
    <x v="0"/>
  </r>
  <r>
    <n v="927"/>
    <x v="906"/>
    <x v="926"/>
    <n v="7200"/>
    <n v="3301"/>
    <x v="0"/>
    <n v="37"/>
    <x v="1"/>
    <s v="USD"/>
    <n v="1342069200"/>
    <n v="1344574800"/>
    <b v="0"/>
    <b v="0"/>
    <s v="theater/plays"/>
    <n v="-0.54152777777777783"/>
    <n v="89.21621621621621"/>
    <x v="3"/>
    <x v="3"/>
  </r>
  <r>
    <n v="928"/>
    <x v="907"/>
    <x v="927"/>
    <n v="167400"/>
    <n v="196386"/>
    <x v="1"/>
    <n v="3777"/>
    <x v="6"/>
    <s v="EUR"/>
    <n v="1388296800"/>
    <n v="1389074400"/>
    <b v="0"/>
    <b v="0"/>
    <s v="technology/web"/>
    <n v="0.17315412186379928"/>
    <n v="51.995234312946785"/>
    <x v="2"/>
    <x v="2"/>
  </r>
  <r>
    <n v="929"/>
    <x v="908"/>
    <x v="928"/>
    <n v="5500"/>
    <n v="11952"/>
    <x v="1"/>
    <n v="184"/>
    <x v="4"/>
    <s v="GBP"/>
    <n v="1493787600"/>
    <n v="1494997200"/>
    <b v="0"/>
    <b v="0"/>
    <s v="theater/plays"/>
    <n v="1.1730909090909092"/>
    <n v="64.956521739130437"/>
    <x v="3"/>
    <x v="3"/>
  </r>
  <r>
    <n v="930"/>
    <x v="909"/>
    <x v="929"/>
    <n v="3500"/>
    <n v="3930"/>
    <x v="1"/>
    <n v="85"/>
    <x v="1"/>
    <s v="USD"/>
    <n v="1424844000"/>
    <n v="1425448800"/>
    <b v="0"/>
    <b v="1"/>
    <s v="theater/plays"/>
    <n v="0.12285714285714286"/>
    <n v="46.235294117647058"/>
    <x v="3"/>
    <x v="3"/>
  </r>
  <r>
    <n v="931"/>
    <x v="910"/>
    <x v="930"/>
    <n v="7900"/>
    <n v="5729"/>
    <x v="0"/>
    <n v="112"/>
    <x v="1"/>
    <s v="USD"/>
    <n v="1403931600"/>
    <n v="1404104400"/>
    <b v="0"/>
    <b v="1"/>
    <s v="theater/plays"/>
    <n v="-0.27481012658227849"/>
    <n v="51.151785714285715"/>
    <x v="3"/>
    <x v="3"/>
  </r>
  <r>
    <n v="932"/>
    <x v="911"/>
    <x v="931"/>
    <n v="2300"/>
    <n v="4883"/>
    <x v="1"/>
    <n v="144"/>
    <x v="1"/>
    <s v="USD"/>
    <n v="1394514000"/>
    <n v="1394773200"/>
    <b v="0"/>
    <b v="0"/>
    <s v="music/rock"/>
    <n v="1.1230434782608696"/>
    <n v="33.909722222222221"/>
    <x v="1"/>
    <x v="1"/>
  </r>
  <r>
    <n v="933"/>
    <x v="912"/>
    <x v="932"/>
    <n v="73000"/>
    <n v="175015"/>
    <x v="1"/>
    <n v="1902"/>
    <x v="1"/>
    <s v="USD"/>
    <n v="1365397200"/>
    <n v="1366520400"/>
    <b v="0"/>
    <b v="0"/>
    <s v="theater/plays"/>
    <n v="1.3974657534246575"/>
    <n v="92.016298633017882"/>
    <x v="3"/>
    <x v="3"/>
  </r>
  <r>
    <n v="934"/>
    <x v="913"/>
    <x v="933"/>
    <n v="6200"/>
    <n v="11280"/>
    <x v="1"/>
    <n v="105"/>
    <x v="1"/>
    <s v="USD"/>
    <n v="1456120800"/>
    <n v="1456639200"/>
    <b v="0"/>
    <b v="0"/>
    <s v="theater/plays"/>
    <n v="0.8193548387096774"/>
    <n v="107.42857142857143"/>
    <x v="3"/>
    <x v="3"/>
  </r>
  <r>
    <n v="935"/>
    <x v="914"/>
    <x v="934"/>
    <n v="6100"/>
    <n v="10012"/>
    <x v="1"/>
    <n v="132"/>
    <x v="1"/>
    <s v="USD"/>
    <n v="1437714000"/>
    <n v="1438318800"/>
    <b v="0"/>
    <b v="0"/>
    <s v="theater/plays"/>
    <n v="0.64131147540983602"/>
    <n v="75.848484848484844"/>
    <x v="3"/>
    <x v="3"/>
  </r>
  <r>
    <n v="936"/>
    <x v="591"/>
    <x v="935"/>
    <n v="103200"/>
    <n v="1690"/>
    <x v="0"/>
    <n v="21"/>
    <x v="1"/>
    <s v="USD"/>
    <n v="1563771600"/>
    <n v="1564030800"/>
    <b v="1"/>
    <b v="0"/>
    <s v="theater/plays"/>
    <n v="-0.98362403100775198"/>
    <n v="80.476190476190482"/>
    <x v="3"/>
    <x v="3"/>
  </r>
  <r>
    <n v="937"/>
    <x v="915"/>
    <x v="936"/>
    <n v="171000"/>
    <n v="84891"/>
    <x v="3"/>
    <n v="976"/>
    <x v="1"/>
    <s v="USD"/>
    <n v="1448517600"/>
    <n v="1449295200"/>
    <b v="0"/>
    <b v="0"/>
    <s v="film &amp; video/documentary"/>
    <n v="-0.50356140350877188"/>
    <n v="86.978483606557376"/>
    <x v="4"/>
    <x v="4"/>
  </r>
  <r>
    <n v="938"/>
    <x v="916"/>
    <x v="937"/>
    <n v="9200"/>
    <n v="10093"/>
    <x v="1"/>
    <n v="96"/>
    <x v="1"/>
    <s v="USD"/>
    <n v="1528779600"/>
    <n v="1531890000"/>
    <b v="0"/>
    <b v="1"/>
    <s v="publishing/fiction"/>
    <n v="9.7065217391304345E-2"/>
    <n v="105.13541666666667"/>
    <x v="5"/>
    <x v="13"/>
  </r>
  <r>
    <n v="939"/>
    <x v="917"/>
    <x v="938"/>
    <n v="7800"/>
    <n v="3839"/>
    <x v="0"/>
    <n v="67"/>
    <x v="1"/>
    <s v="USD"/>
    <n v="1304744400"/>
    <n v="1306213200"/>
    <b v="0"/>
    <b v="1"/>
    <s v="games/video games"/>
    <n v="-0.50782051282051277"/>
    <n v="57.298507462686565"/>
    <x v="6"/>
    <x v="11"/>
  </r>
  <r>
    <n v="940"/>
    <x v="918"/>
    <x v="939"/>
    <n v="9900"/>
    <n v="6161"/>
    <x v="2"/>
    <n v="66"/>
    <x v="0"/>
    <s v="CAD"/>
    <n v="1354341600"/>
    <n v="1356242400"/>
    <b v="0"/>
    <b v="0"/>
    <s v="technology/web"/>
    <n v="-0.37767676767676767"/>
    <n v="93.348484848484844"/>
    <x v="2"/>
    <x v="2"/>
  </r>
  <r>
    <n v="941"/>
    <x v="919"/>
    <x v="940"/>
    <n v="43000"/>
    <n v="5615"/>
    <x v="0"/>
    <n v="78"/>
    <x v="1"/>
    <s v="USD"/>
    <n v="1294552800"/>
    <n v="1297576800"/>
    <b v="1"/>
    <b v="0"/>
    <s v="theater/plays"/>
    <n v="-0.86941860465116283"/>
    <n v="71.987179487179489"/>
    <x v="3"/>
    <x v="3"/>
  </r>
  <r>
    <n v="942"/>
    <x v="916"/>
    <x v="941"/>
    <n v="9600"/>
    <n v="6205"/>
    <x v="0"/>
    <n v="67"/>
    <x v="2"/>
    <s v="AUD"/>
    <n v="1295935200"/>
    <n v="1296194400"/>
    <b v="0"/>
    <b v="0"/>
    <s v="theater/plays"/>
    <n v="-0.35364583333333333"/>
    <n v="92.611940298507463"/>
    <x v="3"/>
    <x v="3"/>
  </r>
  <r>
    <n v="943"/>
    <x v="920"/>
    <x v="942"/>
    <n v="7500"/>
    <n v="11969"/>
    <x v="1"/>
    <n v="114"/>
    <x v="1"/>
    <s v="USD"/>
    <n v="1411534800"/>
    <n v="1414558800"/>
    <b v="0"/>
    <b v="0"/>
    <s v="food/food trucks"/>
    <n v="0.59586666666666666"/>
    <n v="104.99122807017544"/>
    <x v="0"/>
    <x v="0"/>
  </r>
  <r>
    <n v="944"/>
    <x v="921"/>
    <x v="943"/>
    <n v="10000"/>
    <n v="8142"/>
    <x v="0"/>
    <n v="263"/>
    <x v="2"/>
    <s v="AUD"/>
    <n v="1486706400"/>
    <n v="1488348000"/>
    <b v="0"/>
    <b v="0"/>
    <s v="photography/photography books"/>
    <n v="-0.18579999999999999"/>
    <n v="30.958174904942965"/>
    <x v="7"/>
    <x v="14"/>
  </r>
  <r>
    <n v="945"/>
    <x v="922"/>
    <x v="944"/>
    <n v="172000"/>
    <n v="55805"/>
    <x v="0"/>
    <n v="1691"/>
    <x v="1"/>
    <s v="USD"/>
    <n v="1333602000"/>
    <n v="1334898000"/>
    <b v="1"/>
    <b v="0"/>
    <s v="photography/photography books"/>
    <n v="-0.67555232558139533"/>
    <n v="33.001182732111175"/>
    <x v="7"/>
    <x v="14"/>
  </r>
  <r>
    <n v="946"/>
    <x v="923"/>
    <x v="945"/>
    <n v="153700"/>
    <n v="15238"/>
    <x v="0"/>
    <n v="181"/>
    <x v="1"/>
    <s v="USD"/>
    <n v="1308200400"/>
    <n v="1308373200"/>
    <b v="0"/>
    <b v="0"/>
    <s v="theater/plays"/>
    <n v="-0.90085881587508132"/>
    <n v="84.187845303867405"/>
    <x v="3"/>
    <x v="3"/>
  </r>
  <r>
    <n v="947"/>
    <x v="924"/>
    <x v="946"/>
    <n v="3600"/>
    <n v="961"/>
    <x v="0"/>
    <n v="13"/>
    <x v="1"/>
    <s v="USD"/>
    <n v="1411707600"/>
    <n v="1412312400"/>
    <b v="0"/>
    <b v="0"/>
    <s v="theater/plays"/>
    <n v="-0.73305555555555557"/>
    <n v="73.92307692307692"/>
    <x v="3"/>
    <x v="3"/>
  </r>
  <r>
    <n v="948"/>
    <x v="925"/>
    <x v="947"/>
    <n v="9400"/>
    <n v="5918"/>
    <x v="3"/>
    <n v="160"/>
    <x v="1"/>
    <s v="USD"/>
    <n v="1418364000"/>
    <n v="1419228000"/>
    <b v="1"/>
    <b v="1"/>
    <s v="film &amp; video/documentary"/>
    <n v="-0.37042553191489364"/>
    <n v="36.987499999999997"/>
    <x v="4"/>
    <x v="4"/>
  </r>
  <r>
    <n v="949"/>
    <x v="926"/>
    <x v="948"/>
    <n v="5900"/>
    <n v="9520"/>
    <x v="1"/>
    <n v="203"/>
    <x v="1"/>
    <s v="USD"/>
    <n v="1429333200"/>
    <n v="1430974800"/>
    <b v="0"/>
    <b v="0"/>
    <s v="technology/web"/>
    <n v="0.61355932203389829"/>
    <n v="46.896551724137929"/>
    <x v="2"/>
    <x v="2"/>
  </r>
  <r>
    <n v="950"/>
    <x v="927"/>
    <x v="949"/>
    <n v="100"/>
    <n v="5"/>
    <x v="0"/>
    <n v="1"/>
    <x v="1"/>
    <s v="USD"/>
    <n v="1555390800"/>
    <n v="1555822800"/>
    <b v="0"/>
    <b v="1"/>
    <s v="theater/plays"/>
    <n v="-0.95"/>
    <n v="5"/>
    <x v="3"/>
    <x v="3"/>
  </r>
  <r>
    <n v="951"/>
    <x v="928"/>
    <x v="950"/>
    <n v="14500"/>
    <n v="159056"/>
    <x v="1"/>
    <n v="1559"/>
    <x v="1"/>
    <s v="USD"/>
    <n v="1482732000"/>
    <n v="1482818400"/>
    <b v="0"/>
    <b v="1"/>
    <s v="music/rock"/>
    <n v="9.9693793103448272"/>
    <n v="102.02437459910199"/>
    <x v="1"/>
    <x v="1"/>
  </r>
  <r>
    <n v="952"/>
    <x v="929"/>
    <x v="951"/>
    <n v="145500"/>
    <n v="101987"/>
    <x v="3"/>
    <n v="2266"/>
    <x v="1"/>
    <s v="USD"/>
    <n v="1470718800"/>
    <n v="1471928400"/>
    <b v="0"/>
    <b v="0"/>
    <s v="film &amp; video/documentary"/>
    <n v="-0.29905841924398624"/>
    <n v="45.007502206531335"/>
    <x v="4"/>
    <x v="4"/>
  </r>
  <r>
    <n v="953"/>
    <x v="930"/>
    <x v="952"/>
    <n v="3300"/>
    <n v="1980"/>
    <x v="0"/>
    <n v="21"/>
    <x v="1"/>
    <s v="USD"/>
    <n v="1450591200"/>
    <n v="1453701600"/>
    <b v="0"/>
    <b v="1"/>
    <s v="film &amp; video/science fiction"/>
    <n v="-0.4"/>
    <n v="94.285714285714292"/>
    <x v="4"/>
    <x v="22"/>
  </r>
  <r>
    <n v="954"/>
    <x v="931"/>
    <x v="953"/>
    <n v="42600"/>
    <n v="156384"/>
    <x v="1"/>
    <n v="1548"/>
    <x v="2"/>
    <s v="AUD"/>
    <n v="1348290000"/>
    <n v="1350363600"/>
    <b v="0"/>
    <b v="0"/>
    <s v="technology/web"/>
    <n v="2.6709859154929578"/>
    <n v="101.02325581395348"/>
    <x v="2"/>
    <x v="2"/>
  </r>
  <r>
    <n v="955"/>
    <x v="932"/>
    <x v="954"/>
    <n v="700"/>
    <n v="7763"/>
    <x v="1"/>
    <n v="80"/>
    <x v="1"/>
    <s v="USD"/>
    <n v="1353823200"/>
    <n v="1353996000"/>
    <b v="0"/>
    <b v="0"/>
    <s v="theater/plays"/>
    <n v="10.09"/>
    <n v="97.037499999999994"/>
    <x v="3"/>
    <x v="3"/>
  </r>
  <r>
    <n v="956"/>
    <x v="933"/>
    <x v="955"/>
    <n v="187600"/>
    <n v="35698"/>
    <x v="0"/>
    <n v="830"/>
    <x v="1"/>
    <s v="USD"/>
    <n v="1450764000"/>
    <n v="1451109600"/>
    <b v="0"/>
    <b v="0"/>
    <s v="film &amp; video/science fiction"/>
    <n v="-0.80971215351812365"/>
    <n v="43.00963855421687"/>
    <x v="4"/>
    <x v="22"/>
  </r>
  <r>
    <n v="957"/>
    <x v="934"/>
    <x v="956"/>
    <n v="9800"/>
    <n v="12434"/>
    <x v="1"/>
    <n v="131"/>
    <x v="1"/>
    <s v="USD"/>
    <n v="1329372000"/>
    <n v="1329631200"/>
    <b v="0"/>
    <b v="0"/>
    <s v="theater/plays"/>
    <n v="0.26877551020408164"/>
    <n v="94.916030534351151"/>
    <x v="3"/>
    <x v="3"/>
  </r>
  <r>
    <n v="958"/>
    <x v="935"/>
    <x v="957"/>
    <n v="1100"/>
    <n v="8081"/>
    <x v="1"/>
    <n v="112"/>
    <x v="1"/>
    <s v="USD"/>
    <n v="1277096400"/>
    <n v="1278997200"/>
    <b v="0"/>
    <b v="0"/>
    <s v="film &amp; video/animation"/>
    <n v="6.3463636363636367"/>
    <n v="72.151785714285708"/>
    <x v="4"/>
    <x v="10"/>
  </r>
  <r>
    <n v="959"/>
    <x v="936"/>
    <x v="958"/>
    <n v="145000"/>
    <n v="6631"/>
    <x v="0"/>
    <n v="130"/>
    <x v="1"/>
    <s v="USD"/>
    <n v="1277701200"/>
    <n v="1280120400"/>
    <b v="0"/>
    <b v="0"/>
    <s v="publishing/translations"/>
    <n v="-0.95426896551724139"/>
    <n v="51.007692307692309"/>
    <x v="5"/>
    <x v="18"/>
  </r>
  <r>
    <n v="960"/>
    <x v="937"/>
    <x v="959"/>
    <n v="5500"/>
    <n v="4678"/>
    <x v="0"/>
    <n v="55"/>
    <x v="1"/>
    <s v="USD"/>
    <n v="1454911200"/>
    <n v="1458104400"/>
    <b v="0"/>
    <b v="0"/>
    <s v="technology/web"/>
    <n v="-0.14945454545454545"/>
    <n v="85.054545454545448"/>
    <x v="2"/>
    <x v="2"/>
  </r>
  <r>
    <n v="961"/>
    <x v="938"/>
    <x v="960"/>
    <n v="5700"/>
    <n v="6800"/>
    <x v="1"/>
    <n v="155"/>
    <x v="1"/>
    <s v="USD"/>
    <n v="1297922400"/>
    <n v="1298268000"/>
    <b v="0"/>
    <b v="0"/>
    <s v="publishing/translations"/>
    <n v="0.19298245614035087"/>
    <n v="43.87096774193548"/>
    <x v="5"/>
    <x v="18"/>
  </r>
  <r>
    <n v="962"/>
    <x v="939"/>
    <x v="961"/>
    <n v="3600"/>
    <n v="10657"/>
    <x v="1"/>
    <n v="266"/>
    <x v="1"/>
    <s v="USD"/>
    <n v="1384408800"/>
    <n v="1386223200"/>
    <b v="0"/>
    <b v="0"/>
    <s v="food/food trucks"/>
    <n v="1.9602777777777778"/>
    <n v="40.063909774436091"/>
    <x v="0"/>
    <x v="0"/>
  </r>
  <r>
    <n v="963"/>
    <x v="940"/>
    <x v="962"/>
    <n v="5900"/>
    <n v="4997"/>
    <x v="0"/>
    <n v="114"/>
    <x v="6"/>
    <s v="EUR"/>
    <n v="1299304800"/>
    <n v="1299823200"/>
    <b v="0"/>
    <b v="1"/>
    <s v="photography/photography books"/>
    <n v="-0.15305084745762712"/>
    <n v="43.833333333333336"/>
    <x v="7"/>
    <x v="14"/>
  </r>
  <r>
    <n v="964"/>
    <x v="941"/>
    <x v="963"/>
    <n v="3700"/>
    <n v="13164"/>
    <x v="1"/>
    <n v="155"/>
    <x v="1"/>
    <s v="USD"/>
    <n v="1431320400"/>
    <n v="1431752400"/>
    <b v="0"/>
    <b v="0"/>
    <s v="theater/plays"/>
    <n v="2.5578378378378379"/>
    <n v="84.92903225806451"/>
    <x v="3"/>
    <x v="3"/>
  </r>
  <r>
    <n v="965"/>
    <x v="942"/>
    <x v="964"/>
    <n v="2200"/>
    <n v="8501"/>
    <x v="1"/>
    <n v="207"/>
    <x v="4"/>
    <s v="GBP"/>
    <n v="1264399200"/>
    <n v="1267855200"/>
    <b v="0"/>
    <b v="0"/>
    <s v="music/rock"/>
    <n v="2.8640909090909092"/>
    <n v="41.067632850241544"/>
    <x v="1"/>
    <x v="1"/>
  </r>
  <r>
    <n v="966"/>
    <x v="411"/>
    <x v="965"/>
    <n v="1700"/>
    <n v="13468"/>
    <x v="1"/>
    <n v="245"/>
    <x v="1"/>
    <s v="USD"/>
    <n v="1497502800"/>
    <n v="1497675600"/>
    <b v="0"/>
    <b v="0"/>
    <s v="theater/plays"/>
    <n v="6.9223529411764702"/>
    <n v="54.971428571428568"/>
    <x v="3"/>
    <x v="3"/>
  </r>
  <r>
    <n v="967"/>
    <x v="943"/>
    <x v="966"/>
    <n v="88400"/>
    <n v="121138"/>
    <x v="1"/>
    <n v="1573"/>
    <x v="1"/>
    <s v="USD"/>
    <n v="1333688400"/>
    <n v="1336885200"/>
    <b v="0"/>
    <b v="0"/>
    <s v="music/world music"/>
    <n v="0.3703393665158371"/>
    <n v="77.010807374443743"/>
    <x v="1"/>
    <x v="21"/>
  </r>
  <r>
    <n v="968"/>
    <x v="944"/>
    <x v="967"/>
    <n v="2400"/>
    <n v="8117"/>
    <x v="1"/>
    <n v="114"/>
    <x v="1"/>
    <s v="USD"/>
    <n v="1293861600"/>
    <n v="1295157600"/>
    <b v="0"/>
    <b v="0"/>
    <s v="food/food trucks"/>
    <n v="2.3820833333333336"/>
    <n v="71.201754385964918"/>
    <x v="0"/>
    <x v="0"/>
  </r>
  <r>
    <n v="969"/>
    <x v="945"/>
    <x v="968"/>
    <n v="7900"/>
    <n v="8550"/>
    <x v="1"/>
    <n v="93"/>
    <x v="1"/>
    <s v="USD"/>
    <n v="1576994400"/>
    <n v="1577599200"/>
    <b v="0"/>
    <b v="0"/>
    <s v="theater/plays"/>
    <n v="8.2278481012658222E-2"/>
    <n v="91.935483870967744"/>
    <x v="3"/>
    <x v="3"/>
  </r>
  <r>
    <n v="970"/>
    <x v="946"/>
    <x v="969"/>
    <n v="94900"/>
    <n v="57659"/>
    <x v="0"/>
    <n v="594"/>
    <x v="1"/>
    <s v="USD"/>
    <n v="1304917200"/>
    <n v="1305003600"/>
    <b v="0"/>
    <b v="0"/>
    <s v="theater/plays"/>
    <n v="-0.3924236037934668"/>
    <n v="97.069023569023571"/>
    <x v="3"/>
    <x v="3"/>
  </r>
  <r>
    <n v="971"/>
    <x v="947"/>
    <x v="970"/>
    <n v="5100"/>
    <n v="1414"/>
    <x v="0"/>
    <n v="24"/>
    <x v="1"/>
    <s v="USD"/>
    <n v="1381208400"/>
    <n v="1381726800"/>
    <b v="0"/>
    <b v="0"/>
    <s v="film &amp; video/television"/>
    <n v="-0.72274509803921572"/>
    <n v="58.916666666666664"/>
    <x v="4"/>
    <x v="19"/>
  </r>
  <r>
    <n v="972"/>
    <x v="948"/>
    <x v="971"/>
    <n v="42700"/>
    <n v="97524"/>
    <x v="1"/>
    <n v="1681"/>
    <x v="1"/>
    <s v="USD"/>
    <n v="1401685200"/>
    <n v="1402462800"/>
    <b v="0"/>
    <b v="1"/>
    <s v="technology/web"/>
    <n v="1.2839344262295083"/>
    <n v="58.015466983938133"/>
    <x v="2"/>
    <x v="2"/>
  </r>
  <r>
    <n v="973"/>
    <x v="949"/>
    <x v="972"/>
    <n v="121100"/>
    <n v="26176"/>
    <x v="0"/>
    <n v="252"/>
    <x v="1"/>
    <s v="USD"/>
    <n v="1291960800"/>
    <n v="1292133600"/>
    <b v="0"/>
    <b v="1"/>
    <s v="theater/plays"/>
    <n v="-0.78384805945499592"/>
    <n v="103.87301587301587"/>
    <x v="3"/>
    <x v="3"/>
  </r>
  <r>
    <n v="974"/>
    <x v="950"/>
    <x v="973"/>
    <n v="800"/>
    <n v="2991"/>
    <x v="1"/>
    <n v="32"/>
    <x v="1"/>
    <s v="USD"/>
    <n v="1368853200"/>
    <n v="1368939600"/>
    <b v="0"/>
    <b v="0"/>
    <s v="music/indie rock"/>
    <n v="2.73875"/>
    <n v="93.46875"/>
    <x v="1"/>
    <x v="7"/>
  </r>
  <r>
    <n v="975"/>
    <x v="951"/>
    <x v="974"/>
    <n v="5400"/>
    <n v="8366"/>
    <x v="1"/>
    <n v="135"/>
    <x v="1"/>
    <s v="USD"/>
    <n v="1448776800"/>
    <n v="1452146400"/>
    <b v="0"/>
    <b v="1"/>
    <s v="theater/plays"/>
    <n v="0.54925925925925922"/>
    <n v="61.970370370370368"/>
    <x v="3"/>
    <x v="3"/>
  </r>
  <r>
    <n v="976"/>
    <x v="952"/>
    <x v="975"/>
    <n v="4000"/>
    <n v="12886"/>
    <x v="1"/>
    <n v="140"/>
    <x v="1"/>
    <s v="USD"/>
    <n v="1296194400"/>
    <n v="1296712800"/>
    <b v="0"/>
    <b v="1"/>
    <s v="theater/plays"/>
    <n v="2.2214999999999998"/>
    <n v="92.042857142857144"/>
    <x v="3"/>
    <x v="3"/>
  </r>
  <r>
    <n v="977"/>
    <x v="597"/>
    <x v="976"/>
    <n v="7000"/>
    <n v="5177"/>
    <x v="0"/>
    <n v="67"/>
    <x v="1"/>
    <s v="USD"/>
    <n v="1517983200"/>
    <n v="1520748000"/>
    <b v="0"/>
    <b v="0"/>
    <s v="food/food trucks"/>
    <n v="-0.26042857142857145"/>
    <n v="77.268656716417908"/>
    <x v="0"/>
    <x v="0"/>
  </r>
  <r>
    <n v="978"/>
    <x v="953"/>
    <x v="977"/>
    <n v="1000"/>
    <n v="8641"/>
    <x v="1"/>
    <n v="92"/>
    <x v="1"/>
    <s v="USD"/>
    <n v="1478930400"/>
    <n v="1480831200"/>
    <b v="0"/>
    <b v="0"/>
    <s v="games/video games"/>
    <n v="7.641"/>
    <n v="93.923913043478265"/>
    <x v="6"/>
    <x v="11"/>
  </r>
  <r>
    <n v="979"/>
    <x v="954"/>
    <x v="978"/>
    <n v="60200"/>
    <n v="86244"/>
    <x v="1"/>
    <n v="1015"/>
    <x v="4"/>
    <s v="GBP"/>
    <n v="1426395600"/>
    <n v="1426914000"/>
    <b v="0"/>
    <b v="0"/>
    <s v="theater/plays"/>
    <n v="0.43262458471760795"/>
    <n v="84.969458128078813"/>
    <x v="3"/>
    <x v="3"/>
  </r>
  <r>
    <n v="980"/>
    <x v="955"/>
    <x v="979"/>
    <n v="195200"/>
    <n v="78630"/>
    <x v="0"/>
    <n v="742"/>
    <x v="1"/>
    <s v="USD"/>
    <n v="1446181200"/>
    <n v="1446616800"/>
    <b v="1"/>
    <b v="0"/>
    <s v="publishing/nonfiction"/>
    <n v="-0.59718237704918031"/>
    <n v="105.97035040431267"/>
    <x v="5"/>
    <x v="9"/>
  </r>
  <r>
    <n v="981"/>
    <x v="956"/>
    <x v="980"/>
    <n v="6700"/>
    <n v="11941"/>
    <x v="1"/>
    <n v="323"/>
    <x v="1"/>
    <s v="USD"/>
    <n v="1514181600"/>
    <n v="1517032800"/>
    <b v="0"/>
    <b v="0"/>
    <s v="technology/web"/>
    <n v="0.78223880597014928"/>
    <n v="36.969040247678016"/>
    <x v="2"/>
    <x v="2"/>
  </r>
  <r>
    <n v="982"/>
    <x v="957"/>
    <x v="981"/>
    <n v="7200"/>
    <n v="6115"/>
    <x v="0"/>
    <n v="75"/>
    <x v="1"/>
    <s v="USD"/>
    <n v="1311051600"/>
    <n v="1311224400"/>
    <b v="0"/>
    <b v="1"/>
    <s v="film &amp; video/documentary"/>
    <n v="-0.15069444444444444"/>
    <n v="81.533333333333331"/>
    <x v="4"/>
    <x v="4"/>
  </r>
  <r>
    <n v="983"/>
    <x v="958"/>
    <x v="982"/>
    <n v="129100"/>
    <n v="188404"/>
    <x v="1"/>
    <n v="2326"/>
    <x v="1"/>
    <s v="USD"/>
    <n v="1564894800"/>
    <n v="1566190800"/>
    <b v="0"/>
    <b v="0"/>
    <s v="film &amp; video/documentary"/>
    <n v="0.45936483346243223"/>
    <n v="80.999140154772135"/>
    <x v="4"/>
    <x v="4"/>
  </r>
  <r>
    <n v="984"/>
    <x v="959"/>
    <x v="983"/>
    <n v="6500"/>
    <n v="9910"/>
    <x v="1"/>
    <n v="381"/>
    <x v="1"/>
    <s v="USD"/>
    <n v="1567918800"/>
    <n v="1570165200"/>
    <b v="0"/>
    <b v="0"/>
    <s v="theater/plays"/>
    <n v="0.52461538461538459"/>
    <n v="26.010498687664043"/>
    <x v="3"/>
    <x v="3"/>
  </r>
  <r>
    <n v="985"/>
    <x v="960"/>
    <x v="984"/>
    <n v="170600"/>
    <n v="114523"/>
    <x v="0"/>
    <n v="4405"/>
    <x v="1"/>
    <s v="USD"/>
    <n v="1386309600"/>
    <n v="1388556000"/>
    <b v="0"/>
    <b v="1"/>
    <s v="music/rock"/>
    <n v="-0.32870457209847598"/>
    <n v="25.998410896708286"/>
    <x v="1"/>
    <x v="1"/>
  </r>
  <r>
    <n v="986"/>
    <x v="961"/>
    <x v="985"/>
    <n v="7800"/>
    <n v="3144"/>
    <x v="0"/>
    <n v="92"/>
    <x v="1"/>
    <s v="USD"/>
    <n v="1301979600"/>
    <n v="1303189200"/>
    <b v="0"/>
    <b v="0"/>
    <s v="music/rock"/>
    <n v="-0.59692307692307689"/>
    <n v="34.173913043478258"/>
    <x v="1"/>
    <x v="1"/>
  </r>
  <r>
    <n v="987"/>
    <x v="962"/>
    <x v="986"/>
    <n v="6200"/>
    <n v="13441"/>
    <x v="1"/>
    <n v="480"/>
    <x v="1"/>
    <s v="USD"/>
    <n v="1493269200"/>
    <n v="1494478800"/>
    <b v="0"/>
    <b v="0"/>
    <s v="film &amp; video/documentary"/>
    <n v="1.1679032258064517"/>
    <n v="28.002083333333335"/>
    <x v="4"/>
    <x v="4"/>
  </r>
  <r>
    <n v="988"/>
    <x v="963"/>
    <x v="987"/>
    <n v="9400"/>
    <n v="4899"/>
    <x v="0"/>
    <n v="64"/>
    <x v="1"/>
    <s v="USD"/>
    <n v="1478930400"/>
    <n v="1480744800"/>
    <b v="0"/>
    <b v="0"/>
    <s v="publishing/radio &amp; podcasts"/>
    <n v="-0.47882978723404257"/>
    <n v="76.546875"/>
    <x v="5"/>
    <x v="15"/>
  </r>
  <r>
    <n v="989"/>
    <x v="964"/>
    <x v="988"/>
    <n v="2400"/>
    <n v="11990"/>
    <x v="1"/>
    <n v="226"/>
    <x v="1"/>
    <s v="USD"/>
    <n v="1555390800"/>
    <n v="1555822800"/>
    <b v="0"/>
    <b v="0"/>
    <s v="publishing/translations"/>
    <n v="3.9958333333333331"/>
    <n v="53.053097345132741"/>
    <x v="5"/>
    <x v="18"/>
  </r>
  <r>
    <n v="990"/>
    <x v="965"/>
    <x v="989"/>
    <n v="7800"/>
    <n v="6839"/>
    <x v="0"/>
    <n v="64"/>
    <x v="1"/>
    <s v="USD"/>
    <n v="1456984800"/>
    <n v="1458882000"/>
    <b v="0"/>
    <b v="1"/>
    <s v="film &amp; video/drama"/>
    <n v="-0.1232051282051282"/>
    <n v="106.859375"/>
    <x v="4"/>
    <x v="6"/>
  </r>
  <r>
    <n v="991"/>
    <x v="509"/>
    <x v="990"/>
    <n v="9800"/>
    <n v="11091"/>
    <x v="1"/>
    <n v="241"/>
    <x v="1"/>
    <s v="USD"/>
    <n v="1411621200"/>
    <n v="1411966800"/>
    <b v="0"/>
    <b v="1"/>
    <s v="music/rock"/>
    <n v="0.13173469387755102"/>
    <n v="46.020746887966808"/>
    <x v="1"/>
    <x v="1"/>
  </r>
  <r>
    <n v="992"/>
    <x v="966"/>
    <x v="991"/>
    <n v="3100"/>
    <n v="13223"/>
    <x v="1"/>
    <n v="132"/>
    <x v="1"/>
    <s v="USD"/>
    <n v="1525669200"/>
    <n v="1526878800"/>
    <b v="0"/>
    <b v="1"/>
    <s v="film &amp; video/drama"/>
    <n v="3.2654838709677421"/>
    <n v="100.17424242424242"/>
    <x v="4"/>
    <x v="6"/>
  </r>
  <r>
    <n v="993"/>
    <x v="967"/>
    <x v="992"/>
    <n v="9800"/>
    <n v="7608"/>
    <x v="3"/>
    <n v="75"/>
    <x v="6"/>
    <s v="EUR"/>
    <n v="1450936800"/>
    <n v="1452405600"/>
    <b v="0"/>
    <b v="1"/>
    <s v="photography/photography books"/>
    <n v="-0.22367346938775509"/>
    <n v="101.44"/>
    <x v="7"/>
    <x v="14"/>
  </r>
  <r>
    <n v="994"/>
    <x v="968"/>
    <x v="993"/>
    <n v="141100"/>
    <n v="74073"/>
    <x v="0"/>
    <n v="842"/>
    <x v="1"/>
    <s v="USD"/>
    <n v="1413522000"/>
    <n v="1414040400"/>
    <b v="0"/>
    <b v="1"/>
    <s v="publishing/translations"/>
    <n v="-0.47503189227498227"/>
    <n v="87.972684085510693"/>
    <x v="5"/>
    <x v="18"/>
  </r>
  <r>
    <n v="995"/>
    <x v="969"/>
    <x v="994"/>
    <n v="97300"/>
    <n v="153216"/>
    <x v="1"/>
    <n v="2043"/>
    <x v="1"/>
    <s v="USD"/>
    <n v="1541307600"/>
    <n v="1543816800"/>
    <b v="0"/>
    <b v="1"/>
    <s v="food/food trucks"/>
    <n v="0.57467625899280572"/>
    <n v="74.995594713656388"/>
    <x v="0"/>
    <x v="0"/>
  </r>
  <r>
    <n v="996"/>
    <x v="970"/>
    <x v="995"/>
    <n v="6600"/>
    <n v="4814"/>
    <x v="0"/>
    <n v="112"/>
    <x v="1"/>
    <s v="USD"/>
    <n v="1357106400"/>
    <n v="1359698400"/>
    <b v="0"/>
    <b v="0"/>
    <s v="theater/plays"/>
    <n v="-0.27060606060606063"/>
    <n v="42.982142857142854"/>
    <x v="3"/>
    <x v="3"/>
  </r>
  <r>
    <n v="997"/>
    <x v="971"/>
    <x v="996"/>
    <n v="7600"/>
    <n v="4603"/>
    <x v="3"/>
    <n v="139"/>
    <x v="6"/>
    <s v="EUR"/>
    <n v="1390197600"/>
    <n v="1390629600"/>
    <b v="0"/>
    <b v="0"/>
    <s v="theater/plays"/>
    <n v="-0.39434210526315788"/>
    <n v="33.115107913669064"/>
    <x v="3"/>
    <x v="3"/>
  </r>
  <r>
    <n v="998"/>
    <x v="972"/>
    <x v="997"/>
    <n v="66600"/>
    <n v="37823"/>
    <x v="0"/>
    <n v="374"/>
    <x v="1"/>
    <s v="USD"/>
    <n v="1265868000"/>
    <n v="1267077600"/>
    <b v="0"/>
    <b v="1"/>
    <s v="music/indie rock"/>
    <n v="-0.4320870870870871"/>
    <n v="101.13101604278074"/>
    <x v="1"/>
    <x v="7"/>
  </r>
  <r>
    <n v="999"/>
    <x v="973"/>
    <x v="998"/>
    <n v="111100"/>
    <n v="62819"/>
    <x v="3"/>
    <n v="1122"/>
    <x v="1"/>
    <s v="USD"/>
    <n v="1467176400"/>
    <n v="1467781200"/>
    <b v="0"/>
    <b v="0"/>
    <s v="food/food trucks"/>
    <n v="-0.43457245724572457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-1"/>
    <n v="0"/>
    <x v="0"/>
    <s v="food trucks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9.4"/>
    <n v="92.151898734177209"/>
    <x v="1"/>
    <s v="rock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0.31478782287822876"/>
    <n v="100.01614035087719"/>
    <x v="2"/>
    <s v="web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-0.41023809523809524"/>
    <n v="103.20833333333333"/>
    <x v="1"/>
    <s v="rock"/>
    <x v="3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-0.30723684210526314"/>
    <n v="99.339622641509436"/>
    <x v="3"/>
    <s v="plays"/>
    <x v="4"/>
    <x v="4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0.73618421052631577"/>
    <n v="75.833333333333329"/>
    <x v="3"/>
    <s v="plays"/>
    <x v="5"/>
    <x v="5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-0.79038461538461535"/>
    <n v="60.555555555555557"/>
    <x v="4"/>
    <s v="documentary"/>
    <x v="6"/>
    <x v="6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2.2757777777777779"/>
    <n v="64.93832599118943"/>
    <x v="3"/>
    <s v="plays"/>
    <x v="7"/>
    <x v="7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-0.80067211625794732"/>
    <n v="30.997175141242938"/>
    <x v="3"/>
    <s v="plays"/>
    <x v="8"/>
    <x v="8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-0.48258064516129034"/>
    <n v="72.909090909090907"/>
    <x v="1"/>
    <s v="electric music"/>
    <x v="9"/>
    <x v="9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1.6611538461538462"/>
    <n v="62.9"/>
    <x v="4"/>
    <s v="drama"/>
    <x v="10"/>
    <x v="1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-0.51904761904761909"/>
    <n v="112.22222222222223"/>
    <x v="3"/>
    <s v="plays"/>
    <x v="11"/>
    <x v="11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-0.10650793650793651"/>
    <n v="102.34545454545454"/>
    <x v="4"/>
    <s v="drama"/>
    <x v="12"/>
    <x v="12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1.4511904761904761"/>
    <n v="105.05102040816327"/>
    <x v="1"/>
    <s v="indie rock"/>
    <x v="13"/>
    <x v="13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-0.3323049645390071"/>
    <n v="94.144999999999996"/>
    <x v="1"/>
    <s v="indie rock"/>
    <x v="14"/>
    <x v="1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-0.52692118226600981"/>
    <n v="84.986725663716811"/>
    <x v="2"/>
    <s v="wearables"/>
    <x v="15"/>
    <x v="15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5.4947058823529416"/>
    <n v="110.41"/>
    <x v="5"/>
    <s v="nonfiction"/>
    <x v="16"/>
    <x v="16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0.59391252955082741"/>
    <n v="107.96236989591674"/>
    <x v="4"/>
    <s v="animation"/>
    <x v="17"/>
    <x v="17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-0.33087912087912086"/>
    <n v="45.103703703703701"/>
    <x v="3"/>
    <s v="plays"/>
    <x v="18"/>
    <x v="18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-0.51470400000000005"/>
    <n v="45.001483679525222"/>
    <x v="3"/>
    <s v="plays"/>
    <x v="19"/>
    <x v="19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0.12242792109256449"/>
    <n v="105.97134670487107"/>
    <x v="4"/>
    <s v="drama"/>
    <x v="20"/>
    <x v="2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-0.59007446808510633"/>
    <n v="69.055555555555557"/>
    <x v="3"/>
    <s v="plays"/>
    <x v="21"/>
    <x v="2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0.28071065989847716"/>
    <n v="85.044943820224717"/>
    <x v="3"/>
    <s v="plays"/>
    <x v="22"/>
    <x v="22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2.3204444444444445"/>
    <n v="105.22535211267606"/>
    <x v="4"/>
    <s v="documentary"/>
    <x v="23"/>
    <x v="2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0.12832251082251081"/>
    <n v="39.003741114852225"/>
    <x v="2"/>
    <s v="wearables"/>
    <x v="24"/>
    <x v="24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1.1643636363636363"/>
    <n v="73.030674846625772"/>
    <x v="6"/>
    <s v="video games"/>
    <x v="25"/>
    <x v="25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-0.5180093023255814"/>
    <n v="35.009459459459457"/>
    <x v="3"/>
    <s v="plays"/>
    <x v="26"/>
    <x v="26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-0.20050000000000001"/>
    <n v="106.6"/>
    <x v="1"/>
    <s v="rock"/>
    <x v="27"/>
    <x v="27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5.2255351681957184E-2"/>
    <n v="61.997747747747745"/>
    <x v="3"/>
    <s v="plays"/>
    <x v="28"/>
    <x v="28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2.2889978213507627"/>
    <n v="94.000622665006233"/>
    <x v="4"/>
    <s v="shorts"/>
    <x v="29"/>
    <x v="2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0.60611111111111116"/>
    <n v="112.05426356589147"/>
    <x v="4"/>
    <s v="animation"/>
    <x v="30"/>
    <x v="3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2.1"/>
    <n v="48.008849557522126"/>
    <x v="6"/>
    <s v="video games"/>
    <x v="31"/>
    <x v="3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-0.13192079207920793"/>
    <n v="38.004334633723452"/>
    <x v="4"/>
    <s v="documentary"/>
    <x v="32"/>
    <x v="3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2.7782071713147412"/>
    <n v="35.000184535892231"/>
    <x v="3"/>
    <s v="plays"/>
    <x v="33"/>
    <x v="3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0.50806451612903225"/>
    <n v="85"/>
    <x v="4"/>
    <s v="documentary"/>
    <x v="34"/>
    <x v="3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0.50301195219123507"/>
    <n v="95.993893129770996"/>
    <x v="4"/>
    <s v="drama"/>
    <x v="35"/>
    <x v="35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0.57285714285714284"/>
    <n v="68.8125"/>
    <x v="3"/>
    <s v="plays"/>
    <x v="36"/>
    <x v="36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0.39987654320987653"/>
    <n v="105.97196261682242"/>
    <x v="5"/>
    <s v="fiction"/>
    <x v="37"/>
    <x v="37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2.2532258064516131"/>
    <n v="75.261194029850742"/>
    <x v="7"/>
    <s v="photography books"/>
    <x v="38"/>
    <x v="38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-0.49222222222222223"/>
    <n v="57.125"/>
    <x v="3"/>
    <s v="plays"/>
    <x v="39"/>
    <x v="39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0.69068181818181817"/>
    <n v="75.141414141414145"/>
    <x v="2"/>
    <s v="wearables"/>
    <x v="40"/>
    <x v="4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1.1292857142857142"/>
    <n v="107.42342342342343"/>
    <x v="1"/>
    <s v="rock"/>
    <x v="41"/>
    <x v="4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3.4394444444444443"/>
    <n v="35.995495495495497"/>
    <x v="0"/>
    <s v="food trucks"/>
    <x v="42"/>
    <x v="42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0.85939024390243901"/>
    <n v="26.998873148744366"/>
    <x v="5"/>
    <s v="radio &amp; podcasts"/>
    <x v="43"/>
    <x v="43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5.5881249999999998"/>
    <n v="107.56122448979592"/>
    <x v="5"/>
    <s v="fiction"/>
    <x v="44"/>
    <x v="44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-0.52315789473684216"/>
    <n v="94.375"/>
    <x v="3"/>
    <s v="plays"/>
    <x v="45"/>
    <x v="45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0.14783783783783783"/>
    <n v="46.163043478260867"/>
    <x v="1"/>
    <s v="rock"/>
    <x v="46"/>
    <x v="4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3.7526666666666668"/>
    <n v="47.845637583892618"/>
    <x v="3"/>
    <s v="plays"/>
    <x v="47"/>
    <x v="47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2.86972972972973"/>
    <n v="53.007815713698065"/>
    <x v="3"/>
    <s v="plays"/>
    <x v="48"/>
    <x v="48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0.89624999999999999"/>
    <n v="45.059405940594061"/>
    <x v="1"/>
    <s v="rock"/>
    <x v="49"/>
    <x v="4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-0.98"/>
    <n v="2"/>
    <x v="1"/>
    <s v="metal"/>
    <x v="50"/>
    <x v="5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-8.1321948134092353E-2"/>
    <n v="99.006816632583508"/>
    <x v="2"/>
    <s v="wearables"/>
    <x v="51"/>
    <x v="51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-0.65847222222222224"/>
    <n v="32.786666666666669"/>
    <x v="3"/>
    <s v="plays"/>
    <x v="52"/>
    <x v="52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0.40409090909090911"/>
    <n v="59.119617224880386"/>
    <x v="4"/>
    <s v="drama"/>
    <x v="53"/>
    <x v="53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-0.10133333333333333"/>
    <n v="44.93333333333333"/>
    <x v="2"/>
    <s v="wearables"/>
    <x v="54"/>
    <x v="54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0.77969696969696967"/>
    <n v="89.664122137404576"/>
    <x v="1"/>
    <s v="jazz"/>
    <x v="55"/>
    <x v="55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0.43662499999999999"/>
    <n v="70.079268292682926"/>
    <x v="2"/>
    <s v="wearables"/>
    <x v="56"/>
    <x v="56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1.1527586206896552"/>
    <n v="31.059701492537314"/>
    <x v="6"/>
    <s v="video games"/>
    <x v="57"/>
    <x v="57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1.2711111111111111"/>
    <n v="29.061611374407583"/>
    <x v="3"/>
    <s v="plays"/>
    <x v="58"/>
    <x v="58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1.7507142857142857"/>
    <n v="30.0859375"/>
    <x v="3"/>
    <s v="plays"/>
    <x v="59"/>
    <x v="59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0.44370488322717622"/>
    <n v="84.998125000000002"/>
    <x v="3"/>
    <s v="plays"/>
    <x v="60"/>
    <x v="6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-7.2540160642570281E-2"/>
    <n v="82.001775410563695"/>
    <x v="3"/>
    <s v="plays"/>
    <x v="61"/>
    <x v="61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6.226"/>
    <n v="58.040160642570278"/>
    <x v="2"/>
    <s v="web"/>
    <x v="62"/>
    <x v="6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-0.88148936170212766"/>
    <n v="111.4"/>
    <x v="3"/>
    <s v="plays"/>
    <x v="63"/>
    <x v="6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-2.3571428571428573E-2"/>
    <n v="71.94736842105263"/>
    <x v="2"/>
    <s v="web"/>
    <x v="64"/>
    <x v="64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1.3614754098360655"/>
    <n v="61.038135593220339"/>
    <x v="3"/>
    <s v="plays"/>
    <x v="65"/>
    <x v="65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-0.54931034482758623"/>
    <n v="108.91666666666667"/>
    <x v="3"/>
    <s v="plays"/>
    <x v="66"/>
    <x v="66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0.62385674931129476"/>
    <n v="29.001722017220171"/>
    <x v="2"/>
    <s v="wearables"/>
    <x v="67"/>
    <x v="67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1.5452631578947369"/>
    <n v="58.975609756097562"/>
    <x v="3"/>
    <s v="plays"/>
    <x v="68"/>
    <x v="6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-0.75936708860759494"/>
    <n v="111.82352941176471"/>
    <x v="3"/>
    <s v="plays"/>
    <x v="69"/>
    <x v="69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0.23741406249999999"/>
    <n v="63.995555555555555"/>
    <x v="3"/>
    <s v="plays"/>
    <x v="70"/>
    <x v="7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8.0666666666666664E-2"/>
    <n v="85.315789473684205"/>
    <x v="3"/>
    <s v="plays"/>
    <x v="71"/>
    <x v="49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5.7033333333333331"/>
    <n v="74.481481481481481"/>
    <x v="4"/>
    <s v="animation"/>
    <x v="72"/>
    <x v="71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5.609285714285714"/>
    <n v="105.14772727272727"/>
    <x v="1"/>
    <s v="jazz"/>
    <x v="73"/>
    <x v="72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0.22461538461538461"/>
    <n v="56.188235294117646"/>
    <x v="1"/>
    <s v="metal"/>
    <x v="74"/>
    <x v="73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0.50577319587628866"/>
    <n v="85.917647058823533"/>
    <x v="7"/>
    <s v="photography books"/>
    <x v="75"/>
    <x v="74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-0.21893409275834011"/>
    <n v="57.00296912114014"/>
    <x v="3"/>
    <s v="plays"/>
    <x v="76"/>
    <x v="75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-0.53052631578947373"/>
    <n v="79.642857142857139"/>
    <x v="4"/>
    <s v="animation"/>
    <x v="77"/>
    <x v="7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2.008"/>
    <n v="41.018181818181816"/>
    <x v="5"/>
    <s v="translations"/>
    <x v="78"/>
    <x v="77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-0.3040138408304498"/>
    <n v="48.004773269689736"/>
    <x v="3"/>
    <s v="plays"/>
    <x v="79"/>
    <x v="78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5.374545454545455"/>
    <n v="55.212598425196852"/>
    <x v="6"/>
    <s v="video games"/>
    <x v="80"/>
    <x v="79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1.2533928571428572"/>
    <n v="92.109489051094897"/>
    <x v="1"/>
    <s v="rock"/>
    <x v="81"/>
    <x v="8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3.973000000000001"/>
    <n v="83.183333333333337"/>
    <x v="6"/>
    <s v="video games"/>
    <x v="82"/>
    <x v="4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-0.62409774436090226"/>
    <n v="39.996000000000002"/>
    <x v="1"/>
    <s v="electric music"/>
    <x v="83"/>
    <x v="81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0.32369426751592356"/>
    <n v="111.1336898395722"/>
    <x v="2"/>
    <s v="wearables"/>
    <x v="84"/>
    <x v="82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0.3122448979591837"/>
    <n v="90.563380281690144"/>
    <x v="1"/>
    <s v="indie rock"/>
    <x v="85"/>
    <x v="8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0.67635135135135138"/>
    <n v="61.108374384236456"/>
    <x v="3"/>
    <s v="plays"/>
    <x v="86"/>
    <x v="84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-0.38015113350125945"/>
    <n v="83.022941970310384"/>
    <x v="1"/>
    <s v="rock"/>
    <x v="87"/>
    <x v="85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1.6074999999999999"/>
    <n v="110.76106194690266"/>
    <x v="5"/>
    <s v="translations"/>
    <x v="88"/>
    <x v="86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1.5258823529411765"/>
    <n v="89.458333333333329"/>
    <x v="3"/>
    <s v="plays"/>
    <x v="89"/>
    <x v="87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-0.21384615384615385"/>
    <n v="57.849056603773583"/>
    <x v="3"/>
    <s v="plays"/>
    <x v="90"/>
    <x v="88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-0.51595593000648088"/>
    <n v="109.99705449189985"/>
    <x v="5"/>
    <s v="translations"/>
    <x v="91"/>
    <x v="89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1.5887500000000001"/>
    <n v="103.96586345381526"/>
    <x v="6"/>
    <s v="video games"/>
    <x v="92"/>
    <x v="4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-0.39451286764705884"/>
    <n v="107.99508196721311"/>
    <x v="3"/>
    <s v="plays"/>
    <x v="93"/>
    <x v="9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2.036896551724138"/>
    <n v="48.927777777777777"/>
    <x v="2"/>
    <s v="web"/>
    <x v="94"/>
    <x v="91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0.13"/>
    <n v="37.666666666666664"/>
    <x v="4"/>
    <s v="documentary"/>
    <x v="95"/>
    <x v="92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1.1737876614060259"/>
    <n v="64.999141999141997"/>
    <x v="3"/>
    <s v="plays"/>
    <x v="96"/>
    <x v="3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8.2669230769230762"/>
    <n v="106.61061946902655"/>
    <x v="0"/>
    <s v="food trucks"/>
    <x v="48"/>
    <x v="93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-0.66307770961145196"/>
    <n v="27.009016393442622"/>
    <x v="6"/>
    <s v="video games"/>
    <x v="97"/>
    <x v="94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0.96723684210526317"/>
    <n v="91.16463414634147"/>
    <x v="3"/>
    <s v="plays"/>
    <x v="98"/>
    <x v="95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-0.99"/>
    <n v="1"/>
    <x v="3"/>
    <s v="plays"/>
    <x v="99"/>
    <x v="96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9.2144444444444442"/>
    <n v="56.054878048780488"/>
    <x v="1"/>
    <s v="electric music"/>
    <x v="100"/>
    <x v="97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1.8167567567567569"/>
    <n v="31.017857142857142"/>
    <x v="2"/>
    <s v="wearables"/>
    <x v="101"/>
    <x v="9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-0.75390000000000001"/>
    <n v="66.513513513513516"/>
    <x v="1"/>
    <s v="electric music"/>
    <x v="102"/>
    <x v="99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0.43140100671140941"/>
    <n v="89.005216484089729"/>
    <x v="1"/>
    <s v="indie rock"/>
    <x v="103"/>
    <x v="1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0.44544117647058823"/>
    <n v="103.46315789473684"/>
    <x v="2"/>
    <s v="web"/>
    <x v="104"/>
    <x v="101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2.5912820512820511"/>
    <n v="95.278911564625844"/>
    <x v="3"/>
    <s v="plays"/>
    <x v="105"/>
    <x v="102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0.86485714285714288"/>
    <n v="75.895348837209298"/>
    <x v="3"/>
    <s v="plays"/>
    <x v="106"/>
    <x v="103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4.9526666666666666"/>
    <n v="107.57831325301204"/>
    <x v="4"/>
    <s v="documentary"/>
    <x v="107"/>
    <x v="10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-0.4078846153846154"/>
    <n v="51.31666666666667"/>
    <x v="4"/>
    <s v="television"/>
    <x v="108"/>
    <x v="105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-0.85037219101123596"/>
    <n v="71.983108108108112"/>
    <x v="0"/>
    <s v="food trucks"/>
    <x v="109"/>
    <x v="106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0.1995602605863192"/>
    <n v="108.95414201183432"/>
    <x v="5"/>
    <s v="radio &amp; podcasts"/>
    <x v="110"/>
    <x v="107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1.6882978723404256"/>
    <n v="35"/>
    <x v="2"/>
    <s v="web"/>
    <x v="111"/>
    <x v="108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2.7687878787878786"/>
    <n v="94.938931297709928"/>
    <x v="0"/>
    <s v="food trucks"/>
    <x v="112"/>
    <x v="109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6.2715789473684209"/>
    <n v="109.65079365079364"/>
    <x v="2"/>
    <s v="wearables"/>
    <x v="113"/>
    <x v="11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-0.12788242351529694"/>
    <n v="44.001815980629537"/>
    <x v="5"/>
    <s v="fiction"/>
    <x v="114"/>
    <x v="111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-0.12"/>
    <n v="86.794520547945211"/>
    <x v="3"/>
    <s v="plays"/>
    <x v="115"/>
    <x v="112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0.7393877551020408"/>
    <n v="30.992727272727272"/>
    <x v="4"/>
    <s v="television"/>
    <x v="116"/>
    <x v="11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0.17611111111111111"/>
    <n v="94.791044776119406"/>
    <x v="7"/>
    <s v="photography books"/>
    <x v="117"/>
    <x v="1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1.1496"/>
    <n v="69.79220779220779"/>
    <x v="4"/>
    <s v="documentary"/>
    <x v="118"/>
    <x v="11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0.49496671105193074"/>
    <n v="63.003367003367003"/>
    <x v="6"/>
    <s v="mobile games"/>
    <x v="119"/>
    <x v="116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1.1933995584988963"/>
    <n v="110.0343300110742"/>
    <x v="6"/>
    <s v="video games"/>
    <x v="33"/>
    <x v="117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-0.35632309941520468"/>
    <n v="25.997933274284026"/>
    <x v="5"/>
    <s v="fiction"/>
    <x v="120"/>
    <x v="95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-0.81377602701181762"/>
    <n v="49.987915407854985"/>
    <x v="3"/>
    <s v="plays"/>
    <x v="121"/>
    <x v="118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2.6776923076923076"/>
    <n v="101.72340425531915"/>
    <x v="7"/>
    <s v="photography books"/>
    <x v="122"/>
    <x v="119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0.59905660377358494"/>
    <n v="47.083333333333336"/>
    <x v="3"/>
    <s v="plays"/>
    <x v="123"/>
    <x v="12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-0.61366814650388457"/>
    <n v="89.944444444444443"/>
    <x v="3"/>
    <s v="plays"/>
    <x v="124"/>
    <x v="12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-0.48578488372093021"/>
    <n v="78.96875"/>
    <x v="3"/>
    <s v="plays"/>
    <x v="125"/>
    <x v="122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-0.39665722379603402"/>
    <n v="80.067669172932327"/>
    <x v="1"/>
    <s v="rock"/>
    <x v="126"/>
    <x v="123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-0.96797306397306393"/>
    <n v="86.472727272727269"/>
    <x v="0"/>
    <s v="food trucks"/>
    <x v="127"/>
    <x v="97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0.5546875"/>
    <n v="28.001876172607879"/>
    <x v="4"/>
    <s v="drama"/>
    <x v="128"/>
    <x v="12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8.5974499089253188E-3"/>
    <n v="67.996725337699544"/>
    <x v="2"/>
    <s v="web"/>
    <x v="129"/>
    <x v="125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0.16181818181818181"/>
    <n v="43.078651685393261"/>
    <x v="3"/>
    <s v="plays"/>
    <x v="130"/>
    <x v="126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2.1077777777777778"/>
    <n v="87.95597484276729"/>
    <x v="1"/>
    <s v="world music"/>
    <x v="131"/>
    <x v="127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-0.10263316582914572"/>
    <n v="94.987234042553197"/>
    <x v="4"/>
    <s v="documentary"/>
    <x v="132"/>
    <x v="12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-0.28727272727272729"/>
    <n v="46.905982905982903"/>
    <x v="3"/>
    <s v="plays"/>
    <x v="133"/>
    <x v="129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-0.96713768115942034"/>
    <n v="46.913793103448278"/>
    <x v="4"/>
    <s v="drama"/>
    <x v="134"/>
    <x v="13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1.6177777777777778"/>
    <n v="94.24"/>
    <x v="5"/>
    <s v="nonfiction"/>
    <x v="135"/>
    <x v="131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-0.04"/>
    <n v="80.139130434782615"/>
    <x v="6"/>
    <s v="mobile games"/>
    <x v="136"/>
    <x v="132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-0.79103148751357222"/>
    <n v="59.036809815950917"/>
    <x v="2"/>
    <s v="wearables"/>
    <x v="137"/>
    <x v="133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1.2316363636363636"/>
    <n v="65.989247311827953"/>
    <x v="4"/>
    <s v="documentary"/>
    <x v="138"/>
    <x v="134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5909797822706066E-2"/>
    <n v="60.992530345471522"/>
    <x v="2"/>
    <s v="web"/>
    <x v="139"/>
    <x v="13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1.3004"/>
    <n v="98.307692307692307"/>
    <x v="2"/>
    <s v="web"/>
    <x v="107"/>
    <x v="136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0.35592592592592592"/>
    <n v="104.6"/>
    <x v="1"/>
    <s v="indie rock"/>
    <x v="140"/>
    <x v="137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0.29099999999999998"/>
    <n v="86.066666666666663"/>
    <x v="3"/>
    <s v="plays"/>
    <x v="141"/>
    <x v="138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1.3651199999999999"/>
    <n v="76.989583333333329"/>
    <x v="2"/>
    <s v="wearables"/>
    <x v="142"/>
    <x v="139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-0.82750000000000001"/>
    <n v="29.764705882352942"/>
    <x v="3"/>
    <s v="plays"/>
    <x v="143"/>
    <x v="14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0.12493975903614458"/>
    <n v="46.91959798994975"/>
    <x v="3"/>
    <s v="plays"/>
    <x v="144"/>
    <x v="141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0.21021505376344085"/>
    <n v="105.18691588785046"/>
    <x v="2"/>
    <s v="wearables"/>
    <x v="145"/>
    <x v="142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1.1987096774193549"/>
    <n v="69.907692307692301"/>
    <x v="1"/>
    <s v="indie rock"/>
    <x v="146"/>
    <x v="143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-0.99"/>
    <n v="1"/>
    <x v="1"/>
    <s v="rock"/>
    <x v="147"/>
    <x v="144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-0.35833090379008747"/>
    <n v="60.011588275391958"/>
    <x v="1"/>
    <s v="electric music"/>
    <x v="148"/>
    <x v="14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3.2306746987951809"/>
    <n v="52.006220379146917"/>
    <x v="1"/>
    <s v="indie rock"/>
    <x v="149"/>
    <x v="146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-7.0158394931362195E-2"/>
    <n v="31.000176025347649"/>
    <x v="3"/>
    <s v="plays"/>
    <x v="150"/>
    <x v="147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-0.41243432574430822"/>
    <n v="95.042492917847028"/>
    <x v="1"/>
    <s v="indie rock"/>
    <x v="151"/>
    <x v="148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-0.3497777777777778"/>
    <n v="75.968174204355108"/>
    <x v="3"/>
    <s v="plays"/>
    <x v="152"/>
    <x v="149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-0.26060439560439558"/>
    <n v="71.013192612137203"/>
    <x v="1"/>
    <s v="rock"/>
    <x v="153"/>
    <x v="15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-0.47333333333333333"/>
    <n v="73.733333333333334"/>
    <x v="7"/>
    <s v="photography books"/>
    <x v="154"/>
    <x v="151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1.2095238095238094"/>
    <n v="113.17073170731707"/>
    <x v="1"/>
    <s v="rock"/>
    <x v="155"/>
    <x v="152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1506276150627615E-4"/>
    <n v="105.00933552992861"/>
    <x v="3"/>
    <s v="plays"/>
    <x v="156"/>
    <x v="15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0.62312500000000004"/>
    <n v="79.176829268292678"/>
    <x v="2"/>
    <s v="wearables"/>
    <x v="157"/>
    <x v="154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-0.21818181818181817"/>
    <n v="57.333333333333336"/>
    <x v="2"/>
    <s v="web"/>
    <x v="158"/>
    <x v="155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0.49737704918032788"/>
    <n v="58.178343949044589"/>
    <x v="1"/>
    <s v="rock"/>
    <x v="159"/>
    <x v="156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1.5325714285714285"/>
    <n v="36.032520325203251"/>
    <x v="7"/>
    <s v="photography books"/>
    <x v="160"/>
    <x v="157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6943521594684386E-3"/>
    <n v="107.99068767908309"/>
    <x v="3"/>
    <s v="plays"/>
    <x v="161"/>
    <x v="158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0.2199004424778761"/>
    <n v="44.005985634477256"/>
    <x v="2"/>
    <s v="web"/>
    <x v="162"/>
    <x v="159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0.37132653061224491"/>
    <n v="55.077868852459019"/>
    <x v="7"/>
    <s v="photography books"/>
    <x v="163"/>
    <x v="16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3.1553846153846155"/>
    <n v="74"/>
    <x v="3"/>
    <s v="plays"/>
    <x v="164"/>
    <x v="161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-0.6869086651053864"/>
    <n v="41.996858638743454"/>
    <x v="1"/>
    <s v="indie rock"/>
    <x v="165"/>
    <x v="162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3.240815450643777"/>
    <n v="77.988161010260455"/>
    <x v="4"/>
    <s v="shorts"/>
    <x v="166"/>
    <x v="163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-0.97061137692716637"/>
    <n v="82.507462686567166"/>
    <x v="1"/>
    <s v="indie rock"/>
    <x v="167"/>
    <x v="164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-0.89367346938775505"/>
    <n v="104.2"/>
    <x v="5"/>
    <s v="translations"/>
    <x v="168"/>
    <x v="165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-0.17125000000000001"/>
    <n v="25.5"/>
    <x v="4"/>
    <s v="documentary"/>
    <x v="169"/>
    <x v="166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0.63014477766287491"/>
    <n v="100.98334401024984"/>
    <x v="3"/>
    <s v="plays"/>
    <x v="170"/>
    <x v="167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7.9466666666666663"/>
    <n v="111.83333333333333"/>
    <x v="2"/>
    <s v="wearables"/>
    <x v="171"/>
    <x v="168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-0.73808498896247243"/>
    <n v="41.999115044247787"/>
    <x v="3"/>
    <s v="plays"/>
    <x v="172"/>
    <x v="169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-0.25165217391304345"/>
    <n v="110.05115089514067"/>
    <x v="3"/>
    <s v="plays"/>
    <x v="173"/>
    <x v="17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3.1647680412371133"/>
    <n v="58.997079225994888"/>
    <x v="3"/>
    <s v="plays"/>
    <x v="174"/>
    <x v="171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-3.7916666666666668E-2"/>
    <n v="32.985714285714288"/>
    <x v="0"/>
    <s v="food trucks"/>
    <x v="175"/>
    <x v="172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2.5771910112359548"/>
    <n v="45.005654509471306"/>
    <x v="3"/>
    <s v="plays"/>
    <x v="176"/>
    <x v="17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2.0845714285714285"/>
    <n v="81.98196487897485"/>
    <x v="2"/>
    <s v="wearables"/>
    <x v="177"/>
    <x v="174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-0.38197674418604649"/>
    <n v="39.080882352941174"/>
    <x v="2"/>
    <s v="web"/>
    <x v="178"/>
    <x v="17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6.2232472324723247"/>
    <n v="58.996383363471971"/>
    <x v="3"/>
    <s v="plays"/>
    <x v="179"/>
    <x v="176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-0.30882352941176472"/>
    <n v="40.988372093023258"/>
    <x v="1"/>
    <s v="rock"/>
    <x v="180"/>
    <x v="177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1.9305555555555556"/>
    <n v="31.029411764705884"/>
    <x v="3"/>
    <s v="plays"/>
    <x v="181"/>
    <x v="178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-0.28199999999999997"/>
    <n v="37.789473684210527"/>
    <x v="4"/>
    <s v="television"/>
    <x v="182"/>
    <x v="17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-0.68065315315315311"/>
    <n v="32.006772009029348"/>
    <x v="3"/>
    <s v="plays"/>
    <x v="183"/>
    <x v="18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1.2987375415282392"/>
    <n v="95.966712898751737"/>
    <x v="4"/>
    <s v="shorts"/>
    <x v="184"/>
    <x v="181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-0.67987804878048785"/>
    <n v="75"/>
    <x v="3"/>
    <s v="plays"/>
    <x v="185"/>
    <x v="182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-0.76474647151071617"/>
    <n v="102.0498866213152"/>
    <x v="3"/>
    <s v="plays"/>
    <x v="186"/>
    <x v="183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-0.31405405405405407"/>
    <n v="105.75"/>
    <x v="3"/>
    <s v="plays"/>
    <x v="187"/>
    <x v="184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-0.62047619047619051"/>
    <n v="37.069767441860463"/>
    <x v="3"/>
    <s v="plays"/>
    <x v="188"/>
    <x v="185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-0.80007042253521132"/>
    <n v="35.049382716049379"/>
    <x v="1"/>
    <s v="rock"/>
    <x v="189"/>
    <x v="186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-0.54363636363636358"/>
    <n v="46.338461538461537"/>
    <x v="1"/>
    <s v="indie rock"/>
    <x v="190"/>
    <x v="187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0.2276056338028169"/>
    <n v="69.174603174603178"/>
    <x v="1"/>
    <s v="metal"/>
    <x v="191"/>
    <x v="188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2.61753164556962"/>
    <n v="109.07824427480917"/>
    <x v="1"/>
    <s v="electric music"/>
    <x v="192"/>
    <x v="18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-0.36853658536585365"/>
    <n v="51.78"/>
    <x v="2"/>
    <s v="wearables"/>
    <x v="173"/>
    <x v="19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1.9820475319926874"/>
    <n v="82.010055304172951"/>
    <x v="4"/>
    <s v="drama"/>
    <x v="193"/>
    <x v="191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-0.90441455696202533"/>
    <n v="35.958333333333336"/>
    <x v="1"/>
    <s v="electric music"/>
    <x v="194"/>
    <x v="192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-0.4622222222222222"/>
    <n v="74.461538461538467"/>
    <x v="1"/>
    <s v="rock"/>
    <x v="195"/>
    <x v="193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-0.98"/>
    <n v="2"/>
    <x v="3"/>
    <s v="plays"/>
    <x v="152"/>
    <x v="194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5.8119047619047617"/>
    <n v="91.114649681528661"/>
    <x v="2"/>
    <s v="web"/>
    <x v="196"/>
    <x v="195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-0.21168674698795181"/>
    <n v="79.792682926829272"/>
    <x v="0"/>
    <s v="food trucks"/>
    <x v="197"/>
    <x v="196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0.34407922168172345"/>
    <n v="42.999777678968428"/>
    <x v="3"/>
    <s v="plays"/>
    <x v="198"/>
    <x v="197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-0.96628000000000003"/>
    <n v="63.225000000000001"/>
    <x v="1"/>
    <s v="jazz"/>
    <x v="199"/>
    <x v="19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3.3184615384615386"/>
    <n v="70.174999999999997"/>
    <x v="3"/>
    <s v="plays"/>
    <x v="200"/>
    <x v="19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-0.61155555555555552"/>
    <n v="61.333333333333336"/>
    <x v="5"/>
    <s v="fiction"/>
    <x v="201"/>
    <x v="2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3.2570000000000001"/>
    <n v="99"/>
    <x v="1"/>
    <s v="rock"/>
    <x v="202"/>
    <x v="20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122397155916709E-2"/>
    <n v="96.984900146127615"/>
    <x v="4"/>
    <s v="documentary"/>
    <x v="203"/>
    <x v="202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-0.78811311053984578"/>
    <n v="51.004950495049506"/>
    <x v="4"/>
    <s v="documentary"/>
    <x v="204"/>
    <x v="203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-0.32574468085106384"/>
    <n v="28.044247787610619"/>
    <x v="4"/>
    <s v="science fiction"/>
    <x v="205"/>
    <x v="204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-5.0766283524904213E-2"/>
    <n v="60.984615384615381"/>
    <x v="3"/>
    <s v="plays"/>
    <x v="206"/>
    <x v="205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0.51851851851851849"/>
    <n v="73.214285714285708"/>
    <x v="3"/>
    <s v="plays"/>
    <x v="207"/>
    <x v="206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0.95163822525597275"/>
    <n v="39.997435299603637"/>
    <x v="1"/>
    <s v="indie rock"/>
    <x v="208"/>
    <x v="207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9.2314285714285713"/>
    <n v="86.812121212121212"/>
    <x v="1"/>
    <s v="rock"/>
    <x v="209"/>
    <x v="208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-0.96158163265306118"/>
    <n v="42.125874125874127"/>
    <x v="3"/>
    <s v="plays"/>
    <x v="210"/>
    <x v="209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0.55070665571076416"/>
    <n v="103.97851239669421"/>
    <x v="3"/>
    <s v="plays"/>
    <x v="211"/>
    <x v="21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-0.55246522411128285"/>
    <n v="62.003211991434689"/>
    <x v="4"/>
    <s v="science fiction"/>
    <x v="212"/>
    <x v="211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1.1594736842105262"/>
    <n v="31.005037783375315"/>
    <x v="4"/>
    <s v="shorts"/>
    <x v="213"/>
    <x v="212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2.3212709832134291"/>
    <n v="89.991552956465242"/>
    <x v="4"/>
    <s v="animation"/>
    <x v="214"/>
    <x v="213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-0.91556962025316457"/>
    <n v="39.235294117647058"/>
    <x v="3"/>
    <s v="plays"/>
    <x v="215"/>
    <x v="214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-1.3744855967078189E-2"/>
    <n v="54.993116108306566"/>
    <x v="0"/>
    <s v="food trucks"/>
    <x v="216"/>
    <x v="21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0.37979166666666669"/>
    <n v="47.992753623188406"/>
    <x v="7"/>
    <s v="photography books"/>
    <x v="217"/>
    <x v="216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-6.1890034364261166E-2"/>
    <n v="87.966702470461868"/>
    <x v="3"/>
    <s v="plays"/>
    <x v="218"/>
    <x v="21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3.0363930885529156"/>
    <n v="51.999165275459099"/>
    <x v="4"/>
    <s v="science fiction"/>
    <x v="219"/>
    <x v="218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1.6017404129793511"/>
    <n v="29.999659863945578"/>
    <x v="1"/>
    <s v="rock"/>
    <x v="220"/>
    <x v="219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2.6663333333333332"/>
    <n v="98.205357142857139"/>
    <x v="7"/>
    <s v="photography books"/>
    <x v="221"/>
    <x v="122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0.68720853858784892"/>
    <n v="108.96182396606575"/>
    <x v="6"/>
    <s v="mobile games"/>
    <x v="222"/>
    <x v="22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0.19907179115300944"/>
    <n v="66.998379254457049"/>
    <x v="4"/>
    <s v="animation"/>
    <x v="172"/>
    <x v="22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0.93689252336448603"/>
    <n v="64.99333594668758"/>
    <x v="6"/>
    <s v="mobile games"/>
    <x v="223"/>
    <x v="222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3.2016666666666667"/>
    <n v="99.841584158415841"/>
    <x v="6"/>
    <s v="video games"/>
    <x v="224"/>
    <x v="22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-0.23291666666666666"/>
    <n v="82.432835820895519"/>
    <x v="3"/>
    <s v="plays"/>
    <x v="225"/>
    <x v="224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0.71264705882352941"/>
    <n v="63.293478260869563"/>
    <x v="3"/>
    <s v="plays"/>
    <x v="226"/>
    <x v="225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0.57894736842105265"/>
    <n v="96.774193548387103"/>
    <x v="4"/>
    <s v="animation"/>
    <x v="227"/>
    <x v="226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9.0800000000000006E-2"/>
    <n v="54.906040268456373"/>
    <x v="6"/>
    <s v="video games"/>
    <x v="228"/>
    <x v="227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-0.58267441860465119"/>
    <n v="39.010869565217391"/>
    <x v="4"/>
    <s v="animation"/>
    <x v="229"/>
    <x v="228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-0.89055696202531642"/>
    <n v="75.84210526315789"/>
    <x v="1"/>
    <s v="rock"/>
    <x v="230"/>
    <x v="229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0.59376344086021504"/>
    <n v="45.051671732522799"/>
    <x v="4"/>
    <s v="animation"/>
    <x v="231"/>
    <x v="23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3.2241666666666666"/>
    <n v="104.51546391752578"/>
    <x v="3"/>
    <s v="plays"/>
    <x v="232"/>
    <x v="231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-2.2812499999999999E-2"/>
    <n v="76.268292682926827"/>
    <x v="2"/>
    <s v="wearables"/>
    <x v="233"/>
    <x v="232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3.1878911564625851"/>
    <n v="69.015695067264573"/>
    <x v="3"/>
    <s v="plays"/>
    <x v="194"/>
    <x v="233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9163204747774481E-2"/>
    <n v="101.97684085510689"/>
    <x v="5"/>
    <s v="nonfiction"/>
    <x v="234"/>
    <x v="234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0.27726190476190476"/>
    <n v="42.915999999999997"/>
    <x v="1"/>
    <s v="rock"/>
    <x v="235"/>
    <x v="23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3.4521739130434783"/>
    <n v="43.025210084033617"/>
    <x v="3"/>
    <s v="plays"/>
    <x v="236"/>
    <x v="23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4.6971428571428575"/>
    <n v="75.245283018867923"/>
    <x v="3"/>
    <s v="plays"/>
    <x v="237"/>
    <x v="237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4.0934482758620687"/>
    <n v="69.023364485981304"/>
    <x v="3"/>
    <s v="plays"/>
    <x v="238"/>
    <x v="238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2.2553333333333332"/>
    <n v="65.986486486486484"/>
    <x v="2"/>
    <s v="web"/>
    <x v="239"/>
    <x v="239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8.3261616161616168"/>
    <n v="98.013800424628457"/>
    <x v="5"/>
    <s v="fiction"/>
    <x v="240"/>
    <x v="24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1.1133870967741935"/>
    <n v="60.105504587155963"/>
    <x v="6"/>
    <s v="mobile games"/>
    <x v="241"/>
    <x v="24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1.7332520325203251"/>
    <n v="26.000773395204948"/>
    <x v="5"/>
    <s v="translations"/>
    <x v="242"/>
    <x v="24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-0.97"/>
    <n v="3"/>
    <x v="1"/>
    <s v="rock"/>
    <x v="67"/>
    <x v="243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-0.45915492957746479"/>
    <n v="38.019801980198018"/>
    <x v="3"/>
    <s v="plays"/>
    <x v="243"/>
    <x v="24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5.2629999999999999"/>
    <n v="106.15254237288136"/>
    <x v="3"/>
    <s v="plays"/>
    <x v="244"/>
    <x v="245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-0.10978600823045268"/>
    <n v="81.019475655430711"/>
    <x v="4"/>
    <s v="drama"/>
    <x v="245"/>
    <x v="246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0.84891304347826091"/>
    <n v="96.647727272727266"/>
    <x v="5"/>
    <s v="nonfiction"/>
    <x v="246"/>
    <x v="247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0.20167701863354037"/>
    <n v="57.003535651149086"/>
    <x v="1"/>
    <s v="rock"/>
    <x v="247"/>
    <x v="24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-0.76609756097560977"/>
    <n v="63.93333333333333"/>
    <x v="1"/>
    <s v="rock"/>
    <x v="248"/>
    <x v="249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0.46"/>
    <n v="90.456521739130437"/>
    <x v="3"/>
    <s v="plays"/>
    <x v="249"/>
    <x v="25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1.6848000000000001"/>
    <n v="72.172043010752688"/>
    <x v="3"/>
    <s v="plays"/>
    <x v="250"/>
    <x v="251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4.9749999999999996"/>
    <n v="77.934782608695656"/>
    <x v="7"/>
    <s v="photography books"/>
    <x v="251"/>
    <x v="252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0.57698412698412693"/>
    <n v="38.065134099616856"/>
    <x v="1"/>
    <s v="rock"/>
    <x v="136"/>
    <x v="25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-0.68798339264531438"/>
    <n v="57.936123348017624"/>
    <x v="1"/>
    <s v="rock"/>
    <x v="252"/>
    <x v="254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2.1341176470588237"/>
    <n v="49.794392523364486"/>
    <x v="1"/>
    <s v="indie rock"/>
    <x v="253"/>
    <x v="255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2.7089655172413791"/>
    <n v="54.050251256281406"/>
    <x v="7"/>
    <s v="photography books"/>
    <x v="254"/>
    <x v="25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2.6266447368421053"/>
    <n v="30.002721335268504"/>
    <x v="3"/>
    <s v="plays"/>
    <x v="255"/>
    <x v="257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0.23081632653061224"/>
    <n v="70.127906976744185"/>
    <x v="3"/>
    <s v="plays"/>
    <x v="256"/>
    <x v="258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-0.23233243967828418"/>
    <n v="26.996228786926462"/>
    <x v="1"/>
    <s v="jazz"/>
    <x v="257"/>
    <x v="259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1.3362012987012988"/>
    <n v="51.990606936416185"/>
    <x v="3"/>
    <s v="plays"/>
    <x v="258"/>
    <x v="26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0.80533333333333335"/>
    <n v="56.416666666666664"/>
    <x v="4"/>
    <s v="documentary"/>
    <x v="259"/>
    <x v="261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1.5262857142857142"/>
    <n v="101.63218390804597"/>
    <x v="4"/>
    <s v="television"/>
    <x v="260"/>
    <x v="26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-0.72823461759631969"/>
    <n v="25.005291005291006"/>
    <x v="6"/>
    <s v="video games"/>
    <x v="261"/>
    <x v="263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-0.9872934287573194"/>
    <n v="32.016393442622949"/>
    <x v="7"/>
    <s v="photography books"/>
    <x v="262"/>
    <x v="264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2.0400978473581213"/>
    <n v="82.021647307286173"/>
    <x v="3"/>
    <s v="plays"/>
    <x v="263"/>
    <x v="265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0.37230769230769228"/>
    <n v="37.957446808510639"/>
    <x v="3"/>
    <s v="plays"/>
    <x v="264"/>
    <x v="266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-0.67791666666666661"/>
    <n v="51.533333333333331"/>
    <x v="3"/>
    <s v="plays"/>
    <x v="265"/>
    <x v="267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1.415128205128205"/>
    <n v="81.198275862068968"/>
    <x v="5"/>
    <s v="translations"/>
    <x v="266"/>
    <x v="15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-3.2000000000000001E-2"/>
    <n v="40.030075187969928"/>
    <x v="6"/>
    <s v="video games"/>
    <x v="267"/>
    <x v="268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9.6642857142857146"/>
    <n v="89.939759036144579"/>
    <x v="3"/>
    <s v="plays"/>
    <x v="268"/>
    <x v="269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2.2588888888888889"/>
    <n v="96.692307692307693"/>
    <x v="2"/>
    <s v="web"/>
    <x v="269"/>
    <x v="27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0.70699999999999996"/>
    <n v="25.010989010989011"/>
    <x v="3"/>
    <s v="plays"/>
    <x v="270"/>
    <x v="271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4.8144"/>
    <n v="36.987277353689571"/>
    <x v="4"/>
    <s v="animation"/>
    <x v="271"/>
    <x v="272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-8.4790273556231005E-2"/>
    <n v="73.012609117361791"/>
    <x v="3"/>
    <s v="plays"/>
    <x v="272"/>
    <x v="273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8.0476190476190479E-2"/>
    <n v="68.240601503759393"/>
    <x v="4"/>
    <s v="television"/>
    <x v="73"/>
    <x v="274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-0.81271604938271602"/>
    <n v="52.310344827586206"/>
    <x v="1"/>
    <s v="rock"/>
    <x v="273"/>
    <x v="148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-0.16806122448979591"/>
    <n v="61.765151515151516"/>
    <x v="2"/>
    <s v="web"/>
    <x v="274"/>
    <x v="275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6.0633333333333335"/>
    <n v="25.027559055118111"/>
    <x v="3"/>
    <s v="plays"/>
    <x v="275"/>
    <x v="276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-0.82553969669937555"/>
    <n v="106.28804347826087"/>
    <x v="3"/>
    <s v="plays"/>
    <x v="276"/>
    <x v="72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1.0973015873015872"/>
    <n v="75.07386363636364"/>
    <x v="1"/>
    <s v="electric music"/>
    <x v="277"/>
    <x v="277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-2.2142857142857141E-2"/>
    <n v="39.970802919708028"/>
    <x v="1"/>
    <s v="metal"/>
    <x v="278"/>
    <x v="278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5.842499999999999"/>
    <n v="39.982195845697326"/>
    <x v="3"/>
    <s v="plays"/>
    <x v="279"/>
    <x v="7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-0.45597864768683272"/>
    <n v="101.01541850220265"/>
    <x v="4"/>
    <s v="documentary"/>
    <x v="280"/>
    <x v="279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3.5661111111111112"/>
    <n v="76.813084112149539"/>
    <x v="2"/>
    <s v="web"/>
    <x v="281"/>
    <x v="28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-0.90178082191780817"/>
    <n v="71.7"/>
    <x v="0"/>
    <s v="food trucks"/>
    <x v="282"/>
    <x v="281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-0.83615384615384614"/>
    <n v="33.28125"/>
    <x v="3"/>
    <s v="plays"/>
    <x v="283"/>
    <x v="282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2.396666666666667"/>
    <n v="43.923497267759565"/>
    <x v="3"/>
    <s v="plays"/>
    <x v="284"/>
    <x v="28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-0.64349922239502333"/>
    <n v="36.004712041884815"/>
    <x v="3"/>
    <s v="plays"/>
    <x v="285"/>
    <x v="28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-0.45049180327868854"/>
    <n v="88.21052631578948"/>
    <x v="3"/>
    <s v="plays"/>
    <x v="286"/>
    <x v="285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-5.7638888888888892E-2"/>
    <n v="65.240384615384613"/>
    <x v="3"/>
    <s v="plays"/>
    <x v="287"/>
    <x v="286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0.43914285714285717"/>
    <n v="69.958333333333329"/>
    <x v="1"/>
    <s v="rock"/>
    <x v="288"/>
    <x v="28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-0.48578947368421055"/>
    <n v="39.877551020408163"/>
    <x v="0"/>
    <s v="food trucks"/>
    <x v="289"/>
    <x v="288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-0.95"/>
    <n v="5"/>
    <x v="5"/>
    <s v="nonfiction"/>
    <x v="290"/>
    <x v="289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2.446666666666667"/>
    <n v="41.023728813559323"/>
    <x v="4"/>
    <s v="documentary"/>
    <x v="291"/>
    <x v="29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-0.68155059132720108"/>
    <n v="98.914285714285711"/>
    <x v="3"/>
    <s v="plays"/>
    <x v="292"/>
    <x v="18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-0.17382352941176471"/>
    <n v="87.78125"/>
    <x v="1"/>
    <s v="indie rock"/>
    <x v="293"/>
    <x v="291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4.4614285714285717"/>
    <n v="80.767605633802816"/>
    <x v="4"/>
    <s v="documentary"/>
    <x v="294"/>
    <x v="292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1.8621428571428571"/>
    <n v="94.28235294117647"/>
    <x v="3"/>
    <s v="plays"/>
    <x v="295"/>
    <x v="293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-0.92092307692307696"/>
    <n v="73.428571428571431"/>
    <x v="3"/>
    <s v="plays"/>
    <x v="296"/>
    <x v="294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0.32136778115501519"/>
    <n v="65.968133535660087"/>
    <x v="5"/>
    <s v="fiction"/>
    <x v="297"/>
    <x v="29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-0.25922165820642978"/>
    <n v="109.04109589041096"/>
    <x v="3"/>
    <s v="plays"/>
    <x v="298"/>
    <x v="296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-0.24707317073170731"/>
    <n v="41.16"/>
    <x v="1"/>
    <s v="indie rock"/>
    <x v="299"/>
    <x v="297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-0.79666666666666663"/>
    <n v="99.125"/>
    <x v="6"/>
    <s v="video games"/>
    <x v="300"/>
    <x v="298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1.0336507936507937"/>
    <n v="105.88429752066116"/>
    <x v="3"/>
    <s v="plays"/>
    <x v="247"/>
    <x v="299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2.1022842639593908"/>
    <n v="48.996525921966864"/>
    <x v="3"/>
    <s v="plays"/>
    <x v="244"/>
    <x v="3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2.9531818181818181"/>
    <n v="39"/>
    <x v="1"/>
    <s v="rock"/>
    <x v="301"/>
    <x v="30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1.9471428571428571"/>
    <n v="31.022556390977442"/>
    <x v="4"/>
    <s v="documentary"/>
    <x v="188"/>
    <x v="162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-0.66105263157894734"/>
    <n v="103.87096774193549"/>
    <x v="3"/>
    <s v="plays"/>
    <x v="302"/>
    <x v="302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-0.33322916666666669"/>
    <n v="59.268518518518519"/>
    <x v="0"/>
    <s v="food trucks"/>
    <x v="303"/>
    <x v="30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-0.80772727272727274"/>
    <n v="42.3"/>
    <x v="3"/>
    <s v="plays"/>
    <x v="304"/>
    <x v="304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-0.84157894736842109"/>
    <n v="53.117647058823529"/>
    <x v="1"/>
    <s v="rock"/>
    <x v="305"/>
    <x v="305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-0.61297619047619045"/>
    <n v="50.796875"/>
    <x v="2"/>
    <s v="web"/>
    <x v="306"/>
    <x v="30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-0.90412322274881518"/>
    <n v="101.15"/>
    <x v="5"/>
    <s v="fiction"/>
    <x v="307"/>
    <x v="307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-5.8556338028169015E-2"/>
    <n v="65.000810372771468"/>
    <x v="4"/>
    <s v="shorts"/>
    <x v="308"/>
    <x v="30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0.66562340966921119"/>
    <n v="37.998645510835914"/>
    <x v="3"/>
    <s v="plays"/>
    <x v="309"/>
    <x v="309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-0.75865168539325845"/>
    <n v="82.615384615384613"/>
    <x v="4"/>
    <s v="documentary"/>
    <x v="310"/>
    <x v="31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0.64056338028169013"/>
    <n v="37.941368078175898"/>
    <x v="3"/>
    <s v="plays"/>
    <x v="311"/>
    <x v="311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-9.276923076923077E-2"/>
    <n v="80.780821917808225"/>
    <x v="3"/>
    <s v="plays"/>
    <x v="79"/>
    <x v="312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-0.53805555555555551"/>
    <n v="25.984375"/>
    <x v="4"/>
    <s v="animation"/>
    <x v="312"/>
    <x v="313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-0.61461538461538456"/>
    <n v="30.363636363636363"/>
    <x v="3"/>
    <s v="plays"/>
    <x v="313"/>
    <x v="314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0.33562310030395137"/>
    <n v="54.004916018025398"/>
    <x v="1"/>
    <s v="rock"/>
    <x v="314"/>
    <x v="315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-0.77103411513859277"/>
    <n v="101.78672985781991"/>
    <x v="6"/>
    <s v="video games"/>
    <x v="315"/>
    <x v="316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0.84955489614243318"/>
    <n v="45.003610108303249"/>
    <x v="4"/>
    <s v="documentary"/>
    <x v="316"/>
    <x v="31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3.4372727272727275"/>
    <n v="77.068421052631578"/>
    <x v="0"/>
    <s v="food trucks"/>
    <x v="317"/>
    <x v="31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0.99980676328502416"/>
    <n v="88.076595744680844"/>
    <x v="2"/>
    <s v="wearables"/>
    <x v="318"/>
    <x v="319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0.23958333333333334"/>
    <n v="47.035573122529641"/>
    <x v="3"/>
    <s v="plays"/>
    <x v="319"/>
    <x v="32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0.86613293051359519"/>
    <n v="110.99550763701707"/>
    <x v="1"/>
    <s v="rock"/>
    <x v="32"/>
    <x v="321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0.14285385500575373"/>
    <n v="87.003066141042481"/>
    <x v="1"/>
    <s v="rock"/>
    <x v="320"/>
    <x v="322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-2.9674681753889674E-2"/>
    <n v="63.994402985074629"/>
    <x v="1"/>
    <s v="rock"/>
    <x v="321"/>
    <x v="323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0.22819047619047619"/>
    <n v="105.9945205479452"/>
    <x v="3"/>
    <s v="plays"/>
    <x v="322"/>
    <x v="324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0.79143266475644702"/>
    <n v="73.989349112426041"/>
    <x v="3"/>
    <s v="plays"/>
    <x v="323"/>
    <x v="325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-0.20048422597212032"/>
    <n v="84.02004626060139"/>
    <x v="3"/>
    <s v="plays"/>
    <x v="324"/>
    <x v="326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-5.757412398921833E-2"/>
    <n v="88.966921119592882"/>
    <x v="7"/>
    <s v="photography books"/>
    <x v="325"/>
    <x v="32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-0.15330708661417322"/>
    <n v="76.990453460620529"/>
    <x v="1"/>
    <s v="indie rock"/>
    <x v="326"/>
    <x v="328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-0.33478079331941546"/>
    <n v="97.146341463414629"/>
    <x v="3"/>
    <s v="plays"/>
    <x v="327"/>
    <x v="329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-0.46077777777777779"/>
    <n v="33.013605442176868"/>
    <x v="3"/>
    <s v="plays"/>
    <x v="328"/>
    <x v="151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-0.58016700404858301"/>
    <n v="99.950602409638549"/>
    <x v="6"/>
    <s v="video games"/>
    <x v="329"/>
    <x v="33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-0.85305203045685274"/>
    <n v="69.966767371601208"/>
    <x v="4"/>
    <s v="drama"/>
    <x v="330"/>
    <x v="331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-0.65525"/>
    <n v="110.32"/>
    <x v="1"/>
    <s v="indie rock"/>
    <x v="331"/>
    <x v="332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3.007777777777777"/>
    <n v="66.005235602094245"/>
    <x v="2"/>
    <s v="web"/>
    <x v="332"/>
    <x v="333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-0.28229648241206029"/>
    <n v="41.005742176284812"/>
    <x v="0"/>
    <s v="food trucks"/>
    <x v="333"/>
    <x v="334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-0.46925884955752212"/>
    <n v="103.96316359696641"/>
    <x v="3"/>
    <s v="plays"/>
    <x v="296"/>
    <x v="33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-0.95"/>
    <n v="5"/>
    <x v="1"/>
    <s v="jazz"/>
    <x v="334"/>
    <x v="336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0.27707152496626181"/>
    <n v="47.009935419771487"/>
    <x v="1"/>
    <s v="rock"/>
    <x v="335"/>
    <x v="337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-0.65107142857142852"/>
    <n v="29.606060606060606"/>
    <x v="3"/>
    <s v="plays"/>
    <x v="336"/>
    <x v="338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3.105982142857143"/>
    <n v="81.010569583088667"/>
    <x v="3"/>
    <s v="plays"/>
    <x v="337"/>
    <x v="339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0.23737704918032787"/>
    <n v="94.35"/>
    <x v="4"/>
    <s v="documentary"/>
    <x v="338"/>
    <x v="34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-0.41026315789473683"/>
    <n v="26.058139534883722"/>
    <x v="2"/>
    <s v="wearables"/>
    <x v="339"/>
    <x v="341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-0.63107526881720433"/>
    <n v="85.775000000000006"/>
    <x v="3"/>
    <s v="plays"/>
    <x v="340"/>
    <x v="34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0.84913043478260875"/>
    <n v="103.73170731707317"/>
    <x v="6"/>
    <s v="video games"/>
    <x v="341"/>
    <x v="34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-0.88185567010309274"/>
    <n v="49.826086956521742"/>
    <x v="7"/>
    <s v="photography books"/>
    <x v="342"/>
    <x v="344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1.9870000000000001"/>
    <n v="63.893048128342244"/>
    <x v="4"/>
    <s v="animation"/>
    <x v="343"/>
    <x v="127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1.2635175879396985"/>
    <n v="47.002434782608695"/>
    <x v="3"/>
    <s v="plays"/>
    <x v="344"/>
    <x v="345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0.73563636363636364"/>
    <n v="108.47727272727273"/>
    <x v="3"/>
    <s v="plays"/>
    <x v="345"/>
    <x v="346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2.7175675675675675"/>
    <n v="72.015706806282722"/>
    <x v="1"/>
    <s v="rock"/>
    <x v="65"/>
    <x v="347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0.60192307692307689"/>
    <n v="59.928057553956833"/>
    <x v="1"/>
    <s v="rock"/>
    <x v="346"/>
    <x v="34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5.163333333333334"/>
    <n v="78.209677419354833"/>
    <x v="1"/>
    <s v="indie rock"/>
    <x v="347"/>
    <x v="34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6.3343749999999996"/>
    <n v="104.77678571428571"/>
    <x v="3"/>
    <s v="plays"/>
    <x v="348"/>
    <x v="35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4.9211111111111112"/>
    <n v="105.52475247524752"/>
    <x v="3"/>
    <s v="plays"/>
    <x v="349"/>
    <x v="351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-0.81111111111111112"/>
    <n v="24.933333333333334"/>
    <x v="3"/>
    <s v="plays"/>
    <x v="350"/>
    <x v="33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1.7680769230769231"/>
    <n v="69.873786407766985"/>
    <x v="4"/>
    <s v="documentary"/>
    <x v="351"/>
    <x v="352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1.7301851851851853"/>
    <n v="95.733766233766232"/>
    <x v="4"/>
    <s v="television"/>
    <x v="352"/>
    <x v="353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0.59363312555654502"/>
    <n v="29.997485752598056"/>
    <x v="3"/>
    <s v="plays"/>
    <x v="353"/>
    <x v="354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-0.32130021141649051"/>
    <n v="59.011948529411768"/>
    <x v="3"/>
    <s v="plays"/>
    <x v="354"/>
    <x v="355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4.915555555555555"/>
    <n v="84.757396449704146"/>
    <x v="4"/>
    <s v="documentary"/>
    <x v="355"/>
    <x v="356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6.3018222222222224"/>
    <n v="78.010921177587846"/>
    <x v="3"/>
    <s v="plays"/>
    <x v="356"/>
    <x v="357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-0.86814217443249697"/>
    <n v="50.05215419501134"/>
    <x v="4"/>
    <s v="documentary"/>
    <x v="357"/>
    <x v="358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-0.45222222222222225"/>
    <n v="59.16"/>
    <x v="1"/>
    <s v="indie rock"/>
    <x v="358"/>
    <x v="359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2.6102941176470589"/>
    <n v="93.702290076335885"/>
    <x v="1"/>
    <s v="rock"/>
    <x v="359"/>
    <x v="36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-0.89742454728370225"/>
    <n v="40.14173228346457"/>
    <x v="3"/>
    <s v="plays"/>
    <x v="12"/>
    <x v="361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-0.86037037037037034"/>
    <n v="70.090140845070422"/>
    <x v="4"/>
    <s v="documentary"/>
    <x v="360"/>
    <x v="362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-0.5955555555555555"/>
    <n v="66.181818181818187"/>
    <x v="3"/>
    <s v="plays"/>
    <x v="361"/>
    <x v="363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0.60319999999999996"/>
    <n v="47.714285714285715"/>
    <x v="3"/>
    <s v="plays"/>
    <x v="362"/>
    <x v="364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0.8394339622641509"/>
    <n v="62.896774193548389"/>
    <x v="3"/>
    <s v="plays"/>
    <x v="363"/>
    <x v="36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-0.36230769230769233"/>
    <n v="86.611940298507463"/>
    <x v="7"/>
    <s v="photography books"/>
    <x v="364"/>
    <x v="366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1.2538095238095237"/>
    <n v="75.126984126984127"/>
    <x v="0"/>
    <s v="food trucks"/>
    <x v="210"/>
    <x v="285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0.72009615384615389"/>
    <n v="41.004167534903104"/>
    <x v="4"/>
    <s v="documentary"/>
    <x v="365"/>
    <x v="367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0.46167095115681234"/>
    <n v="50.007915567282325"/>
    <x v="5"/>
    <s v="nonfiction"/>
    <x v="366"/>
    <x v="368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-0.23576383763837638"/>
    <n v="96.960674157303373"/>
    <x v="3"/>
    <s v="plays"/>
    <x v="367"/>
    <x v="369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-0.60738532110091747"/>
    <n v="100.93160377358491"/>
    <x v="2"/>
    <s v="wearables"/>
    <x v="368"/>
    <x v="37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-0.88729965156794421"/>
    <n v="89.227586206896547"/>
    <x v="1"/>
    <s v="indie rock"/>
    <x v="369"/>
    <x v="371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0.22110843373493977"/>
    <n v="87.979166666666671"/>
    <x v="3"/>
    <s v="plays"/>
    <x v="370"/>
    <x v="372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0.86541666666666661"/>
    <n v="89.54"/>
    <x v="7"/>
    <s v="photography books"/>
    <x v="371"/>
    <x v="37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-0.92726821192052977"/>
    <n v="29.09271523178808"/>
    <x v="5"/>
    <s v="nonfiction"/>
    <x v="287"/>
    <x v="374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-0.34357628765792031"/>
    <n v="42.006218905472636"/>
    <x v="2"/>
    <s v="wearables"/>
    <x v="372"/>
    <x v="375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1.2896178343949045"/>
    <n v="47.004903563255965"/>
    <x v="1"/>
    <s v="jazz"/>
    <x v="373"/>
    <x v="376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3.6937500000000001"/>
    <n v="110.44117647058823"/>
    <x v="4"/>
    <s v="documentary"/>
    <x v="374"/>
    <x v="377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0.30112676056338028"/>
    <n v="41.990909090909092"/>
    <x v="3"/>
    <s v="plays"/>
    <x v="375"/>
    <x v="37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0.67054229934924081"/>
    <n v="48.012468827930178"/>
    <x v="4"/>
    <s v="drama"/>
    <x v="376"/>
    <x v="37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0.73864197530864195"/>
    <n v="31.019823788546255"/>
    <x v="1"/>
    <s v="rock"/>
    <x v="377"/>
    <x v="38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6.1776470588235295"/>
    <n v="99.203252032520325"/>
    <x v="4"/>
    <s v="animation"/>
    <x v="378"/>
    <x v="103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-0.36149023638232269"/>
    <n v="66.022316684378325"/>
    <x v="1"/>
    <s v="indie rock"/>
    <x v="379"/>
    <x v="381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-0.98"/>
    <n v="2"/>
    <x v="7"/>
    <s v="photography books"/>
    <x v="380"/>
    <x v="38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4.302222222222222"/>
    <n v="46.060200668896321"/>
    <x v="3"/>
    <s v="plays"/>
    <x v="381"/>
    <x v="38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-0.59643835616438357"/>
    <n v="73.650000000000006"/>
    <x v="4"/>
    <s v="shorts"/>
    <x v="382"/>
    <x v="38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-0.13779366700715015"/>
    <n v="55.99336650082919"/>
    <x v="3"/>
    <s v="plays"/>
    <x v="125"/>
    <x v="385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2.1558486707566464"/>
    <n v="68.985695127402778"/>
    <x v="3"/>
    <s v="plays"/>
    <x v="383"/>
    <x v="386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-0.10381756756756756"/>
    <n v="60.981609195402299"/>
    <x v="3"/>
    <s v="plays"/>
    <x v="384"/>
    <x v="387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0.82145038167938933"/>
    <n v="110.98139534883721"/>
    <x v="4"/>
    <s v="documentary"/>
    <x v="385"/>
    <x v="388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2.5588235294117645"/>
    <n v="25"/>
    <x v="3"/>
    <s v="plays"/>
    <x v="386"/>
    <x v="389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0.31836956521739129"/>
    <n v="78.759740259740255"/>
    <x v="4"/>
    <s v="documentary"/>
    <x v="387"/>
    <x v="39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-0.53684365781710919"/>
    <n v="87.960784313725483"/>
    <x v="1"/>
    <s v="rock"/>
    <x v="388"/>
    <x v="391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-0.63867273910214706"/>
    <n v="49.987398739873989"/>
    <x v="6"/>
    <s v="mobile games"/>
    <x v="277"/>
    <x v="277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4.6282051282051283E-2"/>
    <n v="99.524390243902445"/>
    <x v="3"/>
    <s v="plays"/>
    <x v="389"/>
    <x v="392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5.6885714285714286"/>
    <n v="104.82089552238806"/>
    <x v="5"/>
    <s v="fiction"/>
    <x v="390"/>
    <x v="393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-0.37927176781002636"/>
    <n v="108.01469237832875"/>
    <x v="4"/>
    <s v="animation"/>
    <x v="391"/>
    <x v="394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-0.15300212539851221"/>
    <n v="28.998544660724033"/>
    <x v="0"/>
    <s v="food trucks"/>
    <x v="392"/>
    <x v="395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-0.88940969162995598"/>
    <n v="30.028708133971293"/>
    <x v="3"/>
    <s v="plays"/>
    <x v="393"/>
    <x v="396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-0.56161218424962855"/>
    <n v="41.005559416261292"/>
    <x v="4"/>
    <s v="documentary"/>
    <x v="394"/>
    <x v="397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-0.44529411764705884"/>
    <n v="62.866666666666667"/>
    <x v="3"/>
    <s v="plays"/>
    <x v="395"/>
    <x v="398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-0.42600488698839339"/>
    <n v="47.005002501250623"/>
    <x v="4"/>
    <s v="documentary"/>
    <x v="396"/>
    <x v="399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0.23434973637961334"/>
    <n v="26.997693638285604"/>
    <x v="2"/>
    <s v="web"/>
    <x v="397"/>
    <x v="34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0.28460000000000002"/>
    <n v="68.329787234042556"/>
    <x v="3"/>
    <s v="plays"/>
    <x v="398"/>
    <x v="4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-0.36010638297872338"/>
    <n v="50.974576271186443"/>
    <x v="2"/>
    <s v="wearables"/>
    <x v="399"/>
    <x v="401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0.27298850574712646"/>
    <n v="54.024390243902438"/>
    <x v="3"/>
    <s v="plays"/>
    <x v="400"/>
    <x v="402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-0.89361975642760483"/>
    <n v="97.055555555555557"/>
    <x v="0"/>
    <s v="food trucks"/>
    <x v="116"/>
    <x v="40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-0.59529411764705886"/>
    <n v="24.867469879518072"/>
    <x v="1"/>
    <s v="indie rock"/>
    <x v="401"/>
    <x v="404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1.8766666666666667"/>
    <n v="84.423913043478265"/>
    <x v="7"/>
    <s v="photography books"/>
    <x v="402"/>
    <x v="405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4.7294444444444448"/>
    <n v="47.091324200913242"/>
    <x v="3"/>
    <s v="plays"/>
    <x v="403"/>
    <x v="406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0.1290429799426934"/>
    <n v="77.996041171813147"/>
    <x v="3"/>
    <s v="plays"/>
    <x v="404"/>
    <x v="407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-0.53612426035502958"/>
    <n v="62.967871485943775"/>
    <x v="4"/>
    <s v="animation"/>
    <x v="405"/>
    <x v="40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-9.324083769633508E-2"/>
    <n v="81.006080449017773"/>
    <x v="7"/>
    <s v="photography books"/>
    <x v="406"/>
    <x v="409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-0.3225925925925926"/>
    <n v="65.321428571428569"/>
    <x v="3"/>
    <s v="plays"/>
    <x v="407"/>
    <x v="41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0.92490196078431375"/>
    <n v="104.43617021276596"/>
    <x v="3"/>
    <s v="plays"/>
    <x v="408"/>
    <x v="312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-0.17285714285714285"/>
    <n v="69.989010989010993"/>
    <x v="3"/>
    <s v="plays"/>
    <x v="409"/>
    <x v="4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-0.45836079077429981"/>
    <n v="83.023989898989896"/>
    <x v="4"/>
    <s v="documentary"/>
    <x v="410"/>
    <x v="41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-0.83277777777777773"/>
    <n v="90.3"/>
    <x v="3"/>
    <s v="plays"/>
    <x v="411"/>
    <x v="413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0.16876640419947506"/>
    <n v="103.98131932282546"/>
    <x v="3"/>
    <s v="plays"/>
    <x v="412"/>
    <x v="414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9.5215384615384622"/>
    <n v="54.931726907630519"/>
    <x v="1"/>
    <s v="jazz"/>
    <x v="413"/>
    <x v="354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0.23074074074074075"/>
    <n v="51.921875"/>
    <x v="4"/>
    <s v="animation"/>
    <x v="414"/>
    <x v="415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0.78638554216867473"/>
    <n v="60.02834008097166"/>
    <x v="3"/>
    <s v="plays"/>
    <x v="415"/>
    <x v="41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2.5528169014084505"/>
    <n v="44.003488879197555"/>
    <x v="4"/>
    <s v="science fiction"/>
    <x v="416"/>
    <x v="41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0.61906341463414638"/>
    <n v="53.003513254551258"/>
    <x v="4"/>
    <s v="television"/>
    <x v="417"/>
    <x v="418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-0.75085714285714289"/>
    <n v="54.5"/>
    <x v="2"/>
    <s v="wearables"/>
    <x v="418"/>
    <x v="41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0.98722222222222222"/>
    <n v="75.04195804195804"/>
    <x v="3"/>
    <s v="plays"/>
    <x v="419"/>
    <x v="42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-0.65247311827956989"/>
    <n v="35.911111111111111"/>
    <x v="3"/>
    <s v="plays"/>
    <x v="420"/>
    <x v="421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0.76419354838709674"/>
    <n v="36.952702702702702"/>
    <x v="1"/>
    <s v="indie rock"/>
    <x v="421"/>
    <x v="422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4.1138095238095236"/>
    <n v="63.170588235294119"/>
    <x v="3"/>
    <s v="plays"/>
    <x v="422"/>
    <x v="42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-0.17955882352941177"/>
    <n v="29.99462365591398"/>
    <x v="2"/>
    <s v="wearables"/>
    <x v="423"/>
    <x v="42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-0.75673969072164948"/>
    <n v="86"/>
    <x v="4"/>
    <s v="television"/>
    <x v="424"/>
    <x v="42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-0.49517241379310345"/>
    <n v="75.014876033057845"/>
    <x v="6"/>
    <s v="video games"/>
    <x v="425"/>
    <x v="426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8.67"/>
    <n v="101.19767441860465"/>
    <x v="6"/>
    <s v="video games"/>
    <x v="426"/>
    <x v="427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-0.96"/>
    <n v="4"/>
    <x v="4"/>
    <s v="animation"/>
    <x v="427"/>
    <x v="428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0.22845013477088949"/>
    <n v="29.001272669424118"/>
    <x v="1"/>
    <s v="rock"/>
    <x v="428"/>
    <x v="429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-0.36562499999999998"/>
    <n v="98.225806451612897"/>
    <x v="4"/>
    <s v="drama"/>
    <x v="429"/>
    <x v="43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-0.43668311403508769"/>
    <n v="87.001693480101608"/>
    <x v="4"/>
    <s v="science fiction"/>
    <x v="411"/>
    <x v="431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-0.55925000000000002"/>
    <n v="45.205128205128204"/>
    <x v="4"/>
    <s v="drama"/>
    <x v="430"/>
    <x v="43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0.18372532188841201"/>
    <n v="37.001341561577675"/>
    <x v="3"/>
    <s v="plays"/>
    <x v="431"/>
    <x v="43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4.1243169398907105E-2"/>
    <n v="94.976947040498445"/>
    <x v="1"/>
    <s v="indie rock"/>
    <x v="432"/>
    <x v="434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-0.73360000000000003"/>
    <n v="28.956521739130434"/>
    <x v="3"/>
    <s v="plays"/>
    <x v="433"/>
    <x v="435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2.5120118343195266"/>
    <n v="55.993396226415094"/>
    <x v="3"/>
    <s v="plays"/>
    <x v="434"/>
    <x v="43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-9.9365079365079365E-2"/>
    <n v="54.038095238095238"/>
    <x v="4"/>
    <s v="documentary"/>
    <x v="435"/>
    <x v="43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0.71625000000000005"/>
    <n v="82.38"/>
    <x v="3"/>
    <s v="plays"/>
    <x v="8"/>
    <x v="438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0.4104655870445344"/>
    <n v="66.997115384615384"/>
    <x v="4"/>
    <s v="drama"/>
    <x v="436"/>
    <x v="43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-0.69420550847457629"/>
    <n v="107.91401869158878"/>
    <x v="6"/>
    <s v="mobile games"/>
    <x v="385"/>
    <x v="44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8.1645569620253169E-2"/>
    <n v="69.009501187648453"/>
    <x v="4"/>
    <s v="animation"/>
    <x v="437"/>
    <x v="441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0.33455056179775283"/>
    <n v="39.006568144499177"/>
    <x v="3"/>
    <s v="plays"/>
    <x v="438"/>
    <x v="442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0.87851063829787235"/>
    <n v="110.3625"/>
    <x v="5"/>
    <s v="translations"/>
    <x v="439"/>
    <x v="443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2.3199999999999998"/>
    <n v="94.857142857142861"/>
    <x v="2"/>
    <s v="wearables"/>
    <x v="440"/>
    <x v="444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4.7521428571428572"/>
    <n v="57.935251798561154"/>
    <x v="2"/>
    <s v="web"/>
    <x v="441"/>
    <x v="445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-0.59499999999999997"/>
    <n v="101.25"/>
    <x v="3"/>
    <s v="plays"/>
    <x v="442"/>
    <x v="368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0.84428571428571431"/>
    <n v="64.95597484276729"/>
    <x v="4"/>
    <s v="drama"/>
    <x v="443"/>
    <x v="446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1.8580555555555556"/>
    <n v="27.00524934383202"/>
    <x v="2"/>
    <s v="wearables"/>
    <x v="315"/>
    <x v="44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2.19"/>
    <n v="50.97422680412371"/>
    <x v="0"/>
    <s v="food trucks"/>
    <x v="444"/>
    <x v="448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-0.60765929778933681"/>
    <n v="104.94260869565217"/>
    <x v="1"/>
    <s v="rock"/>
    <x v="445"/>
    <x v="178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0.78139999999999998"/>
    <n v="84.028301886792448"/>
    <x v="1"/>
    <s v="electric music"/>
    <x v="446"/>
    <x v="44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2.6515"/>
    <n v="102.85915492957747"/>
    <x v="4"/>
    <s v="television"/>
    <x v="447"/>
    <x v="45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0.13945945945945945"/>
    <n v="39.962085308056871"/>
    <x v="5"/>
    <s v="translations"/>
    <x v="448"/>
    <x v="451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-0.70171279373368145"/>
    <n v="51.001785714285717"/>
    <x v="5"/>
    <s v="fiction"/>
    <x v="342"/>
    <x v="452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-0.45729411764705885"/>
    <n v="40.823008849557525"/>
    <x v="4"/>
    <s v="science fiction"/>
    <x v="449"/>
    <x v="453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1.3634156976744185"/>
    <n v="58.999637155297535"/>
    <x v="2"/>
    <s v="wearables"/>
    <x v="450"/>
    <x v="454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4.1291666666666664"/>
    <n v="71.156069364161851"/>
    <x v="0"/>
    <s v="food trucks"/>
    <x v="451"/>
    <x v="45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6.5116279069767444E-3"/>
    <n v="99.494252873563212"/>
    <x v="7"/>
    <s v="photography books"/>
    <x v="452"/>
    <x v="45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-0.18651576805696846"/>
    <n v="103.98634590377114"/>
    <x v="3"/>
    <s v="plays"/>
    <x v="453"/>
    <x v="457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-0.835952380952381"/>
    <n v="76.555555555555557"/>
    <x v="5"/>
    <s v="fiction"/>
    <x v="454"/>
    <x v="458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-0.47225382932166304"/>
    <n v="87.068592057761734"/>
    <x v="3"/>
    <s v="plays"/>
    <x v="455"/>
    <x v="459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1.6020608108108108"/>
    <n v="48.99554707379135"/>
    <x v="0"/>
    <s v="food trucks"/>
    <x v="456"/>
    <x v="46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-0.69267108167770419"/>
    <n v="42.969135802469133"/>
    <x v="3"/>
    <s v="plays"/>
    <x v="457"/>
    <x v="461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-0.86499999999999999"/>
    <n v="33.428571428571431"/>
    <x v="5"/>
    <s v="translations"/>
    <x v="458"/>
    <x v="462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0.78625566636446054"/>
    <n v="83.982949701619773"/>
    <x v="3"/>
    <s v="plays"/>
    <x v="459"/>
    <x v="463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1.2005660377358491"/>
    <n v="101.41739130434783"/>
    <x v="3"/>
    <s v="plays"/>
    <x v="460"/>
    <x v="464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5108695652173912E-2"/>
    <n v="109.87058823529412"/>
    <x v="2"/>
    <s v="wearables"/>
    <x v="461"/>
    <x v="465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0.91500000000000004"/>
    <n v="31.916666666666668"/>
    <x v="8"/>
    <s v="audio"/>
    <x v="462"/>
    <x v="466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2.0534683098591549"/>
    <n v="70.993450675399103"/>
    <x v="0"/>
    <s v="food trucks"/>
    <x v="463"/>
    <x v="467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-0.76004712041884814"/>
    <n v="77.026890756302521"/>
    <x v="4"/>
    <s v="shorts"/>
    <x v="464"/>
    <x v="468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6.2377777777777776"/>
    <n v="101.78125"/>
    <x v="7"/>
    <s v="photography books"/>
    <x v="465"/>
    <x v="469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4.4736000000000002"/>
    <n v="51.059701492537314"/>
    <x v="2"/>
    <s v="wearables"/>
    <x v="466"/>
    <x v="47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3.145"/>
    <n v="68.02051282051282"/>
    <x v="3"/>
    <s v="plays"/>
    <x v="467"/>
    <x v="47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-0.99093035908596305"/>
    <n v="30.87037037037037"/>
    <x v="4"/>
    <s v="animation"/>
    <x v="468"/>
    <x v="472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-0.65826530612244893"/>
    <n v="27.908333333333335"/>
    <x v="2"/>
    <s v="wearables"/>
    <x v="469"/>
    <x v="473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-0.76051189245087902"/>
    <n v="79.994818652849744"/>
    <x v="2"/>
    <s v="web"/>
    <x v="470"/>
    <x v="474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-0.51927350427350427"/>
    <n v="38.003378378378379"/>
    <x v="4"/>
    <s v="documentary"/>
    <x v="471"/>
    <x v="475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-1"/>
    <e v="#DIV/0!"/>
    <x v="3"/>
    <s v="plays"/>
    <x v="472"/>
    <x v="38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-0.29854817708333331"/>
    <n v="59.990534521158132"/>
    <x v="4"/>
    <s v="documentary"/>
    <x v="473"/>
    <x v="353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4.2992307692307694"/>
    <n v="37.037634408602152"/>
    <x v="6"/>
    <s v="video games"/>
    <x v="474"/>
    <x v="476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0.80325490196078431"/>
    <n v="99.963043478260872"/>
    <x v="4"/>
    <s v="drama"/>
    <x v="72"/>
    <x v="477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-7.6799999999999993E-2"/>
    <n v="111.6774193548387"/>
    <x v="1"/>
    <s v="rock"/>
    <x v="443"/>
    <x v="478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-0.86098998887652944"/>
    <n v="36.014409221902014"/>
    <x v="5"/>
    <s v="radio &amp; podcasts"/>
    <x v="475"/>
    <x v="479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8.2707777777777771"/>
    <n v="66.010284810126578"/>
    <x v="3"/>
    <s v="plays"/>
    <x v="81"/>
    <x v="48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-0.60142857142857142"/>
    <n v="44.05263157894737"/>
    <x v="2"/>
    <s v="web"/>
    <x v="476"/>
    <x v="481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0.12229299363057325"/>
    <n v="52.999726551818434"/>
    <x v="3"/>
    <s v="plays"/>
    <x v="192"/>
    <x v="482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-0.29074183976261125"/>
    <n v="95"/>
    <x v="3"/>
    <s v="plays"/>
    <x v="477"/>
    <x v="483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0.19089743589743591"/>
    <n v="70.908396946564892"/>
    <x v="4"/>
    <s v="drama"/>
    <x v="478"/>
    <x v="484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-0.7598240866035183"/>
    <n v="98.060773480662988"/>
    <x v="3"/>
    <s v="plays"/>
    <x v="479"/>
    <x v="265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0.3931868131868132"/>
    <n v="53.046025104602514"/>
    <x v="6"/>
    <s v="video games"/>
    <x v="480"/>
    <x v="485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-0.60722891566265058"/>
    <n v="93.142857142857139"/>
    <x v="4"/>
    <s v="television"/>
    <x v="180"/>
    <x v="48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-0.77560922855082914"/>
    <n v="58.945075757575758"/>
    <x v="1"/>
    <s v="rock"/>
    <x v="481"/>
    <x v="41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-0.44220930232558142"/>
    <n v="36.067669172932334"/>
    <x v="3"/>
    <s v="plays"/>
    <x v="482"/>
    <x v="48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-0.57476874003189793"/>
    <n v="63.030732860520096"/>
    <x v="5"/>
    <s v="nonfiction"/>
    <x v="194"/>
    <x v="488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0.12"/>
    <n v="84.717948717948715"/>
    <x v="0"/>
    <s v="food trucks"/>
    <x v="483"/>
    <x v="489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-0.92931818181818182"/>
    <n v="62.2"/>
    <x v="4"/>
    <s v="animation"/>
    <x v="484"/>
    <x v="442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7456387169386606E-2"/>
    <n v="101.97518330513255"/>
    <x v="1"/>
    <s v="rock"/>
    <x v="355"/>
    <x v="437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3.2574999999999998"/>
    <n v="106.4375"/>
    <x v="3"/>
    <s v="plays"/>
    <x v="485"/>
    <x v="49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0.45539473684210524"/>
    <n v="29.975609756097562"/>
    <x v="4"/>
    <s v="drama"/>
    <x v="486"/>
    <x v="49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-0.67546534653465351"/>
    <n v="85.806282722513089"/>
    <x v="4"/>
    <s v="shorts"/>
    <x v="487"/>
    <x v="163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6.003333333333333"/>
    <n v="70.82022471910112"/>
    <x v="4"/>
    <s v="shorts"/>
    <x v="488"/>
    <x v="492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-0.16095139607032058"/>
    <n v="40.998484082870135"/>
    <x v="3"/>
    <s v="plays"/>
    <x v="489"/>
    <x v="49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-0.15809523809523809"/>
    <n v="28.063492063492063"/>
    <x v="2"/>
    <s v="wearables"/>
    <x v="490"/>
    <x v="494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0.55951807228915662"/>
    <n v="88.054421768707485"/>
    <x v="3"/>
    <s v="plays"/>
    <x v="312"/>
    <x v="495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-3.8054968287526427E-3"/>
    <n v="31"/>
    <x v="4"/>
    <s v="animation"/>
    <x v="491"/>
    <x v="496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-0.19700000000000001"/>
    <n v="90.337500000000006"/>
    <x v="1"/>
    <s v="indie rock"/>
    <x v="492"/>
    <x v="497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-0.88745098039215686"/>
    <n v="63.777777777777779"/>
    <x v="6"/>
    <s v="video games"/>
    <x v="493"/>
    <x v="18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-8.2590476190476186E-2"/>
    <n v="53.995515695067262"/>
    <x v="5"/>
    <s v="fiction"/>
    <x v="494"/>
    <x v="498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-4.4788430637386183E-2"/>
    <n v="48.993956043956047"/>
    <x v="6"/>
    <s v="video games"/>
    <x v="495"/>
    <x v="499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4.0287499999999996"/>
    <n v="63.857142857142854"/>
    <x v="3"/>
    <s v="plays"/>
    <x v="496"/>
    <x v="5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0.59243944636678203"/>
    <n v="82.996393146979258"/>
    <x v="1"/>
    <s v="indie rock"/>
    <x v="497"/>
    <x v="5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-0.84977553310886644"/>
    <n v="55.08230452674897"/>
    <x v="4"/>
    <s v="drama"/>
    <x v="498"/>
    <x v="50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3.8203846153846155"/>
    <n v="62.044554455445542"/>
    <x v="3"/>
    <s v="plays"/>
    <x v="499"/>
    <x v="502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0.4996938775510204"/>
    <n v="104.97857142857143"/>
    <x v="5"/>
    <s v="fiction"/>
    <x v="500"/>
    <x v="52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0.17221563981042654"/>
    <n v="94.044676806083643"/>
    <x v="4"/>
    <s v="documentary"/>
    <x v="501"/>
    <x v="503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-0.62304031725049569"/>
    <n v="44.007716049382715"/>
    <x v="6"/>
    <s v="mobile games"/>
    <x v="502"/>
    <x v="504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-0.27346938775510204"/>
    <n v="92.467532467532465"/>
    <x v="0"/>
    <s v="food trucks"/>
    <x v="503"/>
    <x v="505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1.6598113207547169"/>
    <n v="57.072874493927124"/>
    <x v="7"/>
    <s v="photography books"/>
    <x v="504"/>
    <x v="506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-0.75794382022471907"/>
    <n v="109.07848101265823"/>
    <x v="6"/>
    <s v="mobile games"/>
    <x v="505"/>
    <x v="507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-0.97493506493506499"/>
    <n v="39.387755102040813"/>
    <x v="1"/>
    <s v="indie rock"/>
    <x v="506"/>
    <x v="508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-0.83670200235571257"/>
    <n v="77.022222222222226"/>
    <x v="6"/>
    <s v="video games"/>
    <x v="507"/>
    <x v="509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1.7649999999999999"/>
    <n v="92.166666666666671"/>
    <x v="1"/>
    <s v="rock"/>
    <x v="508"/>
    <x v="51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-0.11196428571428571"/>
    <n v="61.007063197026021"/>
    <x v="3"/>
    <s v="plays"/>
    <x v="509"/>
    <x v="511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0.63571428571428568"/>
    <n v="78.068181818181813"/>
    <x v="3"/>
    <s v="plays"/>
    <x v="510"/>
    <x v="512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8.69"/>
    <n v="80.75"/>
    <x v="4"/>
    <s v="drama"/>
    <x v="511"/>
    <x v="513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1.7091376701966716"/>
    <n v="59.991289782244557"/>
    <x v="3"/>
    <s v="plays"/>
    <x v="512"/>
    <x v="514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1.8421355932203389"/>
    <n v="110.03018372703411"/>
    <x v="2"/>
    <s v="wearables"/>
    <x v="513"/>
    <x v="515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-0.96"/>
    <n v="4"/>
    <x v="1"/>
    <s v="indie rock"/>
    <x v="514"/>
    <x v="516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-0.41367018323153804"/>
    <n v="37.99856063332134"/>
    <x v="2"/>
    <s v="web"/>
    <x v="515"/>
    <x v="51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-1.4888888888888889E-2"/>
    <n v="96.369565217391298"/>
    <x v="3"/>
    <s v="plays"/>
    <x v="516"/>
    <x v="518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-0.56024618991793673"/>
    <n v="72.978599221789878"/>
    <x v="1"/>
    <s v="rock"/>
    <x v="517"/>
    <x v="519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0.51663157894736844"/>
    <n v="26.007220216606498"/>
    <x v="1"/>
    <s v="indie rock"/>
    <x v="518"/>
    <x v="52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1.2363492063492063"/>
    <n v="104.36296296296297"/>
    <x v="1"/>
    <s v="rock"/>
    <x v="519"/>
    <x v="21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1.3975"/>
    <n v="102.18852459016394"/>
    <x v="5"/>
    <s v="translations"/>
    <x v="520"/>
    <x v="521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0.99333333333333329"/>
    <n v="54.117647058823529"/>
    <x v="4"/>
    <s v="science fiction"/>
    <x v="521"/>
    <x v="522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0.37344827586206897"/>
    <n v="63.222222222222221"/>
    <x v="3"/>
    <s v="plays"/>
    <x v="522"/>
    <x v="523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9.6961063627730298E-3"/>
    <n v="104.03228962818004"/>
    <x v="3"/>
    <s v="plays"/>
    <x v="523"/>
    <x v="524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6.9416000000000002"/>
    <n v="49.994334277620396"/>
    <x v="4"/>
    <s v="animation"/>
    <x v="524"/>
    <x v="34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2.6970000000000001"/>
    <n v="56.015151515151516"/>
    <x v="3"/>
    <s v="plays"/>
    <x v="525"/>
    <x v="28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-0.87181818181818183"/>
    <n v="48.807692307692307"/>
    <x v="1"/>
    <s v="rock"/>
    <x v="188"/>
    <x v="525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0.38027027027027027"/>
    <n v="60.082352941176474"/>
    <x v="4"/>
    <s v="documentary"/>
    <x v="526"/>
    <x v="526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-0.16186721991701244"/>
    <n v="78.990502793296088"/>
    <x v="3"/>
    <s v="plays"/>
    <x v="527"/>
    <x v="527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1.0460063224446785"/>
    <n v="53.99499443826474"/>
    <x v="3"/>
    <s v="plays"/>
    <x v="528"/>
    <x v="52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-0.5565591397849462"/>
    <n v="111.45945945945945"/>
    <x v="1"/>
    <s v="electric music"/>
    <x v="522"/>
    <x v="529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1.1860294117647059"/>
    <n v="60.922131147540981"/>
    <x v="1"/>
    <s v="rock"/>
    <x v="529"/>
    <x v="36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0.86033149171270717"/>
    <n v="26.0015444015444"/>
    <x v="3"/>
    <s v="plays"/>
    <x v="530"/>
    <x v="254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1.3733830845771144"/>
    <n v="80.993208828522924"/>
    <x v="4"/>
    <s v="animation"/>
    <x v="531"/>
    <x v="53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2.0565384615384614"/>
    <n v="34.995963302752294"/>
    <x v="1"/>
    <s v="rock"/>
    <x v="515"/>
    <x v="53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-5.8571428571428573E-2"/>
    <n v="94.142857142857139"/>
    <x v="4"/>
    <s v="shorts"/>
    <x v="532"/>
    <x v="53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-0.45600000000000002"/>
    <n v="52.085106382978722"/>
    <x v="1"/>
    <s v="rock"/>
    <x v="533"/>
    <x v="53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0.11880597014925373"/>
    <n v="24.986666666666668"/>
    <x v="8"/>
    <s v="audio"/>
    <x v="409"/>
    <x v="534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2.6914814814814814"/>
    <n v="69.215277777777771"/>
    <x v="0"/>
    <s v="food trucks"/>
    <x v="534"/>
    <x v="535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-0.37069627851140458"/>
    <n v="93.944444444444443"/>
    <x v="3"/>
    <s v="plays"/>
    <x v="53"/>
    <x v="536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-0.3507216494845361"/>
    <n v="98.40625"/>
    <x v="3"/>
    <s v="plays"/>
    <x v="535"/>
    <x v="537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-0.8114634146341464"/>
    <n v="41.783783783783782"/>
    <x v="1"/>
    <s v="jazz"/>
    <x v="536"/>
    <x v="53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-0.83245595854922283"/>
    <n v="65.991836734693877"/>
    <x v="4"/>
    <s v="science fiction"/>
    <x v="537"/>
    <x v="539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1129032258064516E-2"/>
    <n v="72.05747126436782"/>
    <x v="1"/>
    <s v="jazz"/>
    <x v="538"/>
    <x v="54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2.4150228310502282"/>
    <n v="48.003209242618745"/>
    <x v="3"/>
    <s v="plays"/>
    <x v="539"/>
    <x v="54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-0.35983333333333334"/>
    <n v="54.098591549295776"/>
    <x v="2"/>
    <s v="web"/>
    <x v="540"/>
    <x v="542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-0.47919540229885055"/>
    <n v="107.88095238095238"/>
    <x v="6"/>
    <s v="video games"/>
    <x v="505"/>
    <x v="543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2.2240211640211642"/>
    <n v="67.034103410341032"/>
    <x v="4"/>
    <s v="documentary"/>
    <x v="541"/>
    <x v="54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0.19508101851851853"/>
    <n v="64.01425914445133"/>
    <x v="2"/>
    <s v="web"/>
    <x v="542"/>
    <x v="545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0.46797752808988763"/>
    <n v="96.066176470588232"/>
    <x v="5"/>
    <s v="translations"/>
    <x v="543"/>
    <x v="54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8.5057142857142853"/>
    <n v="51.184615384615384"/>
    <x v="1"/>
    <s v="rock"/>
    <x v="544"/>
    <x v="547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-0.27106382978723403"/>
    <n v="43.92307692307692"/>
    <x v="0"/>
    <s v="food trucks"/>
    <x v="35"/>
    <x v="548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-0.20991751269035533"/>
    <n v="91.021198830409361"/>
    <x v="3"/>
    <s v="plays"/>
    <x v="152"/>
    <x v="298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-0.3527848101265823"/>
    <n v="50.127450980392155"/>
    <x v="4"/>
    <s v="documentary"/>
    <x v="545"/>
    <x v="549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-0.17971830985915493"/>
    <n v="67.720930232558146"/>
    <x v="5"/>
    <s v="radio &amp; podcasts"/>
    <x v="546"/>
    <x v="55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9.3766666666666669"/>
    <n v="61.03921568627451"/>
    <x v="6"/>
    <s v="video games"/>
    <x v="547"/>
    <x v="551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-0.87089923469387753"/>
    <n v="80.011857707509876"/>
    <x v="3"/>
    <s v="plays"/>
    <x v="548"/>
    <x v="552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0.54842105263157892"/>
    <n v="47.001497753369947"/>
    <x v="4"/>
    <s v="animation"/>
    <x v="549"/>
    <x v="238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-0.92900826446280993"/>
    <n v="71.127388535031841"/>
    <x v="3"/>
    <s v="plays"/>
    <x v="550"/>
    <x v="553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1.0852773826458038"/>
    <n v="89.99079189686924"/>
    <x v="3"/>
    <s v="plays"/>
    <x v="551"/>
    <x v="554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-3.1645569620253164E-3"/>
    <n v="43.032786885245905"/>
    <x v="4"/>
    <s v="drama"/>
    <x v="552"/>
    <x v="49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1.0159756097560975"/>
    <n v="67.997714808043881"/>
    <x v="3"/>
    <s v="plays"/>
    <x v="462"/>
    <x v="555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0.62090322580645163"/>
    <n v="73.004566210045667"/>
    <x v="1"/>
    <s v="rock"/>
    <x v="553"/>
    <x v="55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-0.96356379187455454"/>
    <n v="62.341463414634148"/>
    <x v="4"/>
    <s v="documentary"/>
    <x v="554"/>
    <x v="557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-0.95"/>
    <n v="5"/>
    <x v="0"/>
    <s v="food trucks"/>
    <x v="555"/>
    <x v="55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1.0663492063492064"/>
    <n v="67.103092783505161"/>
    <x v="2"/>
    <s v="wearables"/>
    <x v="548"/>
    <x v="559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0.28236286919831222"/>
    <n v="79.978947368421046"/>
    <x v="3"/>
    <s v="plays"/>
    <x v="62"/>
    <x v="56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0.19660377358490566"/>
    <n v="62.176470588235297"/>
    <x v="3"/>
    <s v="plays"/>
    <x v="556"/>
    <x v="561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0.70730552423900794"/>
    <n v="53.005950297514879"/>
    <x v="3"/>
    <s v="plays"/>
    <x v="557"/>
    <x v="56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0.87212121212121207"/>
    <n v="57.738317757009348"/>
    <x v="5"/>
    <s v="nonfiction"/>
    <x v="27"/>
    <x v="563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0.88382352941176467"/>
    <n v="40.03125"/>
    <x v="1"/>
    <s v="rock"/>
    <x v="558"/>
    <x v="529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0.31298691860465117"/>
    <n v="81.016591928251117"/>
    <x v="0"/>
    <s v="food trucks"/>
    <x v="559"/>
    <x v="564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1.8397435897435896"/>
    <n v="35.047468354430379"/>
    <x v="1"/>
    <s v="jazz"/>
    <x v="426"/>
    <x v="565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0.20419999999999999"/>
    <n v="102.92307692307692"/>
    <x v="4"/>
    <s v="science fiction"/>
    <x v="560"/>
    <x v="566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3.1905607476635516"/>
    <n v="27.998126756166094"/>
    <x v="3"/>
    <s v="plays"/>
    <x v="561"/>
    <x v="56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-0.86146341463414633"/>
    <n v="75.733333333333334"/>
    <x v="3"/>
    <s v="plays"/>
    <x v="562"/>
    <x v="56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0.39435483870967741"/>
    <n v="45.026041666666664"/>
    <x v="1"/>
    <s v="electric music"/>
    <x v="563"/>
    <x v="569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0.74"/>
    <n v="73.615384615384613"/>
    <x v="3"/>
    <s v="plays"/>
    <x v="564"/>
    <x v="57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0.55490566037735845"/>
    <n v="56.991701244813278"/>
    <x v="3"/>
    <s v="plays"/>
    <x v="565"/>
    <x v="571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0.70447058823529407"/>
    <n v="85.223529411764702"/>
    <x v="3"/>
    <s v="plays"/>
    <x v="566"/>
    <x v="572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0.89515624999999999"/>
    <n v="50.962184873949582"/>
    <x v="1"/>
    <s v="indie rock"/>
    <x v="567"/>
    <x v="57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1.4971428571428571"/>
    <n v="63.563636363636363"/>
    <x v="3"/>
    <s v="plays"/>
    <x v="568"/>
    <x v="47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-0.51139476334340384"/>
    <n v="80.999165275459092"/>
    <x v="5"/>
    <s v="nonfiction"/>
    <x v="569"/>
    <x v="574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-0.71538029606942322"/>
    <n v="86.044753086419746"/>
    <x v="3"/>
    <s v="plays"/>
    <x v="570"/>
    <x v="575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1.680232558139535"/>
    <n v="90.0390625"/>
    <x v="7"/>
    <s v="photography books"/>
    <x v="571"/>
    <x v="576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5.1980078125000002"/>
    <n v="74.006063432835816"/>
    <x v="3"/>
    <s v="plays"/>
    <x v="572"/>
    <x v="57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-0.96869841269841273"/>
    <n v="92.4375"/>
    <x v="1"/>
    <s v="indie rock"/>
    <x v="573"/>
    <x v="578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0.5992152704135737"/>
    <n v="55.999257333828446"/>
    <x v="3"/>
    <s v="plays"/>
    <x v="574"/>
    <x v="477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1.793921568627451"/>
    <n v="32.983796296296298"/>
    <x v="7"/>
    <s v="photography books"/>
    <x v="511"/>
    <x v="579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-0.22626666666666667"/>
    <n v="93.596774193548384"/>
    <x v="3"/>
    <s v="plays"/>
    <x v="575"/>
    <x v="58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1.06328125"/>
    <n v="69.867724867724874"/>
    <x v="3"/>
    <s v="plays"/>
    <x v="576"/>
    <x v="581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5.9424999999999999"/>
    <n v="72.129870129870127"/>
    <x v="0"/>
    <s v="food trucks"/>
    <x v="577"/>
    <x v="582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0.5178947368421053"/>
    <n v="30.041666666666668"/>
    <x v="1"/>
    <s v="indie rock"/>
    <x v="578"/>
    <x v="581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-0.3541792782305006"/>
    <n v="73.968000000000004"/>
    <x v="3"/>
    <s v="plays"/>
    <x v="579"/>
    <x v="583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-0.37126315789473685"/>
    <n v="68.65517241379311"/>
    <x v="3"/>
    <s v="plays"/>
    <x v="580"/>
    <x v="584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2.1039864864864866"/>
    <n v="59.992164544564154"/>
    <x v="3"/>
    <s v="plays"/>
    <x v="581"/>
    <x v="585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-0.57140083217753124"/>
    <n v="111.15827338129496"/>
    <x v="3"/>
    <s v="plays"/>
    <x v="582"/>
    <x v="586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-0.16880597014925372"/>
    <n v="53.038095238095238"/>
    <x v="4"/>
    <s v="animation"/>
    <x v="336"/>
    <x v="587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-0.21468697123519459"/>
    <n v="55.985524728588658"/>
    <x v="4"/>
    <s v="television"/>
    <x v="583"/>
    <x v="588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0.14093525179856115"/>
    <n v="69.986760812003524"/>
    <x v="4"/>
    <s v="television"/>
    <x v="584"/>
    <x v="589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-0.35462316641375824"/>
    <n v="48.998079877112133"/>
    <x v="4"/>
    <s v="animation"/>
    <x v="585"/>
    <x v="59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-0.20588235294117646"/>
    <n v="103.84615384615384"/>
    <x v="3"/>
    <s v="plays"/>
    <x v="586"/>
    <x v="591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-0.88580882352941182"/>
    <n v="99.127659574468083"/>
    <x v="3"/>
    <s v="plays"/>
    <x v="587"/>
    <x v="592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-0.43813953488372093"/>
    <n v="107.37777777777778"/>
    <x v="4"/>
    <s v="drama"/>
    <x v="588"/>
    <x v="593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-0.83498330550918198"/>
    <n v="76.922178988326849"/>
    <x v="3"/>
    <s v="plays"/>
    <x v="589"/>
    <x v="51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0.1996808510638298"/>
    <n v="58.128865979381445"/>
    <x v="3"/>
    <s v="plays"/>
    <x v="590"/>
    <x v="594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0.45456521739130434"/>
    <n v="103.73643410852713"/>
    <x v="2"/>
    <s v="wearables"/>
    <x v="591"/>
    <x v="595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1.2138255033557046"/>
    <n v="87.962666666666664"/>
    <x v="3"/>
    <s v="plays"/>
    <x v="592"/>
    <x v="59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-0.51603305785123965"/>
    <n v="28"/>
    <x v="3"/>
    <s v="plays"/>
    <x v="593"/>
    <x v="59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-7.0884955752212389E-2"/>
    <n v="37.999361294443261"/>
    <x v="1"/>
    <s v="rock"/>
    <x v="594"/>
    <x v="598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-0.11400202634245188"/>
    <n v="29.999313893653515"/>
    <x v="6"/>
    <s v="video games"/>
    <x v="595"/>
    <x v="599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-0.58599999999999997"/>
    <n v="103.5"/>
    <x v="5"/>
    <s v="translations"/>
    <x v="596"/>
    <x v="6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-0.36943204868154156"/>
    <n v="85.994467496542185"/>
    <x v="0"/>
    <s v="food trucks"/>
    <x v="597"/>
    <x v="601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-0.51517666392769101"/>
    <n v="98.011627906976742"/>
    <x v="3"/>
    <s v="plays"/>
    <x v="598"/>
    <x v="602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-0.98"/>
    <n v="2"/>
    <x v="1"/>
    <s v="jazz"/>
    <x v="599"/>
    <x v="603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-0.11520589730554143"/>
    <n v="44.994570837642193"/>
    <x v="4"/>
    <s v="shorts"/>
    <x v="600"/>
    <x v="604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0.26840000000000003"/>
    <n v="31.012224938875306"/>
    <x v="2"/>
    <s v="web"/>
    <x v="601"/>
    <x v="292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2.388333333333332"/>
    <n v="59.970085470085472"/>
    <x v="2"/>
    <s v="web"/>
    <x v="602"/>
    <x v="605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4.0838857142857146"/>
    <n v="58.9973474801061"/>
    <x v="1"/>
    <s v="metal"/>
    <x v="335"/>
    <x v="606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0.9147826086956522"/>
    <n v="50.045454545454547"/>
    <x v="7"/>
    <s v="photography books"/>
    <x v="603"/>
    <x v="607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-0.57872466216216212"/>
    <n v="98.966269841269835"/>
    <x v="0"/>
    <s v="food trucks"/>
    <x v="604"/>
    <x v="608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-0.91759999999999997"/>
    <n v="58.857142857142854"/>
    <x v="4"/>
    <s v="science fiction"/>
    <x v="605"/>
    <x v="609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-0.39935361216730036"/>
    <n v="81.010256410256417"/>
    <x v="1"/>
    <s v="rock"/>
    <x v="606"/>
    <x v="61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-0.52767191383595691"/>
    <n v="76.013333333333335"/>
    <x v="4"/>
    <s v="documentary"/>
    <x v="65"/>
    <x v="611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-0.18263736263736263"/>
    <n v="96.597402597402592"/>
    <x v="3"/>
    <s v="plays"/>
    <x v="607"/>
    <x v="612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-0.45812734082397005"/>
    <n v="76.957446808510639"/>
    <x v="1"/>
    <s v="jazz"/>
    <x v="608"/>
    <x v="613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-2.131868131868132E-2"/>
    <n v="67.984732824427482"/>
    <x v="3"/>
    <s v="plays"/>
    <x v="609"/>
    <x v="614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-0.2276"/>
    <n v="88.781609195402297"/>
    <x v="3"/>
    <s v="plays"/>
    <x v="610"/>
    <x v="615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-0.66535264483627199"/>
    <n v="24.99623706491063"/>
    <x v="1"/>
    <s v="jazz"/>
    <x v="541"/>
    <x v="616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1.3958823529411766"/>
    <n v="44.922794117647058"/>
    <x v="4"/>
    <s v="documentary"/>
    <x v="611"/>
    <x v="453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-0.35967741935483871"/>
    <n v="79.400000000000006"/>
    <x v="3"/>
    <s v="plays"/>
    <x v="612"/>
    <x v="617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0.76159420289855073"/>
    <n v="29.009546539379475"/>
    <x v="8"/>
    <s v="audio"/>
    <x v="613"/>
    <x v="618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-0.79661818181818178"/>
    <n v="73.59210526315789"/>
    <x v="3"/>
    <s v="plays"/>
    <x v="614"/>
    <x v="619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2.5864754098360656"/>
    <n v="107.97038864898211"/>
    <x v="3"/>
    <s v="plays"/>
    <x v="615"/>
    <x v="62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3.6885802469135802"/>
    <n v="68.987284287011803"/>
    <x v="1"/>
    <s v="indie rock"/>
    <x v="90"/>
    <x v="621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0.22056352459016393"/>
    <n v="111.02236719478098"/>
    <x v="3"/>
    <s v="plays"/>
    <x v="616"/>
    <x v="622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-0.44068216270843863"/>
    <n v="24.997515808491418"/>
    <x v="3"/>
    <s v="plays"/>
    <x v="617"/>
    <x v="623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-0.56339285714285714"/>
    <n v="42.155172413793103"/>
    <x v="1"/>
    <s v="indie rock"/>
    <x v="618"/>
    <x v="624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-0.66461628588166377"/>
    <n v="47.003284072249592"/>
    <x v="7"/>
    <s v="photography books"/>
    <x v="619"/>
    <x v="625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0.22979381443298968"/>
    <n v="36.0392749244713"/>
    <x v="8"/>
    <s v="audio"/>
    <x v="620"/>
    <x v="626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0.89749598715890855"/>
    <n v="101.03760683760684"/>
    <x v="7"/>
    <s v="photography books"/>
    <x v="621"/>
    <x v="627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-0.16377358490566038"/>
    <n v="39.927927927927925"/>
    <x v="5"/>
    <s v="fiction"/>
    <x v="622"/>
    <x v="491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-0.82031155778894471"/>
    <n v="83.158139534883716"/>
    <x v="4"/>
    <s v="drama"/>
    <x v="35"/>
    <x v="628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9.3650000000000002"/>
    <n v="39.97520661157025"/>
    <x v="0"/>
    <s v="food trucks"/>
    <x v="623"/>
    <x v="629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-2.5947802197802197E-2"/>
    <n v="47.993908629441627"/>
    <x v="6"/>
    <s v="mobile games"/>
    <x v="624"/>
    <x v="63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-0.13613796849538295"/>
    <n v="95.978877489438744"/>
    <x v="3"/>
    <s v="plays"/>
    <x v="625"/>
    <x v="631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0.50166666666666671"/>
    <n v="78.728155339805824"/>
    <x v="3"/>
    <s v="plays"/>
    <x v="626"/>
    <x v="63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2.5843478260869563"/>
    <n v="56.081632653061227"/>
    <x v="3"/>
    <s v="plays"/>
    <x v="627"/>
    <x v="63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4.4285714285714288"/>
    <n v="69.090909090909093"/>
    <x v="5"/>
    <s v="nonfiction"/>
    <x v="628"/>
    <x v="634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-0.32499285714285714"/>
    <n v="102.05291576673866"/>
    <x v="3"/>
    <s v="plays"/>
    <x v="629"/>
    <x v="415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0.91746666666666665"/>
    <n v="107.32089552238806"/>
    <x v="2"/>
    <s v="wearables"/>
    <x v="630"/>
    <x v="635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8.32"/>
    <n v="51.970260223048328"/>
    <x v="3"/>
    <s v="plays"/>
    <x v="631"/>
    <x v="607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3.2927586206896553"/>
    <n v="71.137142857142862"/>
    <x v="4"/>
    <s v="television"/>
    <x v="632"/>
    <x v="636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6.5753424657534251E-3"/>
    <n v="106.49275362318841"/>
    <x v="2"/>
    <s v="web"/>
    <x v="633"/>
    <x v="637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1.2661111111111112"/>
    <n v="42.93684210526316"/>
    <x v="4"/>
    <s v="documentary"/>
    <x v="634"/>
    <x v="63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0.42380000000000001"/>
    <n v="30.037974683544302"/>
    <x v="4"/>
    <s v="documentary"/>
    <x v="635"/>
    <x v="639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-9.3666666666666662E-2"/>
    <n v="70.623376623376629"/>
    <x v="1"/>
    <s v="rock"/>
    <x v="636"/>
    <x v="64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-0.36033259423503328"/>
    <n v="66.016018306636155"/>
    <x v="3"/>
    <s v="plays"/>
    <x v="637"/>
    <x v="641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-0.15868131868131868"/>
    <n v="96.911392405063296"/>
    <x v="3"/>
    <s v="plays"/>
    <x v="638"/>
    <x v="642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0.33934782608695652"/>
    <n v="62.867346938775512"/>
    <x v="1"/>
    <s v="rock"/>
    <x v="639"/>
    <x v="445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-0.40957952468007314"/>
    <n v="108.98537682789652"/>
    <x v="3"/>
    <s v="plays"/>
    <x v="640"/>
    <x v="116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0.52800620636152051"/>
    <n v="26.999314599040439"/>
    <x v="1"/>
    <s v="electric music"/>
    <x v="641"/>
    <x v="643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3.4669121140142516"/>
    <n v="65.004147943311438"/>
    <x v="2"/>
    <s v="wearables"/>
    <x v="642"/>
    <x v="644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-0.15608108108108107"/>
    <n v="111.51785714285714"/>
    <x v="4"/>
    <s v="drama"/>
    <x v="230"/>
    <x v="64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-0.97"/>
    <n v="3"/>
    <x v="2"/>
    <s v="wearables"/>
    <x v="67"/>
    <x v="64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0.7502692307692308"/>
    <n v="110.99268292682927"/>
    <x v="3"/>
    <s v="plays"/>
    <x v="643"/>
    <x v="647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-0.45862068965517239"/>
    <n v="56.746987951807228"/>
    <x v="2"/>
    <s v="wearables"/>
    <x v="644"/>
    <x v="467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2.1187381703470032"/>
    <n v="97.020608439646708"/>
    <x v="5"/>
    <s v="translations"/>
    <x v="645"/>
    <x v="648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0.227816091954023"/>
    <n v="92.08620689655173"/>
    <x v="4"/>
    <s v="animation"/>
    <x v="646"/>
    <x v="649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-9.7348261638185024E-3"/>
    <n v="82.986666666666665"/>
    <x v="5"/>
    <s v="nonfiction"/>
    <x v="626"/>
    <x v="65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0.27846863468634686"/>
    <n v="103.03791821561339"/>
    <x v="2"/>
    <s v="web"/>
    <x v="647"/>
    <x v="651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0.5861643835616438"/>
    <n v="68.922619047619051"/>
    <x v="4"/>
    <s v="drama"/>
    <x v="159"/>
    <x v="652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6.0705882352941174"/>
    <n v="87.737226277372258"/>
    <x v="3"/>
    <s v="plays"/>
    <x v="648"/>
    <x v="653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0.42387755102040814"/>
    <n v="75.021505376344081"/>
    <x v="3"/>
    <s v="plays"/>
    <x v="267"/>
    <x v="65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0.47860465116279072"/>
    <n v="50.863999999999997"/>
    <x v="3"/>
    <s v="plays"/>
    <x v="649"/>
    <x v="655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-0.79677419354838708"/>
    <n v="90"/>
    <x v="3"/>
    <s v="plays"/>
    <x v="248"/>
    <x v="656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7.40625"/>
    <n v="72.896039603960389"/>
    <x v="3"/>
    <s v="plays"/>
    <x v="571"/>
    <x v="65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0.61942028985507247"/>
    <n v="108.48543689320388"/>
    <x v="5"/>
    <s v="radio &amp; podcasts"/>
    <x v="650"/>
    <x v="89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3.7282077922077921"/>
    <n v="101.98095238095237"/>
    <x v="1"/>
    <s v="rock"/>
    <x v="1"/>
    <x v="658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-0.75533898305084746"/>
    <n v="44.009146341463413"/>
    <x v="6"/>
    <s v="mobile games"/>
    <x v="651"/>
    <x v="438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4.1764999999999999"/>
    <n v="65.942675159235662"/>
    <x v="3"/>
    <s v="plays"/>
    <x v="652"/>
    <x v="659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1.4764285714285714"/>
    <n v="24.987387387387386"/>
    <x v="4"/>
    <s v="documentary"/>
    <x v="653"/>
    <x v="66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2.0481927710843373E-3"/>
    <n v="28.003367003367003"/>
    <x v="2"/>
    <s v="wearables"/>
    <x v="654"/>
    <x v="661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0.53"/>
    <n v="85.829268292682926"/>
    <x v="5"/>
    <s v="fiction"/>
    <x v="655"/>
    <x v="662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-0.62908045977011495"/>
    <n v="84.921052631578945"/>
    <x v="3"/>
    <s v="plays"/>
    <x v="656"/>
    <x v="236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-0.95607605177993527"/>
    <n v="90.483333333333334"/>
    <x v="1"/>
    <s v="rock"/>
    <x v="657"/>
    <x v="663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0.56507216494845358"/>
    <n v="25.00197628458498"/>
    <x v="4"/>
    <s v="documentary"/>
    <x v="265"/>
    <x v="202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1.7040816326530612"/>
    <n v="92.013888888888886"/>
    <x v="3"/>
    <s v="plays"/>
    <x v="658"/>
    <x v="664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0.34059523809523812"/>
    <n v="93.066115702479337"/>
    <x v="3"/>
    <s v="plays"/>
    <x v="659"/>
    <x v="665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-0.49601966873706005"/>
    <n v="61.008145363408524"/>
    <x v="6"/>
    <s v="mobile games"/>
    <x v="660"/>
    <x v="666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-0.11184162062615101"/>
    <n v="92.036259541984734"/>
    <x v="3"/>
    <s v="plays"/>
    <x v="661"/>
    <x v="602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0.65"/>
    <n v="81.132596685082873"/>
    <x v="2"/>
    <s v="web"/>
    <x v="4"/>
    <x v="667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-0.82499999999999996"/>
    <n v="73.5"/>
    <x v="3"/>
    <s v="plays"/>
    <x v="662"/>
    <x v="668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0.8566071428571429"/>
    <n v="85.221311475409834"/>
    <x v="4"/>
    <s v="drama"/>
    <x v="663"/>
    <x v="669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3.1266319444444446"/>
    <n v="110.96825396825396"/>
    <x v="2"/>
    <s v="wearables"/>
    <x v="664"/>
    <x v="67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-9.7500000000000003E-2"/>
    <n v="32.968036529680369"/>
    <x v="2"/>
    <s v="web"/>
    <x v="665"/>
    <x v="601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-8.0153846153846159E-2"/>
    <n v="96.005352363960753"/>
    <x v="1"/>
    <s v="rock"/>
    <x v="666"/>
    <x v="671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4.2700632911392402"/>
    <n v="84.96632653061225"/>
    <x v="1"/>
    <s v="metal"/>
    <x v="43"/>
    <x v="672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2.1914285714285713"/>
    <n v="25.007462686567163"/>
    <x v="3"/>
    <s v="plays"/>
    <x v="667"/>
    <x v="673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2.5418867924528303"/>
    <n v="65.998995479658461"/>
    <x v="7"/>
    <s v="photography books"/>
    <x v="668"/>
    <x v="674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-0.67103896103896099"/>
    <n v="87.34482758620689"/>
    <x v="5"/>
    <s v="nonfiction"/>
    <x v="669"/>
    <x v="675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0.35891891891891892"/>
    <n v="27.933333333333334"/>
    <x v="1"/>
    <s v="indie rock"/>
    <x v="670"/>
    <x v="676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-0.97915662650602409"/>
    <n v="103.8"/>
    <x v="3"/>
    <s v="plays"/>
    <x v="671"/>
    <x v="677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-0.39"/>
    <n v="31.937172774869111"/>
    <x v="1"/>
    <s v="indie rock"/>
    <x v="672"/>
    <x v="678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-0.69962264150943398"/>
    <n v="99.5"/>
    <x v="3"/>
    <s v="plays"/>
    <x v="673"/>
    <x v="679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0.791666666666666"/>
    <n v="108.84615384615384"/>
    <x v="3"/>
    <s v="plays"/>
    <x v="674"/>
    <x v="68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0.260833333333334"/>
    <n v="110.76229508196721"/>
    <x v="1"/>
    <s v="electric music"/>
    <x v="675"/>
    <x v="681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-0.87076923076923074"/>
    <n v="29.647058823529413"/>
    <x v="3"/>
    <s v="plays"/>
    <x v="676"/>
    <x v="682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6.12"/>
    <n v="101.71428571428571"/>
    <x v="3"/>
    <s v="plays"/>
    <x v="342"/>
    <x v="683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-0.69695652173913047"/>
    <n v="61.5"/>
    <x v="2"/>
    <s v="wearables"/>
    <x v="677"/>
    <x v="684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1.125089605734767"/>
    <n v="35"/>
    <x v="2"/>
    <s v="web"/>
    <x v="678"/>
    <x v="685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1.2885714285714285"/>
    <n v="40.049999999999997"/>
    <x v="3"/>
    <s v="plays"/>
    <x v="679"/>
    <x v="488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-0.6504002052334531"/>
    <n v="110.97231270358306"/>
    <x v="4"/>
    <s v="animation"/>
    <x v="680"/>
    <x v="68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0.572906976744186"/>
    <n v="36.959016393442624"/>
    <x v="2"/>
    <s v="wearables"/>
    <x v="681"/>
    <x v="687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-0.99"/>
    <n v="1"/>
    <x v="1"/>
    <s v="electric music"/>
    <x v="682"/>
    <x v="68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1.3230555555555557"/>
    <n v="30.974074074074075"/>
    <x v="5"/>
    <s v="nonfiction"/>
    <x v="683"/>
    <x v="68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-7.5517241379310346E-2"/>
    <n v="47.035087719298247"/>
    <x v="3"/>
    <s v="plays"/>
    <x v="684"/>
    <x v="69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1.5670212765957447"/>
    <n v="88.065693430656935"/>
    <x v="7"/>
    <s v="photography books"/>
    <x v="674"/>
    <x v="69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0.68470170454545454"/>
    <n v="37.005616224648989"/>
    <x v="3"/>
    <s v="plays"/>
    <x v="685"/>
    <x v="42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0.6657777777777778"/>
    <n v="26.027777777777779"/>
    <x v="3"/>
    <s v="plays"/>
    <x v="605"/>
    <x v="231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6.7207692307692311"/>
    <n v="67.817567567567565"/>
    <x v="3"/>
    <s v="plays"/>
    <x v="686"/>
    <x v="69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3.0685714285714285"/>
    <n v="49.964912280701753"/>
    <x v="4"/>
    <s v="drama"/>
    <x v="687"/>
    <x v="693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4.6420608108108112"/>
    <n v="110.01646903820817"/>
    <x v="1"/>
    <s v="rock"/>
    <x v="688"/>
    <x v="69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-0.3157313432835821"/>
    <n v="89.964678178963894"/>
    <x v="1"/>
    <s v="electric music"/>
    <x v="689"/>
    <x v="236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-0.65648033126293992"/>
    <n v="79.009523809523813"/>
    <x v="6"/>
    <s v="video games"/>
    <x v="690"/>
    <x v="695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5.5545454545454547"/>
    <n v="86.867469879518069"/>
    <x v="1"/>
    <s v="rock"/>
    <x v="691"/>
    <x v="696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0.77257142857142858"/>
    <n v="62.04"/>
    <x v="1"/>
    <s v="jazz"/>
    <x v="692"/>
    <x v="697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0.13178571428571428"/>
    <n v="26.970212765957445"/>
    <x v="3"/>
    <s v="plays"/>
    <x v="693"/>
    <x v="698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6.2818181818181822"/>
    <n v="54.121621621621621"/>
    <x v="1"/>
    <s v="rock"/>
    <x v="694"/>
    <x v="699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1.0833333333333333"/>
    <n v="41.035353535353536"/>
    <x v="1"/>
    <s v="indie rock"/>
    <x v="695"/>
    <x v="48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-0.68828767123287671"/>
    <n v="55.052419354838712"/>
    <x v="4"/>
    <s v="science fiction"/>
    <x v="123"/>
    <x v="512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-0.43032921810699587"/>
    <n v="107.93762183235867"/>
    <x v="5"/>
    <s v="translations"/>
    <x v="696"/>
    <x v="7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1.31"/>
    <n v="73.92"/>
    <x v="3"/>
    <s v="plays"/>
    <x v="626"/>
    <x v="701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-0.13132165605095542"/>
    <n v="31.995894428152493"/>
    <x v="6"/>
    <s v="video games"/>
    <x v="697"/>
    <x v="34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1.7074418604651163"/>
    <n v="53.898148148148145"/>
    <x v="3"/>
    <s v="plays"/>
    <x v="698"/>
    <x v="702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-0.50553571428571431"/>
    <n v="106.5"/>
    <x v="3"/>
    <s v="plays"/>
    <x v="699"/>
    <x v="70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0.13359625668449199"/>
    <n v="32.999805409612762"/>
    <x v="1"/>
    <s v="indie rock"/>
    <x v="700"/>
    <x v="704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0.90555555555555556"/>
    <n v="43.00254993625159"/>
    <x v="3"/>
    <s v="plays"/>
    <x v="701"/>
    <x v="70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0.35499999999999998"/>
    <n v="86.858974358974365"/>
    <x v="2"/>
    <s v="web"/>
    <x v="702"/>
    <x v="706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-0.89702127659574471"/>
    <n v="96.8"/>
    <x v="1"/>
    <s v="rock"/>
    <x v="703"/>
    <x v="707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-0.34455776173285196"/>
    <n v="32.995456610631528"/>
    <x v="3"/>
    <s v="plays"/>
    <x v="704"/>
    <x v="70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-0.50973347547974412"/>
    <n v="68.028106508875737"/>
    <x v="3"/>
    <s v="plays"/>
    <x v="431"/>
    <x v="709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6.8792307692307695"/>
    <n v="58.867816091954026"/>
    <x v="4"/>
    <s v="animation"/>
    <x v="705"/>
    <x v="71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-0.19693652253909844"/>
    <n v="105.04572803850782"/>
    <x v="3"/>
    <s v="plays"/>
    <x v="706"/>
    <x v="71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6.2941176470588237E-2"/>
    <n v="33.054878048780488"/>
    <x v="4"/>
    <s v="drama"/>
    <x v="707"/>
    <x v="712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-0.49264367816091953"/>
    <n v="78.821428571428569"/>
    <x v="3"/>
    <s v="plays"/>
    <x v="708"/>
    <x v="7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1.1531372549019607"/>
    <n v="68.204968944099377"/>
    <x v="4"/>
    <s v="animation"/>
    <x v="709"/>
    <x v="713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0.4122972972972973"/>
    <n v="75.731884057971016"/>
    <x v="1"/>
    <s v="rock"/>
    <x v="710"/>
    <x v="714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0.15337457817772779"/>
    <n v="30.996070133010882"/>
    <x v="2"/>
    <s v="web"/>
    <x v="711"/>
    <x v="715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0.93119402985074629"/>
    <n v="101.88188976377953"/>
    <x v="4"/>
    <s v="animation"/>
    <x v="157"/>
    <x v="716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6.2973333333333334"/>
    <n v="52.879227053140099"/>
    <x v="1"/>
    <s v="jazz"/>
    <x v="630"/>
    <x v="717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-3.3660130718954247E-3"/>
    <n v="71.005820721769496"/>
    <x v="1"/>
    <s v="rock"/>
    <x v="712"/>
    <x v="71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-0.11833333333333333"/>
    <n v="102.38709677419355"/>
    <x v="4"/>
    <s v="animation"/>
    <x v="93"/>
    <x v="719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-0.62766666666666671"/>
    <n v="74.466666666666669"/>
    <x v="3"/>
    <s v="plays"/>
    <x v="713"/>
    <x v="115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-0.69459924690693919"/>
    <n v="51.009883198562441"/>
    <x v="3"/>
    <s v="plays"/>
    <x v="714"/>
    <x v="72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-0.74285714285714288"/>
    <n v="90"/>
    <x v="0"/>
    <s v="food trucks"/>
    <x v="715"/>
    <x v="721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-0.66"/>
    <n v="97.142857142857139"/>
    <x v="3"/>
    <s v="plays"/>
    <x v="716"/>
    <x v="72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0.859090909090909"/>
    <n v="72.071823204419886"/>
    <x v="5"/>
    <s v="nonfiction"/>
    <x v="448"/>
    <x v="451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0.25393939393939396"/>
    <n v="75.236363636363635"/>
    <x v="1"/>
    <s v="rock"/>
    <x v="717"/>
    <x v="642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-0.85605633802816905"/>
    <n v="32.967741935483872"/>
    <x v="4"/>
    <s v="drama"/>
    <x v="718"/>
    <x v="723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-0.45192307692307693"/>
    <n v="54.807692307692307"/>
    <x v="6"/>
    <s v="mobile games"/>
    <x v="719"/>
    <x v="724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9.6315789473684216E-2"/>
    <n v="45.037837837837834"/>
    <x v="2"/>
    <s v="web"/>
    <x v="720"/>
    <x v="725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0.88470588235294123"/>
    <n v="52.958677685950413"/>
    <x v="3"/>
    <s v="plays"/>
    <x v="721"/>
    <x v="726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-0.12991715976331361"/>
    <n v="60.017959183673469"/>
    <x v="3"/>
    <s v="plays"/>
    <x v="722"/>
    <x v="72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-0.99"/>
    <n v="1"/>
    <x v="1"/>
    <s v="rock"/>
    <x v="139"/>
    <x v="56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1.0291304347826087"/>
    <n v="44.028301886792455"/>
    <x v="7"/>
    <s v="photography books"/>
    <x v="723"/>
    <x v="728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0.9703225806451613"/>
    <n v="86.028169014084511"/>
    <x v="7"/>
    <s v="photography books"/>
    <x v="704"/>
    <x v="339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7.0000000000000007E-2"/>
    <n v="28.012875536480685"/>
    <x v="3"/>
    <s v="plays"/>
    <x v="724"/>
    <x v="35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1.6873076923076924"/>
    <n v="32.050458715596328"/>
    <x v="1"/>
    <s v="rock"/>
    <x v="725"/>
    <x v="72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-0.49154639175257731"/>
    <n v="73.611940298507463"/>
    <x v="4"/>
    <s v="documentary"/>
    <x v="660"/>
    <x v="24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0.802857142857142"/>
    <n v="108.71052631578948"/>
    <x v="4"/>
    <s v="drama"/>
    <x v="726"/>
    <x v="73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1.64"/>
    <n v="42.97674418604651"/>
    <x v="3"/>
    <s v="plays"/>
    <x v="727"/>
    <x v="322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-0.69557692307692309"/>
    <n v="83.315789473684205"/>
    <x v="0"/>
    <s v="food trucks"/>
    <x v="728"/>
    <x v="73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-0.37119318181818184"/>
    <n v="42"/>
    <x v="4"/>
    <s v="documentary"/>
    <x v="729"/>
    <x v="732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0.93125000000000002"/>
    <n v="55.927601809954751"/>
    <x v="3"/>
    <s v="plays"/>
    <x v="730"/>
    <x v="157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-0.22897297297297298"/>
    <n v="105.03681885125184"/>
    <x v="6"/>
    <s v="video games"/>
    <x v="731"/>
    <x v="733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1.2552763819095478"/>
    <n v="48"/>
    <x v="5"/>
    <s v="nonfiction"/>
    <x v="78"/>
    <x v="734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1.3940625"/>
    <n v="112.66176470588235"/>
    <x v="6"/>
    <s v="video games"/>
    <x v="732"/>
    <x v="735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-7.8125E-2"/>
    <n v="81.944444444444443"/>
    <x v="1"/>
    <s v="rock"/>
    <x v="733"/>
    <x v="736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0.30233333333333334"/>
    <n v="64.049180327868854"/>
    <x v="1"/>
    <s v="rock"/>
    <x v="734"/>
    <x v="737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5.1521739130434785"/>
    <n v="106.39097744360902"/>
    <x v="3"/>
    <s v="plays"/>
    <x v="406"/>
    <x v="738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2.687953216374269"/>
    <n v="76.011249497790274"/>
    <x v="5"/>
    <s v="nonfiction"/>
    <x v="735"/>
    <x v="73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9.9485714285714284"/>
    <n v="111.07246376811594"/>
    <x v="3"/>
    <s v="plays"/>
    <x v="736"/>
    <x v="74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-0.49337078651685395"/>
    <n v="95.936170212765958"/>
    <x v="6"/>
    <s v="video games"/>
    <x v="737"/>
    <x v="697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7.0060000000000002"/>
    <n v="43.043010752688176"/>
    <x v="1"/>
    <s v="rock"/>
    <x v="192"/>
    <x v="741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1.9128571428571428"/>
    <n v="67.966666666666669"/>
    <x v="4"/>
    <s v="documentary"/>
    <x v="738"/>
    <x v="742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2.4996666666666667"/>
    <n v="89.991428571428571"/>
    <x v="1"/>
    <s v="rock"/>
    <x v="739"/>
    <x v="743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2.5707317073170732"/>
    <n v="58.095238095238095"/>
    <x v="1"/>
    <s v="rock"/>
    <x v="613"/>
    <x v="744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0.26489411764705884"/>
    <n v="83.996875000000003"/>
    <x v="5"/>
    <s v="nonfiction"/>
    <x v="740"/>
    <x v="269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2.875"/>
    <n v="88.853503184713375"/>
    <x v="4"/>
    <s v="shorts"/>
    <x v="145"/>
    <x v="74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3.570357142857143"/>
    <n v="65.963917525773198"/>
    <x v="3"/>
    <s v="plays"/>
    <x v="741"/>
    <x v="74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1.6669565217391304"/>
    <n v="74.804878048780495"/>
    <x v="4"/>
    <s v="drama"/>
    <x v="742"/>
    <x v="747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-0.31"/>
    <n v="69.98571428571428"/>
    <x v="3"/>
    <s v="plays"/>
    <x v="202"/>
    <x v="503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-0.48656250000000001"/>
    <n v="32.006493506493506"/>
    <x v="3"/>
    <s v="plays"/>
    <x v="743"/>
    <x v="748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-0.9882894736842105"/>
    <n v="64.727272727272734"/>
    <x v="3"/>
    <s v="plays"/>
    <x v="744"/>
    <x v="33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8.9773429454170953E-2"/>
    <n v="24.998110087408456"/>
    <x v="7"/>
    <s v="photography books"/>
    <x v="745"/>
    <x v="749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2.1517592592592591"/>
    <n v="104.97764070932922"/>
    <x v="5"/>
    <s v="translations"/>
    <x v="746"/>
    <x v="75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0.57691176470588235"/>
    <n v="64.987878787878785"/>
    <x v="5"/>
    <s v="translations"/>
    <x v="747"/>
    <x v="751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0.53808219178082195"/>
    <n v="94.352941176470594"/>
    <x v="3"/>
    <s v="plays"/>
    <x v="362"/>
    <x v="451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-0.10261020881670534"/>
    <n v="44.001706484641637"/>
    <x v="2"/>
    <s v="web"/>
    <x v="748"/>
    <x v="752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-0.24864197530864199"/>
    <n v="64.744680851063833"/>
    <x v="1"/>
    <s v="indie rock"/>
    <x v="749"/>
    <x v="753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7.5288135593220336"/>
    <n v="84.00667779632721"/>
    <x v="1"/>
    <s v="jazz"/>
    <x v="643"/>
    <x v="754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0.38906249999999998"/>
    <n v="34.061302681992338"/>
    <x v="3"/>
    <s v="plays"/>
    <x v="750"/>
    <x v="755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0.90181818181818185"/>
    <n v="93.273885350318466"/>
    <x v="4"/>
    <s v="documentary"/>
    <x v="751"/>
    <x v="75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2.4333619948409286E-3"/>
    <n v="32.998301726577978"/>
    <x v="3"/>
    <s v="plays"/>
    <x v="752"/>
    <x v="757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0.42758241758241761"/>
    <n v="83.812903225806451"/>
    <x v="2"/>
    <s v="web"/>
    <x v="753"/>
    <x v="758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4.6313333333333331"/>
    <n v="63.992424242424242"/>
    <x v="2"/>
    <s v="wearables"/>
    <x v="754"/>
    <x v="75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-0.69284090909090912"/>
    <n v="81.909090909090907"/>
    <x v="7"/>
    <s v="photography books"/>
    <x v="755"/>
    <x v="76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-6.0227272727272725E-3"/>
    <n v="93.053191489361708"/>
    <x v="4"/>
    <s v="documentary"/>
    <x v="756"/>
    <x v="761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0.97549356223175965"/>
    <n v="101.98449039881831"/>
    <x v="2"/>
    <s v="web"/>
    <x v="757"/>
    <x v="78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4.085"/>
    <n v="105.9375"/>
    <x v="2"/>
    <s v="web"/>
    <x v="758"/>
    <x v="762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1.3774468085106384"/>
    <n v="101.58181818181818"/>
    <x v="0"/>
    <s v="food trucks"/>
    <x v="759"/>
    <x v="763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2.3846875000000001"/>
    <n v="62.970930232558139"/>
    <x v="4"/>
    <s v="drama"/>
    <x v="760"/>
    <x v="764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0.33089552238805969"/>
    <n v="29.045602605863191"/>
    <x v="1"/>
    <s v="indie rock"/>
    <x v="761"/>
    <x v="765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-0.99"/>
    <n v="1"/>
    <x v="1"/>
    <s v="rock"/>
    <x v="762"/>
    <x v="539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1.0780000000000001"/>
    <n v="77.924999999999997"/>
    <x v="1"/>
    <s v="electric music"/>
    <x v="444"/>
    <x v="766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-0.48877551020408161"/>
    <n v="80.806451612903231"/>
    <x v="6"/>
    <s v="video games"/>
    <x v="763"/>
    <x v="422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5.5205847953216374"/>
    <n v="76.006816632583508"/>
    <x v="1"/>
    <s v="indie rock"/>
    <x v="764"/>
    <x v="767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0.13630994152046783"/>
    <n v="72.993613824192337"/>
    <x v="5"/>
    <s v="fiction"/>
    <x v="765"/>
    <x v="768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2.376068376068376E-2"/>
    <n v="53"/>
    <x v="3"/>
    <s v="plays"/>
    <x v="766"/>
    <x v="214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2.5658333333333334"/>
    <n v="54.164556962025316"/>
    <x v="0"/>
    <s v="food trucks"/>
    <x v="767"/>
    <x v="76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0.39867924528301885"/>
    <n v="32.946666666666665"/>
    <x v="4"/>
    <s v="shorts"/>
    <x v="768"/>
    <x v="77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-0.30549999999999999"/>
    <n v="79.371428571428567"/>
    <x v="0"/>
    <s v="food trucks"/>
    <x v="769"/>
    <x v="771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-0.64465753424657535"/>
    <n v="41.174603174603178"/>
    <x v="3"/>
    <s v="plays"/>
    <x v="770"/>
    <x v="25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1.5165"/>
    <n v="77.430769230769229"/>
    <x v="2"/>
    <s v="wearables"/>
    <x v="771"/>
    <x v="772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5.8749999999999997E-2"/>
    <n v="57.159509202453989"/>
    <x v="3"/>
    <s v="plays"/>
    <x v="772"/>
    <x v="773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0.87428571428571433"/>
    <n v="77.17647058823529"/>
    <x v="3"/>
    <s v="plays"/>
    <x v="773"/>
    <x v="774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2.8678571428571429"/>
    <n v="24.953917050691246"/>
    <x v="4"/>
    <s v="television"/>
    <x v="774"/>
    <x v="331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2.4707142857142856"/>
    <n v="97.18"/>
    <x v="4"/>
    <s v="shorts"/>
    <x v="775"/>
    <x v="775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0.8582098765432099"/>
    <n v="46.000916870415651"/>
    <x v="3"/>
    <s v="plays"/>
    <x v="776"/>
    <x v="776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-0.56758752735229756"/>
    <n v="88.023385300668153"/>
    <x v="7"/>
    <s v="photography books"/>
    <x v="777"/>
    <x v="777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0.62437500000000001"/>
    <n v="25.99"/>
    <x v="0"/>
    <s v="food trucks"/>
    <x v="778"/>
    <x v="778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0.84842857142857142"/>
    <n v="102.69047619047619"/>
    <x v="3"/>
    <s v="plays"/>
    <x v="779"/>
    <x v="779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-0.76296479308214948"/>
    <n v="72.958174904942965"/>
    <x v="4"/>
    <s v="drama"/>
    <x v="780"/>
    <x v="78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-0.1012987012987013"/>
    <n v="57.190082644628099"/>
    <x v="3"/>
    <s v="plays"/>
    <x v="335"/>
    <x v="78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1.7260419580419581"/>
    <n v="84.013793103448279"/>
    <x v="3"/>
    <s v="plays"/>
    <x v="535"/>
    <x v="782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0.70042553191489365"/>
    <n v="98.666666666666671"/>
    <x v="4"/>
    <s v="science fiction"/>
    <x v="270"/>
    <x v="78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0.88285035629453679"/>
    <n v="42.007419183889773"/>
    <x v="7"/>
    <s v="photography books"/>
    <x v="781"/>
    <x v="393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2.4693532338308457"/>
    <n v="32.002753556677376"/>
    <x v="7"/>
    <s v="photography books"/>
    <x v="782"/>
    <x v="784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-0.3082278481012658"/>
    <n v="81.567164179104481"/>
    <x v="1"/>
    <s v="rock"/>
    <x v="783"/>
    <x v="785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-0.74566265060240966"/>
    <n v="37.035087719298247"/>
    <x v="7"/>
    <s v="photography books"/>
    <x v="784"/>
    <x v="229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-0.22599022004889976"/>
    <n v="103.033360455655"/>
    <x v="0"/>
    <s v="food trucks"/>
    <x v="785"/>
    <x v="786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-0.62518518518518518"/>
    <n v="84.333333333333329"/>
    <x v="1"/>
    <s v="metal"/>
    <x v="786"/>
    <x v="787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4.4379999999999997"/>
    <n v="102.60377358490567"/>
    <x v="5"/>
    <s v="nonfiction"/>
    <x v="787"/>
    <x v="341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1.2852189349112426"/>
    <n v="79.992129246064621"/>
    <x v="1"/>
    <s v="electric music"/>
    <x v="788"/>
    <x v="78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-0.61051660516605166"/>
    <n v="70.055309734513273"/>
    <x v="3"/>
    <s v="plays"/>
    <x v="330"/>
    <x v="789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2.7"/>
    <n v="37"/>
    <x v="3"/>
    <s v="plays"/>
    <x v="789"/>
    <x v="79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1.3791176470588236"/>
    <n v="41.911917098445599"/>
    <x v="4"/>
    <s v="shorts"/>
    <x v="790"/>
    <x v="79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-0.35963700234192036"/>
    <n v="57.992576882290564"/>
    <x v="3"/>
    <s v="plays"/>
    <x v="791"/>
    <x v="792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0.18277777777777779"/>
    <n v="40.942307692307693"/>
    <x v="3"/>
    <s v="plays"/>
    <x v="792"/>
    <x v="55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-0.15175962815405047"/>
    <n v="69.9972602739726"/>
    <x v="1"/>
    <s v="indie rock"/>
    <x v="793"/>
    <x v="488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-0.70653846153846156"/>
    <n v="73.838709677419359"/>
    <x v="3"/>
    <s v="plays"/>
    <x v="794"/>
    <x v="232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1.0989655172413793"/>
    <n v="41.979310344827589"/>
    <x v="3"/>
    <s v="plays"/>
    <x v="795"/>
    <x v="793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0.69785714285714284"/>
    <n v="77.93442622950819"/>
    <x v="1"/>
    <s v="electric music"/>
    <x v="796"/>
    <x v="794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0.1595907738095238"/>
    <n v="106.01972789115646"/>
    <x v="1"/>
    <s v="indie rock"/>
    <x v="797"/>
    <x v="138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1.5860000000000001"/>
    <n v="47.018181818181816"/>
    <x v="4"/>
    <s v="documentary"/>
    <x v="798"/>
    <x v="795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1.3058333333333334"/>
    <n v="76.016483516483518"/>
    <x v="5"/>
    <s v="translations"/>
    <x v="799"/>
    <x v="79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0.28214285714285714"/>
    <n v="54.120603015075375"/>
    <x v="4"/>
    <s v="documentary"/>
    <x v="800"/>
    <x v="797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0.88705882352941179"/>
    <n v="57.285714285714285"/>
    <x v="4"/>
    <s v="television"/>
    <x v="801"/>
    <x v="79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-0.93048811013767208"/>
    <n v="103.81308411214954"/>
    <x v="3"/>
    <s v="plays"/>
    <x v="802"/>
    <x v="79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6.7443434343434348"/>
    <n v="105.02602739726028"/>
    <x v="0"/>
    <s v="food trucks"/>
    <x v="803"/>
    <x v="8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-0.72306818181818178"/>
    <n v="90.259259259259252"/>
    <x v="3"/>
    <s v="plays"/>
    <x v="212"/>
    <x v="368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-0.4752037967615857"/>
    <n v="76.978705978705975"/>
    <x v="4"/>
    <s v="documentary"/>
    <x v="804"/>
    <x v="801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3.0709677419354837"/>
    <n v="102.60162601626017"/>
    <x v="1"/>
    <s v="jazz"/>
    <x v="805"/>
    <x v="80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-0.98"/>
    <n v="2"/>
    <x v="2"/>
    <s v="web"/>
    <x v="806"/>
    <x v="80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0.56178571428571433"/>
    <n v="55.0062893081761"/>
    <x v="1"/>
    <s v="rock"/>
    <x v="807"/>
    <x v="482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1.5242857142857142"/>
    <n v="32.127272727272725"/>
    <x v="2"/>
    <s v="web"/>
    <x v="722"/>
    <x v="496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-0.98270731707317072"/>
    <n v="50.642857142857146"/>
    <x v="5"/>
    <s v="nonfiction"/>
    <x v="477"/>
    <x v="80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-0.87769230769230766"/>
    <n v="49.6875"/>
    <x v="5"/>
    <s v="radio &amp; podcasts"/>
    <x v="259"/>
    <x v="805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0.63987341772151896"/>
    <n v="54.894067796610166"/>
    <x v="3"/>
    <s v="plays"/>
    <x v="9"/>
    <x v="806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0.62981818181818183"/>
    <n v="46.931937172774866"/>
    <x v="4"/>
    <s v="documentary"/>
    <x v="808"/>
    <x v="807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-0.7974725274725275"/>
    <n v="44.951219512195124"/>
    <x v="3"/>
    <s v="plays"/>
    <x v="809"/>
    <x v="80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2.1924083769633507"/>
    <n v="30.99898322318251"/>
    <x v="6"/>
    <s v="video games"/>
    <x v="444"/>
    <x v="10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3.7894444444444444"/>
    <n v="107.7625"/>
    <x v="3"/>
    <s v="plays"/>
    <x v="384"/>
    <x v="80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-0.80443365695792879"/>
    <n v="102.07770270270271"/>
    <x v="3"/>
    <s v="plays"/>
    <x v="810"/>
    <x v="81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0.98948275862068968"/>
    <n v="24.976190476190474"/>
    <x v="2"/>
    <s v="web"/>
    <x v="811"/>
    <x v="811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6.95"/>
    <n v="79.944134078212286"/>
    <x v="4"/>
    <s v="drama"/>
    <x v="812"/>
    <x v="812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-0.49378917378917381"/>
    <n v="67.946462715105156"/>
    <x v="4"/>
    <s v="drama"/>
    <x v="813"/>
    <x v="81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-0.42562499999999998"/>
    <n v="26.070921985815602"/>
    <x v="3"/>
    <s v="plays"/>
    <x v="814"/>
    <x v="814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0.55628276409849087"/>
    <n v="105.0032154340836"/>
    <x v="4"/>
    <s v="television"/>
    <x v="80"/>
    <x v="81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-0.63702702702702707"/>
    <n v="25.826923076923077"/>
    <x v="7"/>
    <s v="photography books"/>
    <x v="815"/>
    <x v="4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-0.41749999999999998"/>
    <n v="77.666666666666671"/>
    <x v="4"/>
    <s v="shorts"/>
    <x v="816"/>
    <x v="816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1.3739473684210526"/>
    <n v="57.82692307692308"/>
    <x v="5"/>
    <s v="radio &amp; podcasts"/>
    <x v="474"/>
    <x v="82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-0.41249999999999998"/>
    <n v="92.955555555555549"/>
    <x v="3"/>
    <s v="plays"/>
    <x v="817"/>
    <x v="817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0.82566037735849052"/>
    <n v="37.945098039215686"/>
    <x v="4"/>
    <s v="animation"/>
    <x v="818"/>
    <x v="818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-0.99245635910224439"/>
    <n v="31.842105263157894"/>
    <x v="2"/>
    <s v="web"/>
    <x v="819"/>
    <x v="819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0.75953307392996106"/>
    <n v="40"/>
    <x v="1"/>
    <s v="world music"/>
    <x v="609"/>
    <x v="32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1.3788235294117648"/>
    <n v="101.1"/>
    <x v="3"/>
    <s v="plays"/>
    <x v="547"/>
    <x v="82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3.8805076142131978"/>
    <n v="84.006989951944078"/>
    <x v="3"/>
    <s v="plays"/>
    <x v="820"/>
    <x v="821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1.2406666666666666"/>
    <n v="103.41538461538461"/>
    <x v="3"/>
    <s v="plays"/>
    <x v="821"/>
    <x v="822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-0.81873563218390799"/>
    <n v="105.13333333333334"/>
    <x v="0"/>
    <s v="food trucks"/>
    <x v="151"/>
    <x v="823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-0.54152777777777783"/>
    <n v="89.21621621621621"/>
    <x v="3"/>
    <s v="plays"/>
    <x v="822"/>
    <x v="82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0.17315412186379928"/>
    <n v="51.995234312946785"/>
    <x v="2"/>
    <s v="web"/>
    <x v="823"/>
    <x v="49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1.1730909090909092"/>
    <n v="64.956521739130437"/>
    <x v="3"/>
    <s v="plays"/>
    <x v="824"/>
    <x v="82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0.12285714285714286"/>
    <n v="46.235294117647058"/>
    <x v="3"/>
    <s v="plays"/>
    <x v="825"/>
    <x v="826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-0.27481012658227849"/>
    <n v="51.151785714285715"/>
    <x v="3"/>
    <s v="plays"/>
    <x v="826"/>
    <x v="827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1.1230434782608696"/>
    <n v="33.909722222222221"/>
    <x v="1"/>
    <s v="rock"/>
    <x v="827"/>
    <x v="828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1.3974657534246575"/>
    <n v="92.016298633017882"/>
    <x v="3"/>
    <s v="plays"/>
    <x v="828"/>
    <x v="82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0.8193548387096774"/>
    <n v="107.42857142857143"/>
    <x v="3"/>
    <s v="plays"/>
    <x v="829"/>
    <x v="83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0.64131147540983602"/>
    <n v="75.848484848484844"/>
    <x v="3"/>
    <s v="plays"/>
    <x v="830"/>
    <x v="94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-0.98362403100775198"/>
    <n v="80.476190476190482"/>
    <x v="3"/>
    <s v="plays"/>
    <x v="831"/>
    <x v="831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-0.50356140350877188"/>
    <n v="86.978483606557376"/>
    <x v="4"/>
    <s v="documentary"/>
    <x v="832"/>
    <x v="832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9.7065217391304345E-2"/>
    <n v="105.13541666666667"/>
    <x v="5"/>
    <s v="fiction"/>
    <x v="833"/>
    <x v="83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-0.50782051282051277"/>
    <n v="57.298507462686565"/>
    <x v="6"/>
    <s v="video games"/>
    <x v="834"/>
    <x v="834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-0.37767676767676767"/>
    <n v="93.348484848484844"/>
    <x v="2"/>
    <s v="web"/>
    <x v="835"/>
    <x v="835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-0.86941860465116283"/>
    <n v="71.987179487179489"/>
    <x v="3"/>
    <s v="plays"/>
    <x v="836"/>
    <x v="836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-0.35364583333333333"/>
    <n v="92.611940298507463"/>
    <x v="3"/>
    <s v="plays"/>
    <x v="837"/>
    <x v="611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0.59586666666666666"/>
    <n v="104.99122807017544"/>
    <x v="0"/>
    <s v="food trucks"/>
    <x v="219"/>
    <x v="837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-0.18579999999999999"/>
    <n v="30.958174904942965"/>
    <x v="7"/>
    <s v="photography books"/>
    <x v="365"/>
    <x v="334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-0.67555232558139533"/>
    <n v="33.001182732111175"/>
    <x v="7"/>
    <s v="photography books"/>
    <x v="838"/>
    <x v="838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-0.90085881587508132"/>
    <n v="84.187845303867405"/>
    <x v="3"/>
    <s v="plays"/>
    <x v="839"/>
    <x v="839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-0.73305555555555557"/>
    <n v="73.92307692307692"/>
    <x v="3"/>
    <s v="plays"/>
    <x v="840"/>
    <x v="216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-0.37042553191489364"/>
    <n v="36.987499999999997"/>
    <x v="4"/>
    <s v="documentary"/>
    <x v="841"/>
    <x v="84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0.61355932203389829"/>
    <n v="46.896551724137929"/>
    <x v="2"/>
    <s v="web"/>
    <x v="842"/>
    <x v="133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-0.95"/>
    <n v="5"/>
    <x v="3"/>
    <s v="plays"/>
    <x v="843"/>
    <x v="354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9.9693793103448272"/>
    <n v="102.02437459910199"/>
    <x v="1"/>
    <s v="rock"/>
    <x v="844"/>
    <x v="721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-0.29905841924398624"/>
    <n v="45.007502206531335"/>
    <x v="4"/>
    <s v="documentary"/>
    <x v="845"/>
    <x v="84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-0.4"/>
    <n v="94.285714285714292"/>
    <x v="4"/>
    <s v="science fiction"/>
    <x v="846"/>
    <x v="842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2.6709859154929578"/>
    <n v="101.02325581395348"/>
    <x v="2"/>
    <s v="web"/>
    <x v="110"/>
    <x v="84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0.09"/>
    <n v="97.037499999999994"/>
    <x v="3"/>
    <s v="plays"/>
    <x v="847"/>
    <x v="84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-0.80971215351812365"/>
    <n v="43.00963855421687"/>
    <x v="4"/>
    <s v="science fiction"/>
    <x v="848"/>
    <x v="845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0.26877551020408164"/>
    <n v="94.916030534351151"/>
    <x v="3"/>
    <s v="plays"/>
    <x v="849"/>
    <x v="846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6.3463636363636367"/>
    <n v="72.151785714285708"/>
    <x v="4"/>
    <s v="animation"/>
    <x v="780"/>
    <x v="847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-0.95426896551724139"/>
    <n v="51.007692307692309"/>
    <x v="5"/>
    <s v="translations"/>
    <x v="140"/>
    <x v="688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-0.14945454545454545"/>
    <n v="85.054545454545448"/>
    <x v="2"/>
    <s v="web"/>
    <x v="850"/>
    <x v="848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0.19298245614035087"/>
    <n v="43.87096774193548"/>
    <x v="5"/>
    <s v="translations"/>
    <x v="851"/>
    <x v="24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1.9602777777777778"/>
    <n v="40.063909774436091"/>
    <x v="0"/>
    <s v="food trucks"/>
    <x v="852"/>
    <x v="849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-0.15305084745762712"/>
    <n v="43.833333333333336"/>
    <x v="7"/>
    <s v="photography books"/>
    <x v="853"/>
    <x v="85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2.5578378378378379"/>
    <n v="84.92903225806451"/>
    <x v="3"/>
    <s v="plays"/>
    <x v="854"/>
    <x v="85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2.8640909090909092"/>
    <n v="41.067632850241544"/>
    <x v="1"/>
    <s v="rock"/>
    <x v="67"/>
    <x v="85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6.9223529411764702"/>
    <n v="54.971428571428568"/>
    <x v="3"/>
    <s v="plays"/>
    <x v="855"/>
    <x v="853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0.3703393665158371"/>
    <n v="77.010807374443743"/>
    <x v="1"/>
    <s v="world music"/>
    <x v="107"/>
    <x v="10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2.3820833333333336"/>
    <n v="71.201754385964918"/>
    <x v="0"/>
    <s v="food trucks"/>
    <x v="344"/>
    <x v="854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8.2278481012658222E-2"/>
    <n v="91.935483870967744"/>
    <x v="3"/>
    <s v="plays"/>
    <x v="856"/>
    <x v="855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-0.3924236037934668"/>
    <n v="97.069023569023571"/>
    <x v="3"/>
    <s v="plays"/>
    <x v="857"/>
    <x v="856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-0.72274509803921572"/>
    <n v="58.916666666666664"/>
    <x v="4"/>
    <s v="television"/>
    <x v="858"/>
    <x v="857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1.2839344262295083"/>
    <n v="58.015466983938133"/>
    <x v="2"/>
    <s v="web"/>
    <x v="859"/>
    <x v="858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-0.78384805945499592"/>
    <n v="103.87301587301587"/>
    <x v="3"/>
    <s v="plays"/>
    <x v="860"/>
    <x v="859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2.73875"/>
    <n v="93.46875"/>
    <x v="1"/>
    <s v="indie rock"/>
    <x v="170"/>
    <x v="86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0.54925925925925922"/>
    <n v="61.970370370370368"/>
    <x v="3"/>
    <s v="plays"/>
    <x v="861"/>
    <x v="264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2.2214999999999998"/>
    <n v="92.042857142857144"/>
    <x v="3"/>
    <s v="plays"/>
    <x v="862"/>
    <x v="65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-0.26042857142857145"/>
    <n v="77.268656716417908"/>
    <x v="0"/>
    <s v="food trucks"/>
    <x v="863"/>
    <x v="861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7.641"/>
    <n v="93.923913043478265"/>
    <x v="6"/>
    <s v="video games"/>
    <x v="864"/>
    <x v="862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0.43262458471760795"/>
    <n v="84.969458128078813"/>
    <x v="3"/>
    <s v="plays"/>
    <x v="527"/>
    <x v="454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-0.59718237704918031"/>
    <n v="105.97035040431267"/>
    <x v="5"/>
    <s v="nonfiction"/>
    <x v="865"/>
    <x v="863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0.78223880597014928"/>
    <n v="36.969040247678016"/>
    <x v="2"/>
    <s v="web"/>
    <x v="866"/>
    <x v="864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-0.15069444444444444"/>
    <n v="81.533333333333331"/>
    <x v="4"/>
    <s v="documentary"/>
    <x v="867"/>
    <x v="865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0.45936483346243223"/>
    <n v="80.999140154772135"/>
    <x v="4"/>
    <s v="documentary"/>
    <x v="868"/>
    <x v="866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0.52461538461538459"/>
    <n v="26.010498687664043"/>
    <x v="3"/>
    <s v="plays"/>
    <x v="105"/>
    <x v="867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-0.32870457209847598"/>
    <n v="25.998410896708286"/>
    <x v="1"/>
    <s v="rock"/>
    <x v="481"/>
    <x v="868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-0.59692307692307689"/>
    <n v="34.173913043478258"/>
    <x v="1"/>
    <s v="rock"/>
    <x v="253"/>
    <x v="296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1.1679032258064517"/>
    <n v="28.002083333333335"/>
    <x v="4"/>
    <s v="documentary"/>
    <x v="869"/>
    <x v="86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-0.47882978723404257"/>
    <n v="76.546875"/>
    <x v="5"/>
    <s v="radio &amp; podcasts"/>
    <x v="864"/>
    <x v="274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3.9958333333333331"/>
    <n v="53.053097345132741"/>
    <x v="5"/>
    <s v="translations"/>
    <x v="843"/>
    <x v="354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-0.1232051282051282"/>
    <n v="106.859375"/>
    <x v="4"/>
    <s v="drama"/>
    <x v="289"/>
    <x v="87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0.13173469387755102"/>
    <n v="46.020746887966808"/>
    <x v="1"/>
    <s v="rock"/>
    <x v="870"/>
    <x v="87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3.2654838709677421"/>
    <n v="100.17424242424242"/>
    <x v="4"/>
    <s v="drama"/>
    <x v="871"/>
    <x v="98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-0.22367346938775509"/>
    <n v="101.44"/>
    <x v="7"/>
    <s v="photography books"/>
    <x v="872"/>
    <x v="872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-0.47503189227498227"/>
    <n v="87.972684085510693"/>
    <x v="5"/>
    <s v="translations"/>
    <x v="873"/>
    <x v="873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0.57467625899280572"/>
    <n v="74.995594713656388"/>
    <x v="0"/>
    <s v="food trucks"/>
    <x v="874"/>
    <x v="526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-0.27060606060606063"/>
    <n v="42.982142857142854"/>
    <x v="3"/>
    <s v="plays"/>
    <x v="875"/>
    <x v="874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-0.39434210526315788"/>
    <n v="33.115107913669064"/>
    <x v="3"/>
    <s v="plays"/>
    <x v="876"/>
    <x v="875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-0.4320870870870871"/>
    <n v="101.13101604278074"/>
    <x v="1"/>
    <s v="indie rock"/>
    <x v="877"/>
    <x v="87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-0.43457245724572457"/>
    <n v="55.98841354723708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4365F-1A8E-45E6-98D5-2C42423DFB5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K9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axis="axisRow" dataField="1" showAll="0">
      <items count="5">
        <item sd="0" x="3"/>
        <item sd="0" x="0"/>
        <item sd="0" x="2"/>
        <item sd="0"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Col" showAll="0">
      <items count="10">
        <item sd="0" x="4"/>
        <item sd="0" x="0"/>
        <item sd="0" x="6"/>
        <item x="8"/>
        <item x="1"/>
        <item x="7"/>
        <item x="5"/>
        <item x="2"/>
        <item x="3"/>
        <item t="default"/>
      </items>
    </pivotField>
    <pivotField showAll="0">
      <items count="25">
        <item sd="0" x="10"/>
        <item x="23"/>
        <item sd="0" x="4"/>
        <item sd="0" x="6"/>
        <item x="5"/>
        <item sd="0"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6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6" count="1" selected="0">
            <x v="8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4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5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6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7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6" count="1" selected="0">
            <x v="8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6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6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6" count="1" selected="0">
            <x v="4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6" count="1" selected="0">
            <x v="6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6" count="1" selected="0">
            <x v="7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6" count="1" selected="0">
            <x v="8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6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6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6" count="1" selected="0">
            <x v="4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6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6" count="1" selected="0">
            <x v="7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6" count="1" selected="0">
            <x v="8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0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1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2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4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6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7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6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0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2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4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5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6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6" count="1" selected="0">
            <x v="8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0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1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2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3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4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5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6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7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6" count="1" selected="0">
            <x v="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F0E2F-4D13-4E1B-AD02-F55DD39648DF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B8C53-8094-49F5-9BAF-60E89917CC0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Z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Row" dataField="1" showAll="0">
      <items count="5">
        <item sd="0" x="3"/>
        <item sd="0" x="0"/>
        <item sd="0" x="2"/>
        <item sd="0" x="1"/>
        <item t="default"/>
      </items>
    </pivotField>
    <pivotField showAll="0"/>
    <pivotField axis="axisPage" showAll="0">
      <items count="8">
        <item sd="0" x="2"/>
        <item sd="0" x="0"/>
        <item sd="0" x="5"/>
        <item sd="0" x="3"/>
        <item sd="0" x="4"/>
        <item sd="0" x="6"/>
        <item sd="0"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axis="axisCol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2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G1" sqref="G1:G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5" bestFit="1" customWidth="1"/>
    <col min="16" max="16" width="16.5" style="6" bestFit="1" customWidth="1"/>
    <col min="17" max="17" width="15" bestFit="1" customWidth="1"/>
    <col min="18" max="18" width="17.3984375" bestFit="1" customWidth="1"/>
    <col min="19" max="19" width="22.19921875" style="13" bestFit="1" customWidth="1"/>
    <col min="20" max="20" width="20.796875" style="13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5" t="s">
        <v>2030</v>
      </c>
      <c r="Q1" s="7" t="s">
        <v>2065</v>
      </c>
      <c r="R1" s="1" t="s">
        <v>2064</v>
      </c>
      <c r="S1" s="11" t="s">
        <v>2071</v>
      </c>
      <c r="T1" s="11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(E2-D2)/D2</f>
        <v>-1</v>
      </c>
      <c r="P2" s="6">
        <v>0</v>
      </c>
      <c r="Q2" s="8" t="s">
        <v>2031</v>
      </c>
      <c r="R2" t="s">
        <v>2032</v>
      </c>
      <c r="S2" s="12">
        <f>(((J2/60)/60)/24)+DATE(1970,1,1)</f>
        <v>42336.25</v>
      </c>
      <c r="T2" s="13">
        <f>(((K2/60)/60)/24)+DATE(1970,1,1)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(E3-D3)/D3</f>
        <v>9.4</v>
      </c>
      <c r="P3" s="6">
        <f t="shared" ref="P3:P66" si="0">E3/G3</f>
        <v>92.151898734177209</v>
      </c>
      <c r="Q3" s="8" t="s">
        <v>2033</v>
      </c>
      <c r="R3" t="s">
        <v>2034</v>
      </c>
      <c r="S3" s="12">
        <f t="shared" ref="S3:S66" si="1">(((J3/60)/60)/24)+DATE(1970,1,1)</f>
        <v>41870.208333333336</v>
      </c>
      <c r="T3" s="13">
        <f t="shared" ref="T3:T66" si="2">(((K3/60)/60)/24)+DATE(1970,1,1)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ref="O4:O67" si="3">(E4-D4)/D4</f>
        <v>0.31478782287822876</v>
      </c>
      <c r="P4" s="6">
        <f t="shared" si="0"/>
        <v>100.01614035087719</v>
      </c>
      <c r="Q4" s="8" t="s">
        <v>2035</v>
      </c>
      <c r="R4" t="s">
        <v>2036</v>
      </c>
      <c r="S4" s="12">
        <f t="shared" si="1"/>
        <v>41595.25</v>
      </c>
      <c r="T4" s="13">
        <f t="shared" si="2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3"/>
        <v>-0.41023809523809524</v>
      </c>
      <c r="P5" s="6">
        <f t="shared" si="0"/>
        <v>103.20833333333333</v>
      </c>
      <c r="Q5" s="8" t="s">
        <v>2033</v>
      </c>
      <c r="R5" t="s">
        <v>2034</v>
      </c>
      <c r="S5" s="12">
        <f t="shared" si="1"/>
        <v>43688.208333333328</v>
      </c>
      <c r="T5" s="13">
        <f t="shared" si="2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3"/>
        <v>-0.30723684210526314</v>
      </c>
      <c r="P6" s="6">
        <f t="shared" si="0"/>
        <v>99.339622641509436</v>
      </c>
      <c r="Q6" s="8" t="s">
        <v>2037</v>
      </c>
      <c r="R6" t="s">
        <v>2038</v>
      </c>
      <c r="S6" s="12">
        <f t="shared" si="1"/>
        <v>43485.25</v>
      </c>
      <c r="T6" s="13">
        <f t="shared" si="2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3"/>
        <v>0.73618421052631577</v>
      </c>
      <c r="P7" s="6">
        <f t="shared" si="0"/>
        <v>75.833333333333329</v>
      </c>
      <c r="Q7" s="8" t="s">
        <v>2037</v>
      </c>
      <c r="R7" t="s">
        <v>2038</v>
      </c>
      <c r="S7" s="12">
        <f t="shared" si="1"/>
        <v>41149.208333333336</v>
      </c>
      <c r="T7" s="13">
        <f t="shared" si="2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3"/>
        <v>-0.79038461538461535</v>
      </c>
      <c r="P8" s="6">
        <f t="shared" si="0"/>
        <v>60.555555555555557</v>
      </c>
      <c r="Q8" s="8" t="s">
        <v>2039</v>
      </c>
      <c r="R8" t="s">
        <v>2040</v>
      </c>
      <c r="S8" s="12">
        <f t="shared" si="1"/>
        <v>42991.208333333328</v>
      </c>
      <c r="T8" s="13">
        <f t="shared" si="2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3"/>
        <v>2.2757777777777779</v>
      </c>
      <c r="P9" s="6">
        <f t="shared" si="0"/>
        <v>64.93832599118943</v>
      </c>
      <c r="Q9" s="8" t="s">
        <v>2037</v>
      </c>
      <c r="R9" t="s">
        <v>2038</v>
      </c>
      <c r="S9" s="12">
        <f t="shared" si="1"/>
        <v>42229.208333333328</v>
      </c>
      <c r="T9" s="13">
        <f t="shared" si="2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3"/>
        <v>-0.80067211625794732</v>
      </c>
      <c r="P10" s="6">
        <f t="shared" si="0"/>
        <v>30.997175141242938</v>
      </c>
      <c r="Q10" s="8" t="s">
        <v>2037</v>
      </c>
      <c r="R10" t="s">
        <v>2038</v>
      </c>
      <c r="S10" s="12">
        <f t="shared" si="1"/>
        <v>40399.208333333336</v>
      </c>
      <c r="T10" s="13">
        <f t="shared" si="2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3"/>
        <v>-0.48258064516129034</v>
      </c>
      <c r="P11" s="6">
        <f t="shared" si="0"/>
        <v>72.909090909090907</v>
      </c>
      <c r="Q11" s="8" t="s">
        <v>2033</v>
      </c>
      <c r="R11" t="s">
        <v>2041</v>
      </c>
      <c r="S11" s="12">
        <f t="shared" si="1"/>
        <v>41536.208333333336</v>
      </c>
      <c r="T11" s="13">
        <f t="shared" si="2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3"/>
        <v>1.6611538461538462</v>
      </c>
      <c r="P12" s="6">
        <f t="shared" si="0"/>
        <v>62.9</v>
      </c>
      <c r="Q12" s="8" t="s">
        <v>2039</v>
      </c>
      <c r="R12" t="s">
        <v>2042</v>
      </c>
      <c r="S12" s="12">
        <f t="shared" si="1"/>
        <v>40404.208333333336</v>
      </c>
      <c r="T12" s="13">
        <f t="shared" si="2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3"/>
        <v>-0.51904761904761909</v>
      </c>
      <c r="P13" s="6">
        <f t="shared" si="0"/>
        <v>112.22222222222223</v>
      </c>
      <c r="Q13" s="8" t="s">
        <v>2037</v>
      </c>
      <c r="R13" t="s">
        <v>2038</v>
      </c>
      <c r="S13" s="12">
        <f t="shared" si="1"/>
        <v>40442.208333333336</v>
      </c>
      <c r="T13" s="13">
        <f t="shared" si="2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3"/>
        <v>-0.10650793650793651</v>
      </c>
      <c r="P14" s="6">
        <f t="shared" si="0"/>
        <v>102.34545454545454</v>
      </c>
      <c r="Q14" s="8" t="s">
        <v>2039</v>
      </c>
      <c r="R14" t="s">
        <v>2042</v>
      </c>
      <c r="S14" s="12">
        <f t="shared" si="1"/>
        <v>43760.208333333328</v>
      </c>
      <c r="T14" s="13">
        <f t="shared" si="2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3"/>
        <v>1.4511904761904761</v>
      </c>
      <c r="P15" s="6">
        <f t="shared" si="0"/>
        <v>105.05102040816327</v>
      </c>
      <c r="Q15" s="8" t="s">
        <v>2033</v>
      </c>
      <c r="R15" t="s">
        <v>2043</v>
      </c>
      <c r="S15" s="12">
        <f t="shared" si="1"/>
        <v>42532.208333333328</v>
      </c>
      <c r="T15" s="13">
        <f t="shared" si="2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3"/>
        <v>-0.3323049645390071</v>
      </c>
      <c r="P16" s="6">
        <f t="shared" si="0"/>
        <v>94.144999999999996</v>
      </c>
      <c r="Q16" s="8" t="s">
        <v>2033</v>
      </c>
      <c r="R16" t="s">
        <v>2043</v>
      </c>
      <c r="S16" s="12">
        <f t="shared" si="1"/>
        <v>40974.25</v>
      </c>
      <c r="T16" s="13">
        <f t="shared" si="2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3"/>
        <v>-0.52692118226600981</v>
      </c>
      <c r="P17" s="6">
        <f t="shared" si="0"/>
        <v>84.986725663716811</v>
      </c>
      <c r="Q17" s="8" t="s">
        <v>2035</v>
      </c>
      <c r="R17" t="s">
        <v>2044</v>
      </c>
      <c r="S17" s="12">
        <f t="shared" si="1"/>
        <v>43809.25</v>
      </c>
      <c r="T17" s="13">
        <f t="shared" si="2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3"/>
        <v>5.4947058823529416</v>
      </c>
      <c r="P18" s="6">
        <f t="shared" si="0"/>
        <v>110.41</v>
      </c>
      <c r="Q18" s="8" t="s">
        <v>2045</v>
      </c>
      <c r="R18" t="s">
        <v>2046</v>
      </c>
      <c r="S18" s="12">
        <f t="shared" si="1"/>
        <v>41661.25</v>
      </c>
      <c r="T18" s="13">
        <f t="shared" si="2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3"/>
        <v>0.59391252955082741</v>
      </c>
      <c r="P19" s="6">
        <f t="shared" si="0"/>
        <v>107.96236989591674</v>
      </c>
      <c r="Q19" s="8" t="s">
        <v>2039</v>
      </c>
      <c r="R19" t="s">
        <v>2047</v>
      </c>
      <c r="S19" s="12">
        <f t="shared" si="1"/>
        <v>40555.25</v>
      </c>
      <c r="T19" s="13">
        <f t="shared" si="2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3"/>
        <v>-0.33087912087912086</v>
      </c>
      <c r="P20" s="6">
        <f t="shared" si="0"/>
        <v>45.103703703703701</v>
      </c>
      <c r="Q20" s="8" t="s">
        <v>2037</v>
      </c>
      <c r="R20" t="s">
        <v>2038</v>
      </c>
      <c r="S20" s="12">
        <f t="shared" si="1"/>
        <v>43351.208333333328</v>
      </c>
      <c r="T20" s="13">
        <f t="shared" si="2"/>
        <v>43359.208333333328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3"/>
        <v>-0.51470400000000005</v>
      </c>
      <c r="P21" s="6">
        <f t="shared" si="0"/>
        <v>45.001483679525222</v>
      </c>
      <c r="Q21" s="8" t="s">
        <v>2037</v>
      </c>
      <c r="R21" t="s">
        <v>2038</v>
      </c>
      <c r="S21" s="12">
        <f t="shared" si="1"/>
        <v>43528.25</v>
      </c>
      <c r="T21" s="13">
        <f t="shared" si="2"/>
        <v>43549.208333333328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3"/>
        <v>0.12242792109256449</v>
      </c>
      <c r="P22" s="6">
        <f t="shared" si="0"/>
        <v>105.97134670487107</v>
      </c>
      <c r="Q22" s="8" t="s">
        <v>2039</v>
      </c>
      <c r="R22" t="s">
        <v>2042</v>
      </c>
      <c r="S22" s="12">
        <f t="shared" si="1"/>
        <v>41848.208333333336</v>
      </c>
      <c r="T22" s="13">
        <f t="shared" si="2"/>
        <v>41848.208333333336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3"/>
        <v>-0.59007446808510633</v>
      </c>
      <c r="P23" s="6">
        <f t="shared" si="0"/>
        <v>69.055555555555557</v>
      </c>
      <c r="Q23" s="8" t="s">
        <v>2037</v>
      </c>
      <c r="R23" t="s">
        <v>2038</v>
      </c>
      <c r="S23" s="12">
        <f t="shared" si="1"/>
        <v>40770.208333333336</v>
      </c>
      <c r="T23" s="13">
        <f t="shared" si="2"/>
        <v>40804.208333333336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3"/>
        <v>0.28071065989847716</v>
      </c>
      <c r="P24" s="6">
        <f t="shared" si="0"/>
        <v>85.044943820224717</v>
      </c>
      <c r="Q24" s="8" t="s">
        <v>2037</v>
      </c>
      <c r="R24" t="s">
        <v>2038</v>
      </c>
      <c r="S24" s="12">
        <f t="shared" si="1"/>
        <v>43193.208333333328</v>
      </c>
      <c r="T24" s="13">
        <f t="shared" si="2"/>
        <v>43208.208333333328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3"/>
        <v>2.3204444444444445</v>
      </c>
      <c r="P25" s="6">
        <f t="shared" si="0"/>
        <v>105.22535211267606</v>
      </c>
      <c r="Q25" s="8" t="s">
        <v>2039</v>
      </c>
      <c r="R25" t="s">
        <v>2040</v>
      </c>
      <c r="S25" s="12">
        <f t="shared" si="1"/>
        <v>43510.25</v>
      </c>
      <c r="T25" s="13">
        <f t="shared" si="2"/>
        <v>43563.208333333328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3"/>
        <v>0.12832251082251081</v>
      </c>
      <c r="P26" s="6">
        <f t="shared" si="0"/>
        <v>39.003741114852225</v>
      </c>
      <c r="Q26" s="8" t="s">
        <v>2035</v>
      </c>
      <c r="R26" t="s">
        <v>2044</v>
      </c>
      <c r="S26" s="12">
        <f t="shared" si="1"/>
        <v>41811.208333333336</v>
      </c>
      <c r="T26" s="13">
        <f t="shared" si="2"/>
        <v>41813.208333333336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3"/>
        <v>1.1643636363636363</v>
      </c>
      <c r="P27" s="6">
        <f t="shared" si="0"/>
        <v>73.030674846625772</v>
      </c>
      <c r="Q27" s="8" t="s">
        <v>2048</v>
      </c>
      <c r="R27" t="s">
        <v>2049</v>
      </c>
      <c r="S27" s="12">
        <f t="shared" si="1"/>
        <v>40681.208333333336</v>
      </c>
      <c r="T27" s="13">
        <f t="shared" si="2"/>
        <v>40701.208333333336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3"/>
        <v>-0.5180093023255814</v>
      </c>
      <c r="P28" s="6">
        <f t="shared" si="0"/>
        <v>35.009459459459457</v>
      </c>
      <c r="Q28" s="8" t="s">
        <v>2037</v>
      </c>
      <c r="R28" t="s">
        <v>2038</v>
      </c>
      <c r="S28" s="12">
        <f t="shared" si="1"/>
        <v>43312.208333333328</v>
      </c>
      <c r="T28" s="13">
        <f t="shared" si="2"/>
        <v>43339.208333333328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3"/>
        <v>-0.20050000000000001</v>
      </c>
      <c r="P29" s="6">
        <f t="shared" si="0"/>
        <v>106.6</v>
      </c>
      <c r="Q29" s="8" t="s">
        <v>2033</v>
      </c>
      <c r="R29" t="s">
        <v>2034</v>
      </c>
      <c r="S29" s="12">
        <f t="shared" si="1"/>
        <v>42280.208333333328</v>
      </c>
      <c r="T29" s="13">
        <f t="shared" si="2"/>
        <v>42288.208333333328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3"/>
        <v>5.2255351681957184E-2</v>
      </c>
      <c r="P30" s="6">
        <f t="shared" si="0"/>
        <v>61.997747747747745</v>
      </c>
      <c r="Q30" s="8" t="s">
        <v>2037</v>
      </c>
      <c r="R30" t="s">
        <v>2038</v>
      </c>
      <c r="S30" s="12">
        <f t="shared" si="1"/>
        <v>40218.25</v>
      </c>
      <c r="T30" s="13">
        <f t="shared" si="2"/>
        <v>40241.25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3"/>
        <v>2.2889978213507627</v>
      </c>
      <c r="P31" s="6">
        <f t="shared" si="0"/>
        <v>94.000622665006233</v>
      </c>
      <c r="Q31" s="8" t="s">
        <v>2039</v>
      </c>
      <c r="R31" t="s">
        <v>2050</v>
      </c>
      <c r="S31" s="12">
        <f t="shared" si="1"/>
        <v>43301.208333333328</v>
      </c>
      <c r="T31" s="13">
        <f t="shared" si="2"/>
        <v>43341.208333333328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3"/>
        <v>0.60611111111111116</v>
      </c>
      <c r="P32" s="6">
        <f t="shared" si="0"/>
        <v>112.05426356589147</v>
      </c>
      <c r="Q32" s="8" t="s">
        <v>2039</v>
      </c>
      <c r="R32" t="s">
        <v>2047</v>
      </c>
      <c r="S32" s="12">
        <f t="shared" si="1"/>
        <v>43609.208333333328</v>
      </c>
      <c r="T32" s="13">
        <f t="shared" si="2"/>
        <v>43614.208333333328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3"/>
        <v>2.1</v>
      </c>
      <c r="P33" s="6">
        <f t="shared" si="0"/>
        <v>48.008849557522126</v>
      </c>
      <c r="Q33" s="8" t="s">
        <v>2048</v>
      </c>
      <c r="R33" t="s">
        <v>2049</v>
      </c>
      <c r="S33" s="12">
        <f t="shared" si="1"/>
        <v>42374.25</v>
      </c>
      <c r="T33" s="13">
        <f t="shared" si="2"/>
        <v>42402.25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3"/>
        <v>-0.13192079207920793</v>
      </c>
      <c r="P34" s="6">
        <f t="shared" si="0"/>
        <v>38.004334633723452</v>
      </c>
      <c r="Q34" s="8" t="s">
        <v>2039</v>
      </c>
      <c r="R34" t="s">
        <v>2040</v>
      </c>
      <c r="S34" s="12">
        <f t="shared" si="1"/>
        <v>43110.25</v>
      </c>
      <c r="T34" s="13">
        <f t="shared" si="2"/>
        <v>43137.25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3"/>
        <v>2.7782071713147412</v>
      </c>
      <c r="P35" s="6">
        <f t="shared" si="0"/>
        <v>35.000184535892231</v>
      </c>
      <c r="Q35" s="8" t="s">
        <v>2037</v>
      </c>
      <c r="R35" t="s">
        <v>2038</v>
      </c>
      <c r="S35" s="12">
        <f t="shared" si="1"/>
        <v>41917.208333333336</v>
      </c>
      <c r="T35" s="13">
        <f t="shared" si="2"/>
        <v>41954.25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3"/>
        <v>0.50806451612903225</v>
      </c>
      <c r="P36" s="6">
        <f t="shared" si="0"/>
        <v>85</v>
      </c>
      <c r="Q36" s="8" t="s">
        <v>2039</v>
      </c>
      <c r="R36" t="s">
        <v>2040</v>
      </c>
      <c r="S36" s="12">
        <f t="shared" si="1"/>
        <v>42817.208333333328</v>
      </c>
      <c r="T36" s="13">
        <f t="shared" si="2"/>
        <v>42822.208333333328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3"/>
        <v>0.50301195219123507</v>
      </c>
      <c r="P37" s="6">
        <f t="shared" si="0"/>
        <v>95.993893129770996</v>
      </c>
      <c r="Q37" s="8" t="s">
        <v>2039</v>
      </c>
      <c r="R37" t="s">
        <v>2042</v>
      </c>
      <c r="S37" s="12">
        <f t="shared" si="1"/>
        <v>43484.25</v>
      </c>
      <c r="T37" s="13">
        <f t="shared" si="2"/>
        <v>43526.25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3"/>
        <v>0.57285714285714284</v>
      </c>
      <c r="P38" s="6">
        <f t="shared" si="0"/>
        <v>68.8125</v>
      </c>
      <c r="Q38" s="8" t="s">
        <v>2037</v>
      </c>
      <c r="R38" t="s">
        <v>2038</v>
      </c>
      <c r="S38" s="12">
        <f t="shared" si="1"/>
        <v>40600.25</v>
      </c>
      <c r="T38" s="13">
        <f t="shared" si="2"/>
        <v>40625.208333333336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3"/>
        <v>0.39987654320987653</v>
      </c>
      <c r="P39" s="6">
        <f t="shared" si="0"/>
        <v>105.97196261682242</v>
      </c>
      <c r="Q39" s="8" t="s">
        <v>2045</v>
      </c>
      <c r="R39" t="s">
        <v>2051</v>
      </c>
      <c r="S39" s="12">
        <f t="shared" si="1"/>
        <v>43744.208333333328</v>
      </c>
      <c r="T39" s="13">
        <f t="shared" si="2"/>
        <v>43777.25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3"/>
        <v>2.2532258064516131</v>
      </c>
      <c r="P40" s="6">
        <f t="shared" si="0"/>
        <v>75.261194029850742</v>
      </c>
      <c r="Q40" s="8" t="s">
        <v>2052</v>
      </c>
      <c r="R40" t="s">
        <v>2053</v>
      </c>
      <c r="S40" s="12">
        <f t="shared" si="1"/>
        <v>40469.208333333336</v>
      </c>
      <c r="T40" s="13">
        <f t="shared" si="2"/>
        <v>40474.208333333336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3"/>
        <v>-0.49222222222222223</v>
      </c>
      <c r="P41" s="6">
        <f t="shared" si="0"/>
        <v>57.125</v>
      </c>
      <c r="Q41" s="8" t="s">
        <v>2037</v>
      </c>
      <c r="R41" t="s">
        <v>2038</v>
      </c>
      <c r="S41" s="12">
        <f t="shared" si="1"/>
        <v>41330.25</v>
      </c>
      <c r="T41" s="13">
        <f t="shared" si="2"/>
        <v>41344.208333333336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3"/>
        <v>0.69068181818181817</v>
      </c>
      <c r="P42" s="6">
        <f t="shared" si="0"/>
        <v>75.141414141414145</v>
      </c>
      <c r="Q42" s="8" t="s">
        <v>2035</v>
      </c>
      <c r="R42" t="s">
        <v>2044</v>
      </c>
      <c r="S42" s="12">
        <f t="shared" si="1"/>
        <v>40334.208333333336</v>
      </c>
      <c r="T42" s="13">
        <f t="shared" si="2"/>
        <v>40353.208333333336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3"/>
        <v>1.1292857142857142</v>
      </c>
      <c r="P43" s="6">
        <f t="shared" si="0"/>
        <v>107.42342342342343</v>
      </c>
      <c r="Q43" s="8" t="s">
        <v>2033</v>
      </c>
      <c r="R43" t="s">
        <v>2034</v>
      </c>
      <c r="S43" s="12">
        <f t="shared" si="1"/>
        <v>41156.208333333336</v>
      </c>
      <c r="T43" s="13">
        <f t="shared" si="2"/>
        <v>41182.208333333336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3"/>
        <v>3.4394444444444443</v>
      </c>
      <c r="P44" s="6">
        <f t="shared" si="0"/>
        <v>35.995495495495497</v>
      </c>
      <c r="Q44" s="8" t="s">
        <v>2031</v>
      </c>
      <c r="R44" t="s">
        <v>2032</v>
      </c>
      <c r="S44" s="12">
        <f t="shared" si="1"/>
        <v>40728.208333333336</v>
      </c>
      <c r="T44" s="13">
        <f t="shared" si="2"/>
        <v>40737.208333333336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3"/>
        <v>0.85939024390243901</v>
      </c>
      <c r="P45" s="6">
        <f t="shared" si="0"/>
        <v>26.998873148744366</v>
      </c>
      <c r="Q45" s="8" t="s">
        <v>2045</v>
      </c>
      <c r="R45" t="s">
        <v>2054</v>
      </c>
      <c r="S45" s="12">
        <f t="shared" si="1"/>
        <v>41844.208333333336</v>
      </c>
      <c r="T45" s="13">
        <f t="shared" si="2"/>
        <v>41860.208333333336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3"/>
        <v>5.5881249999999998</v>
      </c>
      <c r="P46" s="6">
        <f t="shared" si="0"/>
        <v>107.56122448979592</v>
      </c>
      <c r="Q46" s="8" t="s">
        <v>2045</v>
      </c>
      <c r="R46" t="s">
        <v>2051</v>
      </c>
      <c r="S46" s="12">
        <f t="shared" si="1"/>
        <v>43541.208333333328</v>
      </c>
      <c r="T46" s="13">
        <f t="shared" si="2"/>
        <v>43542.208333333328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3"/>
        <v>-0.52315789473684216</v>
      </c>
      <c r="P47" s="6">
        <f t="shared" si="0"/>
        <v>94.375</v>
      </c>
      <c r="Q47" s="8" t="s">
        <v>2037</v>
      </c>
      <c r="R47" t="s">
        <v>2038</v>
      </c>
      <c r="S47" s="12">
        <f t="shared" si="1"/>
        <v>42676.208333333328</v>
      </c>
      <c r="T47" s="13">
        <f t="shared" si="2"/>
        <v>42691.25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3"/>
        <v>0.14783783783783783</v>
      </c>
      <c r="P48" s="6">
        <f t="shared" si="0"/>
        <v>46.163043478260867</v>
      </c>
      <c r="Q48" s="8" t="s">
        <v>2033</v>
      </c>
      <c r="R48" t="s">
        <v>2034</v>
      </c>
      <c r="S48" s="12">
        <f t="shared" si="1"/>
        <v>40367.208333333336</v>
      </c>
      <c r="T48" s="13">
        <f t="shared" si="2"/>
        <v>40390.208333333336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3"/>
        <v>3.7526666666666668</v>
      </c>
      <c r="P49" s="6">
        <f t="shared" si="0"/>
        <v>47.845637583892618</v>
      </c>
      <c r="Q49" s="8" t="s">
        <v>2037</v>
      </c>
      <c r="R49" t="s">
        <v>2038</v>
      </c>
      <c r="S49" s="12">
        <f t="shared" si="1"/>
        <v>41727.208333333336</v>
      </c>
      <c r="T49" s="13">
        <f t="shared" si="2"/>
        <v>41757.208333333336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3"/>
        <v>2.86972972972973</v>
      </c>
      <c r="P50" s="6">
        <f t="shared" si="0"/>
        <v>53.007815713698065</v>
      </c>
      <c r="Q50" s="8" t="s">
        <v>2037</v>
      </c>
      <c r="R50" t="s">
        <v>2038</v>
      </c>
      <c r="S50" s="12">
        <f t="shared" si="1"/>
        <v>42180.208333333328</v>
      </c>
      <c r="T50" s="13">
        <f t="shared" si="2"/>
        <v>42192.208333333328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3"/>
        <v>0.89624999999999999</v>
      </c>
      <c r="P51" s="6">
        <f t="shared" si="0"/>
        <v>45.059405940594061</v>
      </c>
      <c r="Q51" s="8" t="s">
        <v>2033</v>
      </c>
      <c r="R51" t="s">
        <v>2034</v>
      </c>
      <c r="S51" s="12">
        <f t="shared" si="1"/>
        <v>43758.208333333328</v>
      </c>
      <c r="T51" s="13">
        <f t="shared" si="2"/>
        <v>43803.25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3"/>
        <v>-0.98</v>
      </c>
      <c r="P52" s="6">
        <f t="shared" si="0"/>
        <v>2</v>
      </c>
      <c r="Q52" s="8" t="s">
        <v>2033</v>
      </c>
      <c r="R52" t="s">
        <v>2055</v>
      </c>
      <c r="S52" s="12">
        <f t="shared" si="1"/>
        <v>41487.208333333336</v>
      </c>
      <c r="T52" s="13">
        <f t="shared" si="2"/>
        <v>41515.208333333336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3"/>
        <v>-8.1321948134092353E-2</v>
      </c>
      <c r="P53" s="6">
        <f t="shared" si="0"/>
        <v>99.006816632583508</v>
      </c>
      <c r="Q53" s="8" t="s">
        <v>2035</v>
      </c>
      <c r="R53" t="s">
        <v>2044</v>
      </c>
      <c r="S53" s="12">
        <f t="shared" si="1"/>
        <v>40995.208333333336</v>
      </c>
      <c r="T53" s="13">
        <f t="shared" si="2"/>
        <v>41011.208333333336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3"/>
        <v>-0.65847222222222224</v>
      </c>
      <c r="P54" s="6">
        <f t="shared" si="0"/>
        <v>32.786666666666669</v>
      </c>
      <c r="Q54" s="8" t="s">
        <v>2037</v>
      </c>
      <c r="R54" t="s">
        <v>2038</v>
      </c>
      <c r="S54" s="12">
        <f t="shared" si="1"/>
        <v>40436.208333333336</v>
      </c>
      <c r="T54" s="13">
        <f t="shared" si="2"/>
        <v>40440.208333333336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3"/>
        <v>0.40409090909090911</v>
      </c>
      <c r="P55" s="6">
        <f t="shared" si="0"/>
        <v>59.119617224880386</v>
      </c>
      <c r="Q55" s="8" t="s">
        <v>2039</v>
      </c>
      <c r="R55" t="s">
        <v>2042</v>
      </c>
      <c r="S55" s="12">
        <f t="shared" si="1"/>
        <v>41779.208333333336</v>
      </c>
      <c r="T55" s="13">
        <f t="shared" si="2"/>
        <v>41818.208333333336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3"/>
        <v>-0.10133333333333333</v>
      </c>
      <c r="P56" s="6">
        <f t="shared" si="0"/>
        <v>44.93333333333333</v>
      </c>
      <c r="Q56" s="8" t="s">
        <v>2035</v>
      </c>
      <c r="R56" t="s">
        <v>2044</v>
      </c>
      <c r="S56" s="12">
        <f t="shared" si="1"/>
        <v>43170.25</v>
      </c>
      <c r="T56" s="13">
        <f t="shared" si="2"/>
        <v>43176.208333333328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3"/>
        <v>0.77969696969696967</v>
      </c>
      <c r="P57" s="6">
        <f t="shared" si="0"/>
        <v>89.664122137404576</v>
      </c>
      <c r="Q57" s="8" t="s">
        <v>2033</v>
      </c>
      <c r="R57" t="s">
        <v>2056</v>
      </c>
      <c r="S57" s="12">
        <f t="shared" si="1"/>
        <v>43311.208333333328</v>
      </c>
      <c r="T57" s="13">
        <f t="shared" si="2"/>
        <v>43316.208333333328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3"/>
        <v>0.43662499999999999</v>
      </c>
      <c r="P58" s="6">
        <f t="shared" si="0"/>
        <v>70.079268292682926</v>
      </c>
      <c r="Q58" s="8" t="s">
        <v>2035</v>
      </c>
      <c r="R58" t="s">
        <v>2044</v>
      </c>
      <c r="S58" s="12">
        <f t="shared" si="1"/>
        <v>42014.25</v>
      </c>
      <c r="T58" s="13">
        <f t="shared" si="2"/>
        <v>42021.25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3"/>
        <v>1.1527586206896552</v>
      </c>
      <c r="P59" s="6">
        <f t="shared" si="0"/>
        <v>31.059701492537314</v>
      </c>
      <c r="Q59" s="8" t="s">
        <v>2048</v>
      </c>
      <c r="R59" t="s">
        <v>2049</v>
      </c>
      <c r="S59" s="12">
        <f t="shared" si="1"/>
        <v>42979.208333333328</v>
      </c>
      <c r="T59" s="13">
        <f t="shared" si="2"/>
        <v>42991.208333333328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3"/>
        <v>1.2711111111111111</v>
      </c>
      <c r="P60" s="6">
        <f t="shared" si="0"/>
        <v>29.061611374407583</v>
      </c>
      <c r="Q60" s="8" t="s">
        <v>2037</v>
      </c>
      <c r="R60" t="s">
        <v>2038</v>
      </c>
      <c r="S60" s="12">
        <f t="shared" si="1"/>
        <v>42268.208333333328</v>
      </c>
      <c r="T60" s="13">
        <f t="shared" si="2"/>
        <v>42281.208333333328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3"/>
        <v>1.7507142857142857</v>
      </c>
      <c r="P61" s="6">
        <f t="shared" si="0"/>
        <v>30.0859375</v>
      </c>
      <c r="Q61" s="8" t="s">
        <v>2037</v>
      </c>
      <c r="R61" t="s">
        <v>2038</v>
      </c>
      <c r="S61" s="12">
        <f t="shared" si="1"/>
        <v>42898.208333333328</v>
      </c>
      <c r="T61" s="13">
        <f t="shared" si="2"/>
        <v>42913.208333333328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3"/>
        <v>0.44370488322717622</v>
      </c>
      <c r="P62" s="6">
        <f t="shared" si="0"/>
        <v>84.998125000000002</v>
      </c>
      <c r="Q62" s="8" t="s">
        <v>2037</v>
      </c>
      <c r="R62" t="s">
        <v>2038</v>
      </c>
      <c r="S62" s="12">
        <f t="shared" si="1"/>
        <v>41107.208333333336</v>
      </c>
      <c r="T62" s="13">
        <f t="shared" si="2"/>
        <v>41110.208333333336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3"/>
        <v>-7.2540160642570281E-2</v>
      </c>
      <c r="P63" s="6">
        <f t="shared" si="0"/>
        <v>82.001775410563695</v>
      </c>
      <c r="Q63" s="8" t="s">
        <v>2037</v>
      </c>
      <c r="R63" t="s">
        <v>2038</v>
      </c>
      <c r="S63" s="12">
        <f t="shared" si="1"/>
        <v>40595.25</v>
      </c>
      <c r="T63" s="13">
        <f t="shared" si="2"/>
        <v>40635.208333333336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3"/>
        <v>6.226</v>
      </c>
      <c r="P64" s="6">
        <f t="shared" si="0"/>
        <v>58.040160642570278</v>
      </c>
      <c r="Q64" s="8" t="s">
        <v>2035</v>
      </c>
      <c r="R64" t="s">
        <v>2036</v>
      </c>
      <c r="S64" s="12">
        <f t="shared" si="1"/>
        <v>42160.208333333328</v>
      </c>
      <c r="T64" s="13">
        <f t="shared" si="2"/>
        <v>42161.208333333328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3"/>
        <v>-0.88148936170212766</v>
      </c>
      <c r="P65" s="6">
        <f t="shared" si="0"/>
        <v>111.4</v>
      </c>
      <c r="Q65" s="8" t="s">
        <v>2037</v>
      </c>
      <c r="R65" t="s">
        <v>2038</v>
      </c>
      <c r="S65" s="12">
        <f t="shared" si="1"/>
        <v>42853.208333333328</v>
      </c>
      <c r="T65" s="13">
        <f t="shared" si="2"/>
        <v>42859.208333333328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3"/>
        <v>-2.3571428571428573E-2</v>
      </c>
      <c r="P66" s="6">
        <f t="shared" si="0"/>
        <v>71.94736842105263</v>
      </c>
      <c r="Q66" s="8" t="s">
        <v>2035</v>
      </c>
      <c r="R66" t="s">
        <v>2036</v>
      </c>
      <c r="S66" s="12">
        <f t="shared" si="1"/>
        <v>43283.208333333328</v>
      </c>
      <c r="T66" s="13">
        <f t="shared" si="2"/>
        <v>43298.208333333328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3"/>
        <v>1.3614754098360655</v>
      </c>
      <c r="P67" s="6">
        <f t="shared" ref="P67:P130" si="4">E67/G67</f>
        <v>61.038135593220339</v>
      </c>
      <c r="Q67" s="8" t="s">
        <v>2037</v>
      </c>
      <c r="R67" t="s">
        <v>2038</v>
      </c>
      <c r="S67" s="12">
        <f t="shared" ref="S67:S130" si="5">(((J67/60)/60)/24)+DATE(1970,1,1)</f>
        <v>40570.25</v>
      </c>
      <c r="T67" s="13">
        <f t="shared" ref="T67:T130" si="6">(((K67/60)/60)/24)+DATE(1970,1,1)</f>
        <v>40577.25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ref="O68:O131" si="7">(E68-D68)/D68</f>
        <v>-0.54931034482758623</v>
      </c>
      <c r="P68" s="6">
        <f t="shared" si="4"/>
        <v>108.91666666666667</v>
      </c>
      <c r="Q68" s="8" t="s">
        <v>2037</v>
      </c>
      <c r="R68" t="s">
        <v>2038</v>
      </c>
      <c r="S68" s="12">
        <f t="shared" si="5"/>
        <v>42102.208333333328</v>
      </c>
      <c r="T68" s="13">
        <f t="shared" si="6"/>
        <v>42107.208333333328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7"/>
        <v>0.62385674931129476</v>
      </c>
      <c r="P69" s="6">
        <f t="shared" si="4"/>
        <v>29.001722017220171</v>
      </c>
      <c r="Q69" s="8" t="s">
        <v>2035</v>
      </c>
      <c r="R69" t="s">
        <v>2044</v>
      </c>
      <c r="S69" s="12">
        <f t="shared" si="5"/>
        <v>40203.25</v>
      </c>
      <c r="T69" s="13">
        <f t="shared" si="6"/>
        <v>40208.25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7"/>
        <v>1.5452631578947369</v>
      </c>
      <c r="P70" s="6">
        <f t="shared" si="4"/>
        <v>58.975609756097562</v>
      </c>
      <c r="Q70" s="8" t="s">
        <v>2037</v>
      </c>
      <c r="R70" t="s">
        <v>2038</v>
      </c>
      <c r="S70" s="12">
        <f t="shared" si="5"/>
        <v>42943.208333333328</v>
      </c>
      <c r="T70" s="13">
        <f t="shared" si="6"/>
        <v>42990.208333333328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7"/>
        <v>-0.75936708860759494</v>
      </c>
      <c r="P71" s="6">
        <f t="shared" si="4"/>
        <v>111.82352941176471</v>
      </c>
      <c r="Q71" s="8" t="s">
        <v>2037</v>
      </c>
      <c r="R71" t="s">
        <v>2038</v>
      </c>
      <c r="S71" s="12">
        <f t="shared" si="5"/>
        <v>40531.25</v>
      </c>
      <c r="T71" s="13">
        <f t="shared" si="6"/>
        <v>40565.25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7"/>
        <v>0.23741406249999999</v>
      </c>
      <c r="P72" s="6">
        <f t="shared" si="4"/>
        <v>63.995555555555555</v>
      </c>
      <c r="Q72" s="8" t="s">
        <v>2037</v>
      </c>
      <c r="R72" t="s">
        <v>2038</v>
      </c>
      <c r="S72" s="12">
        <f t="shared" si="5"/>
        <v>40484.208333333336</v>
      </c>
      <c r="T72" s="13">
        <f t="shared" si="6"/>
        <v>40533.25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7"/>
        <v>8.0666666666666664E-2</v>
      </c>
      <c r="P73" s="6">
        <f t="shared" si="4"/>
        <v>85.315789473684205</v>
      </c>
      <c r="Q73" s="8" t="s">
        <v>2037</v>
      </c>
      <c r="R73" t="s">
        <v>2038</v>
      </c>
      <c r="S73" s="12">
        <f t="shared" si="5"/>
        <v>43799.25</v>
      </c>
      <c r="T73" s="13">
        <f t="shared" si="6"/>
        <v>43803.25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7"/>
        <v>5.7033333333333331</v>
      </c>
      <c r="P74" s="6">
        <f t="shared" si="4"/>
        <v>74.481481481481481</v>
      </c>
      <c r="Q74" s="8" t="s">
        <v>2039</v>
      </c>
      <c r="R74" t="s">
        <v>2047</v>
      </c>
      <c r="S74" s="12">
        <f t="shared" si="5"/>
        <v>42186.208333333328</v>
      </c>
      <c r="T74" s="13">
        <f t="shared" si="6"/>
        <v>42222.208333333328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7"/>
        <v>5.609285714285714</v>
      </c>
      <c r="P75" s="6">
        <f t="shared" si="4"/>
        <v>105.14772727272727</v>
      </c>
      <c r="Q75" s="8" t="s">
        <v>2033</v>
      </c>
      <c r="R75" t="s">
        <v>2056</v>
      </c>
      <c r="S75" s="12">
        <f t="shared" si="5"/>
        <v>42701.25</v>
      </c>
      <c r="T75" s="13">
        <f t="shared" si="6"/>
        <v>42704.25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7"/>
        <v>0.22461538461538461</v>
      </c>
      <c r="P76" s="6">
        <f t="shared" si="4"/>
        <v>56.188235294117646</v>
      </c>
      <c r="Q76" s="8" t="s">
        <v>2033</v>
      </c>
      <c r="R76" t="s">
        <v>2055</v>
      </c>
      <c r="S76" s="12">
        <f t="shared" si="5"/>
        <v>42456.208333333328</v>
      </c>
      <c r="T76" s="13">
        <f t="shared" si="6"/>
        <v>42457.208333333328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7"/>
        <v>0.50577319587628866</v>
      </c>
      <c r="P77" s="6">
        <f t="shared" si="4"/>
        <v>85.917647058823533</v>
      </c>
      <c r="Q77" s="8" t="s">
        <v>2052</v>
      </c>
      <c r="R77" t="s">
        <v>2053</v>
      </c>
      <c r="S77" s="12">
        <f t="shared" si="5"/>
        <v>43296.208333333328</v>
      </c>
      <c r="T77" s="13">
        <f t="shared" si="6"/>
        <v>43304.208333333328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7"/>
        <v>-0.21893409275834011</v>
      </c>
      <c r="P78" s="6">
        <f t="shared" si="4"/>
        <v>57.00296912114014</v>
      </c>
      <c r="Q78" s="8" t="s">
        <v>2037</v>
      </c>
      <c r="R78" t="s">
        <v>2038</v>
      </c>
      <c r="S78" s="12">
        <f t="shared" si="5"/>
        <v>42027.25</v>
      </c>
      <c r="T78" s="13">
        <f t="shared" si="6"/>
        <v>42076.208333333328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7"/>
        <v>-0.53052631578947373</v>
      </c>
      <c r="P79" s="6">
        <f t="shared" si="4"/>
        <v>79.642857142857139</v>
      </c>
      <c r="Q79" s="8" t="s">
        <v>2039</v>
      </c>
      <c r="R79" t="s">
        <v>2047</v>
      </c>
      <c r="S79" s="12">
        <f t="shared" si="5"/>
        <v>40448.208333333336</v>
      </c>
      <c r="T79" s="13">
        <f t="shared" si="6"/>
        <v>40462.208333333336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7"/>
        <v>2.008</v>
      </c>
      <c r="P80" s="6">
        <f t="shared" si="4"/>
        <v>41.018181818181816</v>
      </c>
      <c r="Q80" s="8" t="s">
        <v>2045</v>
      </c>
      <c r="R80" t="s">
        <v>2057</v>
      </c>
      <c r="S80" s="12">
        <f t="shared" si="5"/>
        <v>43206.208333333328</v>
      </c>
      <c r="T80" s="13">
        <f t="shared" si="6"/>
        <v>43207.208333333328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7"/>
        <v>-0.3040138408304498</v>
      </c>
      <c r="P81" s="6">
        <f t="shared" si="4"/>
        <v>48.004773269689736</v>
      </c>
      <c r="Q81" s="8" t="s">
        <v>2037</v>
      </c>
      <c r="R81" t="s">
        <v>2038</v>
      </c>
      <c r="S81" s="12">
        <f t="shared" si="5"/>
        <v>43267.208333333328</v>
      </c>
      <c r="T81" s="13">
        <f t="shared" si="6"/>
        <v>43272.208333333328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7"/>
        <v>5.374545454545455</v>
      </c>
      <c r="P82" s="6">
        <f t="shared" si="4"/>
        <v>55.212598425196852</v>
      </c>
      <c r="Q82" s="8" t="s">
        <v>2048</v>
      </c>
      <c r="R82" t="s">
        <v>2049</v>
      </c>
      <c r="S82" s="12">
        <f t="shared" si="5"/>
        <v>42976.208333333328</v>
      </c>
      <c r="T82" s="13">
        <f t="shared" si="6"/>
        <v>43006.208333333328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7"/>
        <v>1.2533928571428572</v>
      </c>
      <c r="P83" s="6">
        <f t="shared" si="4"/>
        <v>92.109489051094897</v>
      </c>
      <c r="Q83" s="8" t="s">
        <v>2033</v>
      </c>
      <c r="R83" t="s">
        <v>2034</v>
      </c>
      <c r="S83" s="12">
        <f t="shared" si="5"/>
        <v>43062.25</v>
      </c>
      <c r="T83" s="13">
        <f t="shared" si="6"/>
        <v>43087.25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7"/>
        <v>13.973000000000001</v>
      </c>
      <c r="P84" s="6">
        <f t="shared" si="4"/>
        <v>83.183333333333337</v>
      </c>
      <c r="Q84" s="8" t="s">
        <v>2048</v>
      </c>
      <c r="R84" t="s">
        <v>2049</v>
      </c>
      <c r="S84" s="12">
        <f t="shared" si="5"/>
        <v>43482.25</v>
      </c>
      <c r="T84" s="13">
        <f t="shared" si="6"/>
        <v>43489.25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7"/>
        <v>-0.62409774436090226</v>
      </c>
      <c r="P85" s="6">
        <f t="shared" si="4"/>
        <v>39.996000000000002</v>
      </c>
      <c r="Q85" s="8" t="s">
        <v>2033</v>
      </c>
      <c r="R85" t="s">
        <v>2041</v>
      </c>
      <c r="S85" s="12">
        <f t="shared" si="5"/>
        <v>42579.208333333328</v>
      </c>
      <c r="T85" s="13">
        <f t="shared" si="6"/>
        <v>42601.208333333328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7"/>
        <v>0.32369426751592356</v>
      </c>
      <c r="P86" s="6">
        <f t="shared" si="4"/>
        <v>111.1336898395722</v>
      </c>
      <c r="Q86" s="8" t="s">
        <v>2035</v>
      </c>
      <c r="R86" t="s">
        <v>2044</v>
      </c>
      <c r="S86" s="12">
        <f t="shared" si="5"/>
        <v>41118.208333333336</v>
      </c>
      <c r="T86" s="13">
        <f t="shared" si="6"/>
        <v>41128.208333333336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7"/>
        <v>0.3122448979591837</v>
      </c>
      <c r="P87" s="6">
        <f t="shared" si="4"/>
        <v>90.563380281690144</v>
      </c>
      <c r="Q87" s="8" t="s">
        <v>2033</v>
      </c>
      <c r="R87" t="s">
        <v>2043</v>
      </c>
      <c r="S87" s="12">
        <f t="shared" si="5"/>
        <v>40797.208333333336</v>
      </c>
      <c r="T87" s="13">
        <f t="shared" si="6"/>
        <v>40805.208333333336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7"/>
        <v>0.67635135135135138</v>
      </c>
      <c r="P88" s="6">
        <f t="shared" si="4"/>
        <v>61.108374384236456</v>
      </c>
      <c r="Q88" s="8" t="s">
        <v>2037</v>
      </c>
      <c r="R88" t="s">
        <v>2038</v>
      </c>
      <c r="S88" s="12">
        <f t="shared" si="5"/>
        <v>42128.208333333328</v>
      </c>
      <c r="T88" s="13">
        <f t="shared" si="6"/>
        <v>42141.208333333328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7"/>
        <v>-0.38015113350125945</v>
      </c>
      <c r="P89" s="6">
        <f t="shared" si="4"/>
        <v>83.022941970310384</v>
      </c>
      <c r="Q89" s="8" t="s">
        <v>2033</v>
      </c>
      <c r="R89" t="s">
        <v>2034</v>
      </c>
      <c r="S89" s="12">
        <f t="shared" si="5"/>
        <v>40610.25</v>
      </c>
      <c r="T89" s="13">
        <f t="shared" si="6"/>
        <v>40621.208333333336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7"/>
        <v>1.6074999999999999</v>
      </c>
      <c r="P90" s="6">
        <f t="shared" si="4"/>
        <v>110.76106194690266</v>
      </c>
      <c r="Q90" s="8" t="s">
        <v>2045</v>
      </c>
      <c r="R90" t="s">
        <v>2057</v>
      </c>
      <c r="S90" s="12">
        <f t="shared" si="5"/>
        <v>42110.208333333328</v>
      </c>
      <c r="T90" s="13">
        <f t="shared" si="6"/>
        <v>42132.208333333328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7"/>
        <v>1.5258823529411765</v>
      </c>
      <c r="P91" s="6">
        <f t="shared" si="4"/>
        <v>89.458333333333329</v>
      </c>
      <c r="Q91" s="8" t="s">
        <v>2037</v>
      </c>
      <c r="R91" t="s">
        <v>2038</v>
      </c>
      <c r="S91" s="12">
        <f t="shared" si="5"/>
        <v>40283.208333333336</v>
      </c>
      <c r="T91" s="13">
        <f t="shared" si="6"/>
        <v>40285.208333333336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7"/>
        <v>-0.21384615384615385</v>
      </c>
      <c r="P92" s="6">
        <f t="shared" si="4"/>
        <v>57.849056603773583</v>
      </c>
      <c r="Q92" s="8" t="s">
        <v>2037</v>
      </c>
      <c r="R92" t="s">
        <v>2038</v>
      </c>
      <c r="S92" s="12">
        <f t="shared" si="5"/>
        <v>42425.25</v>
      </c>
      <c r="T92" s="13">
        <f t="shared" si="6"/>
        <v>42425.25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7"/>
        <v>-0.51595593000648088</v>
      </c>
      <c r="P93" s="6">
        <f t="shared" si="4"/>
        <v>109.99705449189985</v>
      </c>
      <c r="Q93" s="8" t="s">
        <v>2045</v>
      </c>
      <c r="R93" t="s">
        <v>2057</v>
      </c>
      <c r="S93" s="12">
        <f t="shared" si="5"/>
        <v>42588.208333333328</v>
      </c>
      <c r="T93" s="13">
        <f t="shared" si="6"/>
        <v>42616.208333333328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7"/>
        <v>1.5887500000000001</v>
      </c>
      <c r="P94" s="6">
        <f t="shared" si="4"/>
        <v>103.96586345381526</v>
      </c>
      <c r="Q94" s="8" t="s">
        <v>2048</v>
      </c>
      <c r="R94" t="s">
        <v>2049</v>
      </c>
      <c r="S94" s="12">
        <f t="shared" si="5"/>
        <v>40352.208333333336</v>
      </c>
      <c r="T94" s="13">
        <f t="shared" si="6"/>
        <v>40353.208333333336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7"/>
        <v>-0.39451286764705884</v>
      </c>
      <c r="P95" s="6">
        <f t="shared" si="4"/>
        <v>107.99508196721311</v>
      </c>
      <c r="Q95" s="8" t="s">
        <v>2037</v>
      </c>
      <c r="R95" t="s">
        <v>2038</v>
      </c>
      <c r="S95" s="12">
        <f t="shared" si="5"/>
        <v>41202.208333333336</v>
      </c>
      <c r="T95" s="13">
        <f t="shared" si="6"/>
        <v>41206.208333333336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7"/>
        <v>2.036896551724138</v>
      </c>
      <c r="P96" s="6">
        <f t="shared" si="4"/>
        <v>48.927777777777777</v>
      </c>
      <c r="Q96" s="8" t="s">
        <v>2035</v>
      </c>
      <c r="R96" t="s">
        <v>2036</v>
      </c>
      <c r="S96" s="12">
        <f t="shared" si="5"/>
        <v>43562.208333333328</v>
      </c>
      <c r="T96" s="13">
        <f t="shared" si="6"/>
        <v>43573.208333333328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7"/>
        <v>0.13</v>
      </c>
      <c r="P97" s="6">
        <f t="shared" si="4"/>
        <v>37.666666666666664</v>
      </c>
      <c r="Q97" s="8" t="s">
        <v>2039</v>
      </c>
      <c r="R97" t="s">
        <v>2040</v>
      </c>
      <c r="S97" s="12">
        <f t="shared" si="5"/>
        <v>43752.208333333328</v>
      </c>
      <c r="T97" s="13">
        <f t="shared" si="6"/>
        <v>43759.208333333328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7"/>
        <v>1.1737876614060259</v>
      </c>
      <c r="P98" s="6">
        <f t="shared" si="4"/>
        <v>64.999141999141997</v>
      </c>
      <c r="Q98" s="8" t="s">
        <v>2037</v>
      </c>
      <c r="R98" t="s">
        <v>2038</v>
      </c>
      <c r="S98" s="12">
        <f t="shared" si="5"/>
        <v>40612.25</v>
      </c>
      <c r="T98" s="13">
        <f t="shared" si="6"/>
        <v>40625.208333333336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7"/>
        <v>8.2669230769230762</v>
      </c>
      <c r="P99" s="6">
        <f t="shared" si="4"/>
        <v>106.61061946902655</v>
      </c>
      <c r="Q99" s="8" t="s">
        <v>2031</v>
      </c>
      <c r="R99" t="s">
        <v>2032</v>
      </c>
      <c r="S99" s="12">
        <f t="shared" si="5"/>
        <v>42180.208333333328</v>
      </c>
      <c r="T99" s="13">
        <f t="shared" si="6"/>
        <v>42234.208333333328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7"/>
        <v>-0.66307770961145196</v>
      </c>
      <c r="P100" s="6">
        <f t="shared" si="4"/>
        <v>27.009016393442622</v>
      </c>
      <c r="Q100" s="8" t="s">
        <v>2048</v>
      </c>
      <c r="R100" t="s">
        <v>2049</v>
      </c>
      <c r="S100" s="12">
        <f t="shared" si="5"/>
        <v>42212.208333333328</v>
      </c>
      <c r="T100" s="13">
        <f t="shared" si="6"/>
        <v>42216.208333333328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7"/>
        <v>0.96723684210526317</v>
      </c>
      <c r="P101" s="6">
        <f t="shared" si="4"/>
        <v>91.16463414634147</v>
      </c>
      <c r="Q101" s="8" t="s">
        <v>2037</v>
      </c>
      <c r="R101" t="s">
        <v>2038</v>
      </c>
      <c r="S101" s="12">
        <f t="shared" si="5"/>
        <v>41968.25</v>
      </c>
      <c r="T101" s="13">
        <f t="shared" si="6"/>
        <v>41997.25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7"/>
        <v>-0.99</v>
      </c>
      <c r="P102" s="6">
        <f t="shared" si="4"/>
        <v>1</v>
      </c>
      <c r="Q102" s="8" t="s">
        <v>2037</v>
      </c>
      <c r="R102" t="s">
        <v>2038</v>
      </c>
      <c r="S102" s="12">
        <f t="shared" si="5"/>
        <v>40835.208333333336</v>
      </c>
      <c r="T102" s="13">
        <f t="shared" si="6"/>
        <v>40853.208333333336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7"/>
        <v>9.2144444444444442</v>
      </c>
      <c r="P103" s="6">
        <f t="shared" si="4"/>
        <v>56.054878048780488</v>
      </c>
      <c r="Q103" s="8" t="s">
        <v>2033</v>
      </c>
      <c r="R103" t="s">
        <v>2041</v>
      </c>
      <c r="S103" s="12">
        <f t="shared" si="5"/>
        <v>42056.25</v>
      </c>
      <c r="T103" s="13">
        <f t="shared" si="6"/>
        <v>42063.25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7"/>
        <v>1.8167567567567569</v>
      </c>
      <c r="P104" s="6">
        <f t="shared" si="4"/>
        <v>31.017857142857142</v>
      </c>
      <c r="Q104" s="8" t="s">
        <v>2035</v>
      </c>
      <c r="R104" t="s">
        <v>2044</v>
      </c>
      <c r="S104" s="12">
        <f t="shared" si="5"/>
        <v>43234.208333333328</v>
      </c>
      <c r="T104" s="13">
        <f t="shared" si="6"/>
        <v>43241.208333333328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7"/>
        <v>-0.75390000000000001</v>
      </c>
      <c r="P105" s="6">
        <f t="shared" si="4"/>
        <v>66.513513513513516</v>
      </c>
      <c r="Q105" s="8" t="s">
        <v>2033</v>
      </c>
      <c r="R105" t="s">
        <v>2041</v>
      </c>
      <c r="S105" s="12">
        <f t="shared" si="5"/>
        <v>40475.208333333336</v>
      </c>
      <c r="T105" s="13">
        <f t="shared" si="6"/>
        <v>40484.208333333336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7"/>
        <v>0.43140100671140941</v>
      </c>
      <c r="P106" s="6">
        <f t="shared" si="4"/>
        <v>89.005216484089729</v>
      </c>
      <c r="Q106" s="8" t="s">
        <v>2033</v>
      </c>
      <c r="R106" t="s">
        <v>2043</v>
      </c>
      <c r="S106" s="12">
        <f t="shared" si="5"/>
        <v>42878.208333333328</v>
      </c>
      <c r="T106" s="13">
        <f t="shared" si="6"/>
        <v>42879.208333333328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7"/>
        <v>0.44544117647058823</v>
      </c>
      <c r="P107" s="6">
        <f t="shared" si="4"/>
        <v>103.46315789473684</v>
      </c>
      <c r="Q107" s="8" t="s">
        <v>2035</v>
      </c>
      <c r="R107" t="s">
        <v>2036</v>
      </c>
      <c r="S107" s="12">
        <f t="shared" si="5"/>
        <v>41366.208333333336</v>
      </c>
      <c r="T107" s="13">
        <f t="shared" si="6"/>
        <v>41384.208333333336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7"/>
        <v>2.5912820512820511</v>
      </c>
      <c r="P108" s="6">
        <f t="shared" si="4"/>
        <v>95.278911564625844</v>
      </c>
      <c r="Q108" s="8" t="s">
        <v>2037</v>
      </c>
      <c r="R108" t="s">
        <v>2038</v>
      </c>
      <c r="S108" s="12">
        <f t="shared" si="5"/>
        <v>43716.208333333328</v>
      </c>
      <c r="T108" s="13">
        <f t="shared" si="6"/>
        <v>43721.208333333328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7"/>
        <v>0.86485714285714288</v>
      </c>
      <c r="P109" s="6">
        <f t="shared" si="4"/>
        <v>75.895348837209298</v>
      </c>
      <c r="Q109" s="8" t="s">
        <v>2037</v>
      </c>
      <c r="R109" t="s">
        <v>2038</v>
      </c>
      <c r="S109" s="12">
        <f t="shared" si="5"/>
        <v>43213.208333333328</v>
      </c>
      <c r="T109" s="13">
        <f t="shared" si="6"/>
        <v>43230.208333333328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7"/>
        <v>4.9526666666666666</v>
      </c>
      <c r="P110" s="6">
        <f t="shared" si="4"/>
        <v>107.57831325301204</v>
      </c>
      <c r="Q110" s="8" t="s">
        <v>2039</v>
      </c>
      <c r="R110" t="s">
        <v>2040</v>
      </c>
      <c r="S110" s="12">
        <f t="shared" si="5"/>
        <v>41005.208333333336</v>
      </c>
      <c r="T110" s="13">
        <f t="shared" si="6"/>
        <v>41042.208333333336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7"/>
        <v>-0.4078846153846154</v>
      </c>
      <c r="P111" s="6">
        <f t="shared" si="4"/>
        <v>51.31666666666667</v>
      </c>
      <c r="Q111" s="8" t="s">
        <v>2039</v>
      </c>
      <c r="R111" t="s">
        <v>2058</v>
      </c>
      <c r="S111" s="12">
        <f t="shared" si="5"/>
        <v>41651.25</v>
      </c>
      <c r="T111" s="13">
        <f t="shared" si="6"/>
        <v>41653.25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7"/>
        <v>-0.85037219101123596</v>
      </c>
      <c r="P112" s="6">
        <f t="shared" si="4"/>
        <v>71.983108108108112</v>
      </c>
      <c r="Q112" s="8" t="s">
        <v>2031</v>
      </c>
      <c r="R112" t="s">
        <v>2032</v>
      </c>
      <c r="S112" s="12">
        <f t="shared" si="5"/>
        <v>43354.208333333328</v>
      </c>
      <c r="T112" s="13">
        <f t="shared" si="6"/>
        <v>43373.208333333328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7"/>
        <v>0.1995602605863192</v>
      </c>
      <c r="P113" s="6">
        <f t="shared" si="4"/>
        <v>108.95414201183432</v>
      </c>
      <c r="Q113" s="8" t="s">
        <v>2045</v>
      </c>
      <c r="R113" t="s">
        <v>2054</v>
      </c>
      <c r="S113" s="12">
        <f t="shared" si="5"/>
        <v>41174.208333333336</v>
      </c>
      <c r="T113" s="13">
        <f t="shared" si="6"/>
        <v>41180.208333333336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7"/>
        <v>1.6882978723404256</v>
      </c>
      <c r="P114" s="6">
        <f t="shared" si="4"/>
        <v>35</v>
      </c>
      <c r="Q114" s="8" t="s">
        <v>2035</v>
      </c>
      <c r="R114" t="s">
        <v>2036</v>
      </c>
      <c r="S114" s="12">
        <f t="shared" si="5"/>
        <v>41875.208333333336</v>
      </c>
      <c r="T114" s="13">
        <f t="shared" si="6"/>
        <v>41890.208333333336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7"/>
        <v>2.7687878787878786</v>
      </c>
      <c r="P115" s="6">
        <f t="shared" si="4"/>
        <v>94.938931297709928</v>
      </c>
      <c r="Q115" s="8" t="s">
        <v>2031</v>
      </c>
      <c r="R115" t="s">
        <v>2032</v>
      </c>
      <c r="S115" s="12">
        <f t="shared" si="5"/>
        <v>42990.208333333328</v>
      </c>
      <c r="T115" s="13">
        <f t="shared" si="6"/>
        <v>42997.208333333328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7"/>
        <v>6.2715789473684209</v>
      </c>
      <c r="P116" s="6">
        <f t="shared" si="4"/>
        <v>109.65079365079364</v>
      </c>
      <c r="Q116" s="8" t="s">
        <v>2035</v>
      </c>
      <c r="R116" t="s">
        <v>2044</v>
      </c>
      <c r="S116" s="12">
        <f t="shared" si="5"/>
        <v>43564.208333333328</v>
      </c>
      <c r="T116" s="13">
        <f t="shared" si="6"/>
        <v>43565.208333333328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7"/>
        <v>-0.12788242351529694</v>
      </c>
      <c r="P117" s="6">
        <f t="shared" si="4"/>
        <v>44.001815980629537</v>
      </c>
      <c r="Q117" s="8" t="s">
        <v>2045</v>
      </c>
      <c r="R117" t="s">
        <v>2051</v>
      </c>
      <c r="S117" s="12">
        <f t="shared" si="5"/>
        <v>43056.25</v>
      </c>
      <c r="T117" s="13">
        <f t="shared" si="6"/>
        <v>43091.25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7"/>
        <v>-0.12</v>
      </c>
      <c r="P118" s="6">
        <f t="shared" si="4"/>
        <v>86.794520547945211</v>
      </c>
      <c r="Q118" s="8" t="s">
        <v>2037</v>
      </c>
      <c r="R118" t="s">
        <v>2038</v>
      </c>
      <c r="S118" s="12">
        <f t="shared" si="5"/>
        <v>42265.208333333328</v>
      </c>
      <c r="T118" s="13">
        <f t="shared" si="6"/>
        <v>42266.208333333328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7"/>
        <v>0.7393877551020408</v>
      </c>
      <c r="P119" s="6">
        <f t="shared" si="4"/>
        <v>30.992727272727272</v>
      </c>
      <c r="Q119" s="8" t="s">
        <v>2039</v>
      </c>
      <c r="R119" t="s">
        <v>2058</v>
      </c>
      <c r="S119" s="12">
        <f t="shared" si="5"/>
        <v>40808.208333333336</v>
      </c>
      <c r="T119" s="13">
        <f t="shared" si="6"/>
        <v>40814.208333333336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7"/>
        <v>0.17611111111111111</v>
      </c>
      <c r="P120" s="6">
        <f t="shared" si="4"/>
        <v>94.791044776119406</v>
      </c>
      <c r="Q120" s="8" t="s">
        <v>2052</v>
      </c>
      <c r="R120" t="s">
        <v>2053</v>
      </c>
      <c r="S120" s="12">
        <f t="shared" si="5"/>
        <v>41665.25</v>
      </c>
      <c r="T120" s="13">
        <f t="shared" si="6"/>
        <v>41671.25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7"/>
        <v>1.1496</v>
      </c>
      <c r="P121" s="6">
        <f t="shared" si="4"/>
        <v>69.79220779220779</v>
      </c>
      <c r="Q121" s="8" t="s">
        <v>2039</v>
      </c>
      <c r="R121" t="s">
        <v>2040</v>
      </c>
      <c r="S121" s="12">
        <f t="shared" si="5"/>
        <v>41806.208333333336</v>
      </c>
      <c r="T121" s="13">
        <f t="shared" si="6"/>
        <v>41823.208333333336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7"/>
        <v>0.49496671105193074</v>
      </c>
      <c r="P122" s="6">
        <f t="shared" si="4"/>
        <v>63.003367003367003</v>
      </c>
      <c r="Q122" s="8" t="s">
        <v>2048</v>
      </c>
      <c r="R122" t="s">
        <v>2059</v>
      </c>
      <c r="S122" s="12">
        <f t="shared" si="5"/>
        <v>42111.208333333328</v>
      </c>
      <c r="T122" s="13">
        <f t="shared" si="6"/>
        <v>42115.208333333328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7"/>
        <v>1.1933995584988963</v>
      </c>
      <c r="P123" s="6">
        <f t="shared" si="4"/>
        <v>110.0343300110742</v>
      </c>
      <c r="Q123" s="8" t="s">
        <v>2048</v>
      </c>
      <c r="R123" t="s">
        <v>2049</v>
      </c>
      <c r="S123" s="12">
        <f t="shared" si="5"/>
        <v>41917.208333333336</v>
      </c>
      <c r="T123" s="13">
        <f t="shared" si="6"/>
        <v>41930.208333333336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7"/>
        <v>-0.35632309941520468</v>
      </c>
      <c r="P124" s="6">
        <f t="shared" si="4"/>
        <v>25.997933274284026</v>
      </c>
      <c r="Q124" s="8" t="s">
        <v>2045</v>
      </c>
      <c r="R124" t="s">
        <v>2051</v>
      </c>
      <c r="S124" s="12">
        <f t="shared" si="5"/>
        <v>41970.25</v>
      </c>
      <c r="T124" s="13">
        <f t="shared" si="6"/>
        <v>41997.25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7"/>
        <v>-0.81377602701181762</v>
      </c>
      <c r="P125" s="6">
        <f t="shared" si="4"/>
        <v>49.987915407854985</v>
      </c>
      <c r="Q125" s="8" t="s">
        <v>2037</v>
      </c>
      <c r="R125" t="s">
        <v>2038</v>
      </c>
      <c r="S125" s="12">
        <f t="shared" si="5"/>
        <v>42332.25</v>
      </c>
      <c r="T125" s="13">
        <f t="shared" si="6"/>
        <v>42335.25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7"/>
        <v>2.6776923076923076</v>
      </c>
      <c r="P126" s="6">
        <f t="shared" si="4"/>
        <v>101.72340425531915</v>
      </c>
      <c r="Q126" s="8" t="s">
        <v>2052</v>
      </c>
      <c r="R126" t="s">
        <v>2053</v>
      </c>
      <c r="S126" s="12">
        <f t="shared" si="5"/>
        <v>43598.208333333328</v>
      </c>
      <c r="T126" s="13">
        <f t="shared" si="6"/>
        <v>43651.208333333328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7"/>
        <v>0.59905660377358494</v>
      </c>
      <c r="P127" s="6">
        <f t="shared" si="4"/>
        <v>47.083333333333336</v>
      </c>
      <c r="Q127" s="8" t="s">
        <v>2037</v>
      </c>
      <c r="R127" t="s">
        <v>2038</v>
      </c>
      <c r="S127" s="12">
        <f t="shared" si="5"/>
        <v>43362.208333333328</v>
      </c>
      <c r="T127" s="13">
        <f t="shared" si="6"/>
        <v>43366.208333333328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7"/>
        <v>-0.61366814650388457</v>
      </c>
      <c r="P128" s="6">
        <f t="shared" si="4"/>
        <v>89.944444444444443</v>
      </c>
      <c r="Q128" s="8" t="s">
        <v>2037</v>
      </c>
      <c r="R128" t="s">
        <v>2038</v>
      </c>
      <c r="S128" s="12">
        <f t="shared" si="5"/>
        <v>42596.208333333328</v>
      </c>
      <c r="T128" s="13">
        <f t="shared" si="6"/>
        <v>42624.208333333328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7"/>
        <v>-0.48578488372093021</v>
      </c>
      <c r="P129" s="6">
        <f t="shared" si="4"/>
        <v>78.96875</v>
      </c>
      <c r="Q129" s="8" t="s">
        <v>2037</v>
      </c>
      <c r="R129" t="s">
        <v>2038</v>
      </c>
      <c r="S129" s="12">
        <f t="shared" si="5"/>
        <v>40310.208333333336</v>
      </c>
      <c r="T129" s="13">
        <f t="shared" si="6"/>
        <v>40313.208333333336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7"/>
        <v>-0.39665722379603402</v>
      </c>
      <c r="P130" s="6">
        <f t="shared" si="4"/>
        <v>80.067669172932327</v>
      </c>
      <c r="Q130" s="8" t="s">
        <v>2033</v>
      </c>
      <c r="R130" t="s">
        <v>2034</v>
      </c>
      <c r="S130" s="12">
        <f t="shared" si="5"/>
        <v>40417.208333333336</v>
      </c>
      <c r="T130" s="13">
        <f t="shared" si="6"/>
        <v>40430.208333333336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7"/>
        <v>-0.96797306397306393</v>
      </c>
      <c r="P131" s="6">
        <f t="shared" ref="P131:P194" si="8">E131/G131</f>
        <v>86.472727272727269</v>
      </c>
      <c r="Q131" s="8" t="s">
        <v>2031</v>
      </c>
      <c r="R131" t="s">
        <v>2032</v>
      </c>
      <c r="S131" s="12">
        <f t="shared" ref="S131:S194" si="9">(((J131/60)/60)/24)+DATE(1970,1,1)</f>
        <v>42038.25</v>
      </c>
      <c r="T131" s="13">
        <f t="shared" ref="T131:T194" si="10">(((K131/60)/60)/24)+DATE(1970,1,1)</f>
        <v>42063.25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ref="O132:O195" si="11">(E132-D132)/D132</f>
        <v>0.5546875</v>
      </c>
      <c r="P132" s="6">
        <f t="shared" si="8"/>
        <v>28.001876172607879</v>
      </c>
      <c r="Q132" s="8" t="s">
        <v>2039</v>
      </c>
      <c r="R132" t="s">
        <v>2042</v>
      </c>
      <c r="S132" s="12">
        <f t="shared" si="9"/>
        <v>40842.208333333336</v>
      </c>
      <c r="T132" s="13">
        <f t="shared" si="10"/>
        <v>40858.25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1"/>
        <v>8.5974499089253188E-3</v>
      </c>
      <c r="P133" s="6">
        <f t="shared" si="8"/>
        <v>67.996725337699544</v>
      </c>
      <c r="Q133" s="8" t="s">
        <v>2035</v>
      </c>
      <c r="R133" t="s">
        <v>2036</v>
      </c>
      <c r="S133" s="12">
        <f t="shared" si="9"/>
        <v>41607.25</v>
      </c>
      <c r="T133" s="13">
        <f t="shared" si="10"/>
        <v>41620.25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1"/>
        <v>0.16181818181818181</v>
      </c>
      <c r="P134" s="6">
        <f t="shared" si="8"/>
        <v>43.078651685393261</v>
      </c>
      <c r="Q134" s="8" t="s">
        <v>2037</v>
      </c>
      <c r="R134" t="s">
        <v>2038</v>
      </c>
      <c r="S134" s="12">
        <f t="shared" si="9"/>
        <v>43112.25</v>
      </c>
      <c r="T134" s="13">
        <f t="shared" si="10"/>
        <v>43128.25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1"/>
        <v>2.1077777777777778</v>
      </c>
      <c r="P135" s="6">
        <f t="shared" si="8"/>
        <v>87.95597484276729</v>
      </c>
      <c r="Q135" s="8" t="s">
        <v>2033</v>
      </c>
      <c r="R135" t="s">
        <v>2060</v>
      </c>
      <c r="S135" s="12">
        <f t="shared" si="9"/>
        <v>40767.208333333336</v>
      </c>
      <c r="T135" s="13">
        <f t="shared" si="10"/>
        <v>40789.208333333336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1"/>
        <v>-0.10263316582914572</v>
      </c>
      <c r="P136" s="6">
        <f t="shared" si="8"/>
        <v>94.987234042553197</v>
      </c>
      <c r="Q136" s="8" t="s">
        <v>2039</v>
      </c>
      <c r="R136" t="s">
        <v>2040</v>
      </c>
      <c r="S136" s="12">
        <f t="shared" si="9"/>
        <v>40713.208333333336</v>
      </c>
      <c r="T136" s="13">
        <f t="shared" si="10"/>
        <v>40762.208333333336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1"/>
        <v>-0.28727272727272729</v>
      </c>
      <c r="P137" s="6">
        <f t="shared" si="8"/>
        <v>46.905982905982903</v>
      </c>
      <c r="Q137" s="8" t="s">
        <v>2037</v>
      </c>
      <c r="R137" t="s">
        <v>2038</v>
      </c>
      <c r="S137" s="12">
        <f t="shared" si="9"/>
        <v>41340.25</v>
      </c>
      <c r="T137" s="13">
        <f t="shared" si="10"/>
        <v>41345.208333333336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1"/>
        <v>-0.96713768115942034</v>
      </c>
      <c r="P138" s="6">
        <f t="shared" si="8"/>
        <v>46.913793103448278</v>
      </c>
      <c r="Q138" s="8" t="s">
        <v>2039</v>
      </c>
      <c r="R138" t="s">
        <v>2042</v>
      </c>
      <c r="S138" s="12">
        <f t="shared" si="9"/>
        <v>41797.208333333336</v>
      </c>
      <c r="T138" s="13">
        <f t="shared" si="10"/>
        <v>41809.208333333336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1"/>
        <v>1.6177777777777778</v>
      </c>
      <c r="P139" s="6">
        <f t="shared" si="8"/>
        <v>94.24</v>
      </c>
      <c r="Q139" s="8" t="s">
        <v>2045</v>
      </c>
      <c r="R139" t="s">
        <v>2046</v>
      </c>
      <c r="S139" s="12">
        <f t="shared" si="9"/>
        <v>40457.208333333336</v>
      </c>
      <c r="T139" s="13">
        <f t="shared" si="10"/>
        <v>40463.208333333336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1"/>
        <v>-0.04</v>
      </c>
      <c r="P140" s="6">
        <f t="shared" si="8"/>
        <v>80.139130434782615</v>
      </c>
      <c r="Q140" s="8" t="s">
        <v>2048</v>
      </c>
      <c r="R140" t="s">
        <v>2059</v>
      </c>
      <c r="S140" s="12">
        <f t="shared" si="9"/>
        <v>41180.208333333336</v>
      </c>
      <c r="T140" s="13">
        <f t="shared" si="10"/>
        <v>41186.208333333336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1"/>
        <v>-0.79103148751357222</v>
      </c>
      <c r="P141" s="6">
        <f t="shared" si="8"/>
        <v>59.036809815950917</v>
      </c>
      <c r="Q141" s="8" t="s">
        <v>2035</v>
      </c>
      <c r="R141" t="s">
        <v>2044</v>
      </c>
      <c r="S141" s="12">
        <f t="shared" si="9"/>
        <v>42115.208333333328</v>
      </c>
      <c r="T141" s="13">
        <f t="shared" si="10"/>
        <v>42131.208333333328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1"/>
        <v>1.2316363636363636</v>
      </c>
      <c r="P142" s="6">
        <f t="shared" si="8"/>
        <v>65.989247311827953</v>
      </c>
      <c r="Q142" s="8" t="s">
        <v>2039</v>
      </c>
      <c r="R142" t="s">
        <v>2040</v>
      </c>
      <c r="S142" s="12">
        <f t="shared" si="9"/>
        <v>43156.25</v>
      </c>
      <c r="T142" s="13">
        <f t="shared" si="10"/>
        <v>43161.25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1"/>
        <v>1.5909797822706066E-2</v>
      </c>
      <c r="P143" s="6">
        <f t="shared" si="8"/>
        <v>60.992530345471522</v>
      </c>
      <c r="Q143" s="8" t="s">
        <v>2035</v>
      </c>
      <c r="R143" t="s">
        <v>2036</v>
      </c>
      <c r="S143" s="12">
        <f t="shared" si="9"/>
        <v>42167.208333333328</v>
      </c>
      <c r="T143" s="13">
        <f t="shared" si="10"/>
        <v>42173.208333333328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1"/>
        <v>1.3004</v>
      </c>
      <c r="P144" s="6">
        <f t="shared" si="8"/>
        <v>98.307692307692307</v>
      </c>
      <c r="Q144" s="8" t="s">
        <v>2035</v>
      </c>
      <c r="R144" t="s">
        <v>2036</v>
      </c>
      <c r="S144" s="12">
        <f t="shared" si="9"/>
        <v>41005.208333333336</v>
      </c>
      <c r="T144" s="13">
        <f t="shared" si="10"/>
        <v>41046.208333333336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1"/>
        <v>0.35592592592592592</v>
      </c>
      <c r="P145" s="6">
        <f t="shared" si="8"/>
        <v>104.6</v>
      </c>
      <c r="Q145" s="8" t="s">
        <v>2033</v>
      </c>
      <c r="R145" t="s">
        <v>2043</v>
      </c>
      <c r="S145" s="12">
        <f t="shared" si="9"/>
        <v>40357.208333333336</v>
      </c>
      <c r="T145" s="13">
        <f t="shared" si="10"/>
        <v>40377.208333333336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1"/>
        <v>0.29099999999999998</v>
      </c>
      <c r="P146" s="6">
        <f t="shared" si="8"/>
        <v>86.066666666666663</v>
      </c>
      <c r="Q146" s="8" t="s">
        <v>2037</v>
      </c>
      <c r="R146" t="s">
        <v>2038</v>
      </c>
      <c r="S146" s="12">
        <f t="shared" si="9"/>
        <v>43633.208333333328</v>
      </c>
      <c r="T146" s="13">
        <f t="shared" si="10"/>
        <v>43641.208333333328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1"/>
        <v>1.3651199999999999</v>
      </c>
      <c r="P147" s="6">
        <f t="shared" si="8"/>
        <v>76.989583333333329</v>
      </c>
      <c r="Q147" s="8" t="s">
        <v>2035</v>
      </c>
      <c r="R147" t="s">
        <v>2044</v>
      </c>
      <c r="S147" s="12">
        <f t="shared" si="9"/>
        <v>41889.208333333336</v>
      </c>
      <c r="T147" s="13">
        <f t="shared" si="10"/>
        <v>41894.208333333336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1"/>
        <v>-0.82750000000000001</v>
      </c>
      <c r="P148" s="6">
        <f t="shared" si="8"/>
        <v>29.764705882352942</v>
      </c>
      <c r="Q148" s="8" t="s">
        <v>2037</v>
      </c>
      <c r="R148" t="s">
        <v>2038</v>
      </c>
      <c r="S148" s="12">
        <f t="shared" si="9"/>
        <v>40855.25</v>
      </c>
      <c r="T148" s="13">
        <f t="shared" si="10"/>
        <v>40875.25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1"/>
        <v>0.12493975903614458</v>
      </c>
      <c r="P149" s="6">
        <f t="shared" si="8"/>
        <v>46.91959798994975</v>
      </c>
      <c r="Q149" s="8" t="s">
        <v>2037</v>
      </c>
      <c r="R149" t="s">
        <v>2038</v>
      </c>
      <c r="S149" s="12">
        <f t="shared" si="9"/>
        <v>42534.208333333328</v>
      </c>
      <c r="T149" s="13">
        <f t="shared" si="10"/>
        <v>42540.208333333328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1"/>
        <v>0.21021505376344085</v>
      </c>
      <c r="P150" s="6">
        <f t="shared" si="8"/>
        <v>105.18691588785046</v>
      </c>
      <c r="Q150" s="8" t="s">
        <v>2035</v>
      </c>
      <c r="R150" t="s">
        <v>2044</v>
      </c>
      <c r="S150" s="12">
        <f t="shared" si="9"/>
        <v>42941.208333333328</v>
      </c>
      <c r="T150" s="13">
        <f t="shared" si="10"/>
        <v>42950.208333333328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1"/>
        <v>1.1987096774193549</v>
      </c>
      <c r="P151" s="6">
        <f t="shared" si="8"/>
        <v>69.907692307692301</v>
      </c>
      <c r="Q151" s="8" t="s">
        <v>2033</v>
      </c>
      <c r="R151" t="s">
        <v>2043</v>
      </c>
      <c r="S151" s="12">
        <f t="shared" si="9"/>
        <v>41275.25</v>
      </c>
      <c r="T151" s="13">
        <f t="shared" si="10"/>
        <v>41327.25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1"/>
        <v>-0.99</v>
      </c>
      <c r="P152" s="6">
        <f t="shared" si="8"/>
        <v>1</v>
      </c>
      <c r="Q152" s="8" t="s">
        <v>2033</v>
      </c>
      <c r="R152" t="s">
        <v>2034</v>
      </c>
      <c r="S152" s="12">
        <f t="shared" si="9"/>
        <v>43450.25</v>
      </c>
      <c r="T152" s="13">
        <f t="shared" si="10"/>
        <v>43451.25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1"/>
        <v>-0.35833090379008747</v>
      </c>
      <c r="P153" s="6">
        <f t="shared" si="8"/>
        <v>60.011588275391958</v>
      </c>
      <c r="Q153" s="8" t="s">
        <v>2033</v>
      </c>
      <c r="R153" t="s">
        <v>2041</v>
      </c>
      <c r="S153" s="12">
        <f t="shared" si="9"/>
        <v>41799.208333333336</v>
      </c>
      <c r="T153" s="13">
        <f t="shared" si="10"/>
        <v>41850.208333333336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1"/>
        <v>3.2306746987951809</v>
      </c>
      <c r="P154" s="6">
        <f t="shared" si="8"/>
        <v>52.006220379146917</v>
      </c>
      <c r="Q154" s="8" t="s">
        <v>2033</v>
      </c>
      <c r="R154" t="s">
        <v>2043</v>
      </c>
      <c r="S154" s="12">
        <f t="shared" si="9"/>
        <v>42783.25</v>
      </c>
      <c r="T154" s="13">
        <f t="shared" si="10"/>
        <v>42790.25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1"/>
        <v>-7.0158394931362195E-2</v>
      </c>
      <c r="P155" s="6">
        <f t="shared" si="8"/>
        <v>31.000176025347649</v>
      </c>
      <c r="Q155" s="8" t="s">
        <v>2037</v>
      </c>
      <c r="R155" t="s">
        <v>2038</v>
      </c>
      <c r="S155" s="12">
        <f t="shared" si="9"/>
        <v>41201.208333333336</v>
      </c>
      <c r="T155" s="13">
        <f t="shared" si="10"/>
        <v>41207.208333333336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1"/>
        <v>-0.41243432574430822</v>
      </c>
      <c r="P156" s="6">
        <f t="shared" si="8"/>
        <v>95.042492917847028</v>
      </c>
      <c r="Q156" s="8" t="s">
        <v>2033</v>
      </c>
      <c r="R156" t="s">
        <v>2043</v>
      </c>
      <c r="S156" s="12">
        <f t="shared" si="9"/>
        <v>42502.208333333328</v>
      </c>
      <c r="T156" s="13">
        <f t="shared" si="10"/>
        <v>42525.208333333328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1"/>
        <v>-0.3497777777777778</v>
      </c>
      <c r="P157" s="6">
        <f t="shared" si="8"/>
        <v>75.968174204355108</v>
      </c>
      <c r="Q157" s="8" t="s">
        <v>2037</v>
      </c>
      <c r="R157" t="s">
        <v>2038</v>
      </c>
      <c r="S157" s="12">
        <f t="shared" si="9"/>
        <v>40262.208333333336</v>
      </c>
      <c r="T157" s="13">
        <f t="shared" si="10"/>
        <v>40277.208333333336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1"/>
        <v>-0.26060439560439558</v>
      </c>
      <c r="P158" s="6">
        <f t="shared" si="8"/>
        <v>71.013192612137203</v>
      </c>
      <c r="Q158" s="8" t="s">
        <v>2033</v>
      </c>
      <c r="R158" t="s">
        <v>2034</v>
      </c>
      <c r="S158" s="12">
        <f t="shared" si="9"/>
        <v>43743.208333333328</v>
      </c>
      <c r="T158" s="13">
        <f t="shared" si="10"/>
        <v>43767.208333333328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1"/>
        <v>-0.47333333333333333</v>
      </c>
      <c r="P159" s="6">
        <f t="shared" si="8"/>
        <v>73.733333333333334</v>
      </c>
      <c r="Q159" s="8" t="s">
        <v>2052</v>
      </c>
      <c r="R159" t="s">
        <v>2053</v>
      </c>
      <c r="S159" s="12">
        <f t="shared" si="9"/>
        <v>41638.25</v>
      </c>
      <c r="T159" s="13">
        <f t="shared" si="10"/>
        <v>41650.25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1"/>
        <v>1.2095238095238094</v>
      </c>
      <c r="P160" s="6">
        <f t="shared" si="8"/>
        <v>113.17073170731707</v>
      </c>
      <c r="Q160" s="8" t="s">
        <v>2033</v>
      </c>
      <c r="R160" t="s">
        <v>2034</v>
      </c>
      <c r="S160" s="12">
        <f t="shared" si="9"/>
        <v>42346.25</v>
      </c>
      <c r="T160" s="13">
        <f t="shared" si="10"/>
        <v>42347.25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1"/>
        <v>1.1506276150627615E-4</v>
      </c>
      <c r="P161" s="6">
        <f t="shared" si="8"/>
        <v>105.00933552992861</v>
      </c>
      <c r="Q161" s="8" t="s">
        <v>2037</v>
      </c>
      <c r="R161" t="s">
        <v>2038</v>
      </c>
      <c r="S161" s="12">
        <f t="shared" si="9"/>
        <v>43551.208333333328</v>
      </c>
      <c r="T161" s="13">
        <f t="shared" si="10"/>
        <v>43569.208333333328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1"/>
        <v>0.62312500000000004</v>
      </c>
      <c r="P162" s="6">
        <f t="shared" si="8"/>
        <v>79.176829268292678</v>
      </c>
      <c r="Q162" s="8" t="s">
        <v>2035</v>
      </c>
      <c r="R162" t="s">
        <v>2044</v>
      </c>
      <c r="S162" s="12">
        <f t="shared" si="9"/>
        <v>43582.208333333328</v>
      </c>
      <c r="T162" s="13">
        <f t="shared" si="10"/>
        <v>43598.208333333328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1"/>
        <v>-0.21818181818181817</v>
      </c>
      <c r="P163" s="6">
        <f t="shared" si="8"/>
        <v>57.333333333333336</v>
      </c>
      <c r="Q163" s="8" t="s">
        <v>2035</v>
      </c>
      <c r="R163" t="s">
        <v>2036</v>
      </c>
      <c r="S163" s="12">
        <f t="shared" si="9"/>
        <v>42270.208333333328</v>
      </c>
      <c r="T163" s="13">
        <f t="shared" si="10"/>
        <v>42276.208333333328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1"/>
        <v>0.49737704918032788</v>
      </c>
      <c r="P164" s="6">
        <f t="shared" si="8"/>
        <v>58.178343949044589</v>
      </c>
      <c r="Q164" s="8" t="s">
        <v>2033</v>
      </c>
      <c r="R164" t="s">
        <v>2034</v>
      </c>
      <c r="S164" s="12">
        <f t="shared" si="9"/>
        <v>43442.25</v>
      </c>
      <c r="T164" s="13">
        <f t="shared" si="10"/>
        <v>43472.25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1"/>
        <v>1.5325714285714285</v>
      </c>
      <c r="P165" s="6">
        <f t="shared" si="8"/>
        <v>36.032520325203251</v>
      </c>
      <c r="Q165" s="8" t="s">
        <v>2052</v>
      </c>
      <c r="R165" t="s">
        <v>2053</v>
      </c>
      <c r="S165" s="12">
        <f t="shared" si="9"/>
        <v>43028.208333333328</v>
      </c>
      <c r="T165" s="13">
        <f t="shared" si="10"/>
        <v>43077.25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1"/>
        <v>1.6943521594684386E-3</v>
      </c>
      <c r="P166" s="6">
        <f t="shared" si="8"/>
        <v>107.99068767908309</v>
      </c>
      <c r="Q166" s="8" t="s">
        <v>2037</v>
      </c>
      <c r="R166" t="s">
        <v>2038</v>
      </c>
      <c r="S166" s="12">
        <f t="shared" si="9"/>
        <v>43016.208333333328</v>
      </c>
      <c r="T166" s="13">
        <f t="shared" si="10"/>
        <v>43017.208333333328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1"/>
        <v>0.2199004424778761</v>
      </c>
      <c r="P167" s="6">
        <f t="shared" si="8"/>
        <v>44.005985634477256</v>
      </c>
      <c r="Q167" s="8" t="s">
        <v>2035</v>
      </c>
      <c r="R167" t="s">
        <v>2036</v>
      </c>
      <c r="S167" s="12">
        <f t="shared" si="9"/>
        <v>42948.208333333328</v>
      </c>
      <c r="T167" s="13">
        <f t="shared" si="10"/>
        <v>42980.208333333328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1"/>
        <v>0.37132653061224491</v>
      </c>
      <c r="P168" s="6">
        <f t="shared" si="8"/>
        <v>55.077868852459019</v>
      </c>
      <c r="Q168" s="8" t="s">
        <v>2052</v>
      </c>
      <c r="R168" t="s">
        <v>2053</v>
      </c>
      <c r="S168" s="12">
        <f t="shared" si="9"/>
        <v>40534.25</v>
      </c>
      <c r="T168" s="13">
        <f t="shared" si="10"/>
        <v>40538.25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1"/>
        <v>3.1553846153846155</v>
      </c>
      <c r="P169" s="6">
        <f t="shared" si="8"/>
        <v>74</v>
      </c>
      <c r="Q169" s="8" t="s">
        <v>2037</v>
      </c>
      <c r="R169" t="s">
        <v>2038</v>
      </c>
      <c r="S169" s="12">
        <f t="shared" si="9"/>
        <v>41435.208333333336</v>
      </c>
      <c r="T169" s="13">
        <f t="shared" si="10"/>
        <v>41445.208333333336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1"/>
        <v>-0.6869086651053864</v>
      </c>
      <c r="P170" s="6">
        <f t="shared" si="8"/>
        <v>41.996858638743454</v>
      </c>
      <c r="Q170" s="8" t="s">
        <v>2033</v>
      </c>
      <c r="R170" t="s">
        <v>2043</v>
      </c>
      <c r="S170" s="12">
        <f t="shared" si="9"/>
        <v>43518.25</v>
      </c>
      <c r="T170" s="13">
        <f t="shared" si="10"/>
        <v>43541.208333333328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1"/>
        <v>3.240815450643777</v>
      </c>
      <c r="P171" s="6">
        <f t="shared" si="8"/>
        <v>77.988161010260455</v>
      </c>
      <c r="Q171" s="8" t="s">
        <v>2039</v>
      </c>
      <c r="R171" t="s">
        <v>2050</v>
      </c>
      <c r="S171" s="12">
        <f t="shared" si="9"/>
        <v>41077.208333333336</v>
      </c>
      <c r="T171" s="13">
        <f t="shared" si="10"/>
        <v>41105.208333333336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1"/>
        <v>-0.97061137692716637</v>
      </c>
      <c r="P172" s="6">
        <f t="shared" si="8"/>
        <v>82.507462686567166</v>
      </c>
      <c r="Q172" s="8" t="s">
        <v>2033</v>
      </c>
      <c r="R172" t="s">
        <v>2043</v>
      </c>
      <c r="S172" s="12">
        <f t="shared" si="9"/>
        <v>42950.208333333328</v>
      </c>
      <c r="T172" s="13">
        <f t="shared" si="10"/>
        <v>42957.208333333328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1"/>
        <v>-0.89367346938775505</v>
      </c>
      <c r="P173" s="6">
        <f t="shared" si="8"/>
        <v>104.2</v>
      </c>
      <c r="Q173" s="8" t="s">
        <v>2045</v>
      </c>
      <c r="R173" t="s">
        <v>2057</v>
      </c>
      <c r="S173" s="12">
        <f t="shared" si="9"/>
        <v>41718.208333333336</v>
      </c>
      <c r="T173" s="13">
        <f t="shared" si="10"/>
        <v>41740.208333333336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1"/>
        <v>-0.17125000000000001</v>
      </c>
      <c r="P174" s="6">
        <f t="shared" si="8"/>
        <v>25.5</v>
      </c>
      <c r="Q174" s="8" t="s">
        <v>2039</v>
      </c>
      <c r="R174" t="s">
        <v>2040</v>
      </c>
      <c r="S174" s="12">
        <f t="shared" si="9"/>
        <v>41839.208333333336</v>
      </c>
      <c r="T174" s="13">
        <f t="shared" si="10"/>
        <v>41854.208333333336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1"/>
        <v>0.63014477766287491</v>
      </c>
      <c r="P175" s="6">
        <f t="shared" si="8"/>
        <v>100.98334401024984</v>
      </c>
      <c r="Q175" s="8" t="s">
        <v>2037</v>
      </c>
      <c r="R175" t="s">
        <v>2038</v>
      </c>
      <c r="S175" s="12">
        <f t="shared" si="9"/>
        <v>41412.208333333336</v>
      </c>
      <c r="T175" s="13">
        <f t="shared" si="10"/>
        <v>41418.208333333336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1"/>
        <v>7.9466666666666663</v>
      </c>
      <c r="P176" s="6">
        <f t="shared" si="8"/>
        <v>111.83333333333333</v>
      </c>
      <c r="Q176" s="8" t="s">
        <v>2035</v>
      </c>
      <c r="R176" t="s">
        <v>2044</v>
      </c>
      <c r="S176" s="12">
        <f t="shared" si="9"/>
        <v>42282.208333333328</v>
      </c>
      <c r="T176" s="13">
        <f t="shared" si="10"/>
        <v>42283.208333333328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1"/>
        <v>-0.73808498896247243</v>
      </c>
      <c r="P177" s="6">
        <f t="shared" si="8"/>
        <v>41.999115044247787</v>
      </c>
      <c r="Q177" s="8" t="s">
        <v>2037</v>
      </c>
      <c r="R177" t="s">
        <v>2038</v>
      </c>
      <c r="S177" s="12">
        <f t="shared" si="9"/>
        <v>42613.208333333328</v>
      </c>
      <c r="T177" s="13">
        <f t="shared" si="10"/>
        <v>42632.208333333328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1"/>
        <v>-0.25165217391304345</v>
      </c>
      <c r="P178" s="6">
        <f t="shared" si="8"/>
        <v>110.05115089514067</v>
      </c>
      <c r="Q178" s="8" t="s">
        <v>2037</v>
      </c>
      <c r="R178" t="s">
        <v>2038</v>
      </c>
      <c r="S178" s="12">
        <f t="shared" si="9"/>
        <v>42616.208333333328</v>
      </c>
      <c r="T178" s="13">
        <f t="shared" si="10"/>
        <v>42625.208333333328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1"/>
        <v>3.1647680412371133</v>
      </c>
      <c r="P179" s="6">
        <f t="shared" si="8"/>
        <v>58.997079225994888</v>
      </c>
      <c r="Q179" s="8" t="s">
        <v>2037</v>
      </c>
      <c r="R179" t="s">
        <v>2038</v>
      </c>
      <c r="S179" s="12">
        <f t="shared" si="9"/>
        <v>40497.25</v>
      </c>
      <c r="T179" s="13">
        <f t="shared" si="10"/>
        <v>40522.25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1"/>
        <v>-3.7916666666666668E-2</v>
      </c>
      <c r="P180" s="6">
        <f t="shared" si="8"/>
        <v>32.985714285714288</v>
      </c>
      <c r="Q180" s="8" t="s">
        <v>2031</v>
      </c>
      <c r="R180" t="s">
        <v>2032</v>
      </c>
      <c r="S180" s="12">
        <f t="shared" si="9"/>
        <v>42999.208333333328</v>
      </c>
      <c r="T180" s="13">
        <f t="shared" si="10"/>
        <v>43008.208333333328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1"/>
        <v>2.5771910112359548</v>
      </c>
      <c r="P181" s="6">
        <f t="shared" si="8"/>
        <v>45.005654509471306</v>
      </c>
      <c r="Q181" s="8" t="s">
        <v>2037</v>
      </c>
      <c r="R181" t="s">
        <v>2038</v>
      </c>
      <c r="S181" s="12">
        <f t="shared" si="9"/>
        <v>41350.208333333336</v>
      </c>
      <c r="T181" s="13">
        <f t="shared" si="10"/>
        <v>41351.208333333336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1"/>
        <v>2.0845714285714285</v>
      </c>
      <c r="P182" s="6">
        <f t="shared" si="8"/>
        <v>81.98196487897485</v>
      </c>
      <c r="Q182" s="8" t="s">
        <v>2035</v>
      </c>
      <c r="R182" t="s">
        <v>2044</v>
      </c>
      <c r="S182" s="12">
        <f t="shared" si="9"/>
        <v>40259.208333333336</v>
      </c>
      <c r="T182" s="13">
        <f t="shared" si="10"/>
        <v>40264.208333333336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1"/>
        <v>-0.38197674418604649</v>
      </c>
      <c r="P183" s="6">
        <f t="shared" si="8"/>
        <v>39.080882352941174</v>
      </c>
      <c r="Q183" s="8" t="s">
        <v>2035</v>
      </c>
      <c r="R183" t="s">
        <v>2036</v>
      </c>
      <c r="S183" s="12">
        <f t="shared" si="9"/>
        <v>43012.208333333328</v>
      </c>
      <c r="T183" s="13">
        <f t="shared" si="10"/>
        <v>43030.208333333328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1"/>
        <v>6.2232472324723247</v>
      </c>
      <c r="P184" s="6">
        <f t="shared" si="8"/>
        <v>58.996383363471971</v>
      </c>
      <c r="Q184" s="8" t="s">
        <v>2037</v>
      </c>
      <c r="R184" t="s">
        <v>2038</v>
      </c>
      <c r="S184" s="12">
        <f t="shared" si="9"/>
        <v>43631.208333333328</v>
      </c>
      <c r="T184" s="13">
        <f t="shared" si="10"/>
        <v>43647.208333333328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1"/>
        <v>-0.30882352941176472</v>
      </c>
      <c r="P185" s="6">
        <f t="shared" si="8"/>
        <v>40.988372093023258</v>
      </c>
      <c r="Q185" s="8" t="s">
        <v>2033</v>
      </c>
      <c r="R185" t="s">
        <v>2034</v>
      </c>
      <c r="S185" s="12">
        <f t="shared" si="9"/>
        <v>40430.208333333336</v>
      </c>
      <c r="T185" s="13">
        <f t="shared" si="10"/>
        <v>40443.208333333336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1"/>
        <v>1.9305555555555556</v>
      </c>
      <c r="P186" s="6">
        <f t="shared" si="8"/>
        <v>31.029411764705884</v>
      </c>
      <c r="Q186" s="8" t="s">
        <v>2037</v>
      </c>
      <c r="R186" t="s">
        <v>2038</v>
      </c>
      <c r="S186" s="12">
        <f t="shared" si="9"/>
        <v>43588.208333333328</v>
      </c>
      <c r="T186" s="13">
        <f t="shared" si="10"/>
        <v>43589.208333333328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1"/>
        <v>-0.28199999999999997</v>
      </c>
      <c r="P187" s="6">
        <f t="shared" si="8"/>
        <v>37.789473684210527</v>
      </c>
      <c r="Q187" s="8" t="s">
        <v>2039</v>
      </c>
      <c r="R187" t="s">
        <v>2058</v>
      </c>
      <c r="S187" s="12">
        <f t="shared" si="9"/>
        <v>43233.208333333328</v>
      </c>
      <c r="T187" s="13">
        <f t="shared" si="10"/>
        <v>43244.208333333328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1"/>
        <v>-0.68065315315315311</v>
      </c>
      <c r="P188" s="6">
        <f t="shared" si="8"/>
        <v>32.006772009029348</v>
      </c>
      <c r="Q188" s="8" t="s">
        <v>2037</v>
      </c>
      <c r="R188" t="s">
        <v>2038</v>
      </c>
      <c r="S188" s="12">
        <f t="shared" si="9"/>
        <v>41782.208333333336</v>
      </c>
      <c r="T188" s="13">
        <f t="shared" si="10"/>
        <v>41797.208333333336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1"/>
        <v>1.2987375415282392</v>
      </c>
      <c r="P189" s="6">
        <f t="shared" si="8"/>
        <v>95.966712898751737</v>
      </c>
      <c r="Q189" s="8" t="s">
        <v>2039</v>
      </c>
      <c r="R189" t="s">
        <v>2050</v>
      </c>
      <c r="S189" s="12">
        <f t="shared" si="9"/>
        <v>41328.25</v>
      </c>
      <c r="T189" s="13">
        <f t="shared" si="10"/>
        <v>41356.208333333336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1"/>
        <v>-0.67987804878048785</v>
      </c>
      <c r="P190" s="6">
        <f t="shared" si="8"/>
        <v>75</v>
      </c>
      <c r="Q190" s="8" t="s">
        <v>2037</v>
      </c>
      <c r="R190" t="s">
        <v>2038</v>
      </c>
      <c r="S190" s="12">
        <f t="shared" si="9"/>
        <v>41975.25</v>
      </c>
      <c r="T190" s="13">
        <f t="shared" si="10"/>
        <v>41976.25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1"/>
        <v>-0.76474647151071617</v>
      </c>
      <c r="P191" s="6">
        <f t="shared" si="8"/>
        <v>102.0498866213152</v>
      </c>
      <c r="Q191" s="8" t="s">
        <v>2037</v>
      </c>
      <c r="R191" t="s">
        <v>2038</v>
      </c>
      <c r="S191" s="12">
        <f t="shared" si="9"/>
        <v>42433.25</v>
      </c>
      <c r="T191" s="13">
        <f t="shared" si="10"/>
        <v>42433.25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1"/>
        <v>-0.31405405405405407</v>
      </c>
      <c r="P192" s="6">
        <f t="shared" si="8"/>
        <v>105.75</v>
      </c>
      <c r="Q192" s="8" t="s">
        <v>2037</v>
      </c>
      <c r="R192" t="s">
        <v>2038</v>
      </c>
      <c r="S192" s="12">
        <f t="shared" si="9"/>
        <v>41429.208333333336</v>
      </c>
      <c r="T192" s="13">
        <f t="shared" si="10"/>
        <v>41430.208333333336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1"/>
        <v>-0.62047619047619051</v>
      </c>
      <c r="P193" s="6">
        <f t="shared" si="8"/>
        <v>37.069767441860463</v>
      </c>
      <c r="Q193" s="8" t="s">
        <v>2037</v>
      </c>
      <c r="R193" t="s">
        <v>2038</v>
      </c>
      <c r="S193" s="12">
        <f t="shared" si="9"/>
        <v>43536.208333333328</v>
      </c>
      <c r="T193" s="13">
        <f t="shared" si="10"/>
        <v>43539.208333333328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1"/>
        <v>-0.80007042253521132</v>
      </c>
      <c r="P194" s="6">
        <f t="shared" si="8"/>
        <v>35.049382716049379</v>
      </c>
      <c r="Q194" s="8" t="s">
        <v>2033</v>
      </c>
      <c r="R194" t="s">
        <v>2034</v>
      </c>
      <c r="S194" s="12">
        <f t="shared" si="9"/>
        <v>41817.208333333336</v>
      </c>
      <c r="T194" s="13">
        <f t="shared" si="10"/>
        <v>41821.208333333336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1"/>
        <v>-0.54363636363636358</v>
      </c>
      <c r="P195" s="6">
        <f t="shared" ref="P195:P258" si="12">E195/G195</f>
        <v>46.338461538461537</v>
      </c>
      <c r="Q195" s="8" t="s">
        <v>2033</v>
      </c>
      <c r="R195" t="s">
        <v>2043</v>
      </c>
      <c r="S195" s="12">
        <f t="shared" ref="S195:S258" si="13">(((J195/60)/60)/24)+DATE(1970,1,1)</f>
        <v>43198.208333333328</v>
      </c>
      <c r="T195" s="13">
        <f t="shared" ref="T195:T258" si="14">(((K195/60)/60)/24)+DATE(1970,1,1)</f>
        <v>43202.208333333328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ref="O196:O259" si="15">(E196-D196)/D196</f>
        <v>0.2276056338028169</v>
      </c>
      <c r="P196" s="6">
        <f t="shared" si="12"/>
        <v>69.174603174603178</v>
      </c>
      <c r="Q196" s="8" t="s">
        <v>2033</v>
      </c>
      <c r="R196" t="s">
        <v>2055</v>
      </c>
      <c r="S196" s="12">
        <f t="shared" si="13"/>
        <v>42261.208333333328</v>
      </c>
      <c r="T196" s="13">
        <f t="shared" si="14"/>
        <v>42277.208333333328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5"/>
        <v>2.61753164556962</v>
      </c>
      <c r="P197" s="6">
        <f t="shared" si="12"/>
        <v>109.07824427480917</v>
      </c>
      <c r="Q197" s="8" t="s">
        <v>2033</v>
      </c>
      <c r="R197" t="s">
        <v>2041</v>
      </c>
      <c r="S197" s="12">
        <f t="shared" si="13"/>
        <v>43310.208333333328</v>
      </c>
      <c r="T197" s="13">
        <f t="shared" si="14"/>
        <v>43317.208333333328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5"/>
        <v>-0.36853658536585365</v>
      </c>
      <c r="P198" s="6">
        <f t="shared" si="12"/>
        <v>51.78</v>
      </c>
      <c r="Q198" s="8" t="s">
        <v>2035</v>
      </c>
      <c r="R198" t="s">
        <v>2044</v>
      </c>
      <c r="S198" s="12">
        <f t="shared" si="13"/>
        <v>42616.208333333328</v>
      </c>
      <c r="T198" s="13">
        <f t="shared" si="14"/>
        <v>42635.208333333328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5"/>
        <v>1.9820475319926874</v>
      </c>
      <c r="P199" s="6">
        <f t="shared" si="12"/>
        <v>82.010055304172951</v>
      </c>
      <c r="Q199" s="8" t="s">
        <v>2039</v>
      </c>
      <c r="R199" t="s">
        <v>2042</v>
      </c>
      <c r="S199" s="12">
        <f t="shared" si="13"/>
        <v>42909.208333333328</v>
      </c>
      <c r="T199" s="13">
        <f t="shared" si="14"/>
        <v>42923.208333333328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5"/>
        <v>-0.90441455696202533</v>
      </c>
      <c r="P200" s="6">
        <f t="shared" si="12"/>
        <v>35.958333333333336</v>
      </c>
      <c r="Q200" s="8" t="s">
        <v>2033</v>
      </c>
      <c r="R200" t="s">
        <v>2041</v>
      </c>
      <c r="S200" s="12">
        <f t="shared" si="13"/>
        <v>40396.208333333336</v>
      </c>
      <c r="T200" s="13">
        <f t="shared" si="14"/>
        <v>40425.208333333336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5"/>
        <v>-0.4622222222222222</v>
      </c>
      <c r="P201" s="6">
        <f t="shared" si="12"/>
        <v>74.461538461538467</v>
      </c>
      <c r="Q201" s="8" t="s">
        <v>2033</v>
      </c>
      <c r="R201" t="s">
        <v>2034</v>
      </c>
      <c r="S201" s="12">
        <f t="shared" si="13"/>
        <v>42192.208333333328</v>
      </c>
      <c r="T201" s="13">
        <f t="shared" si="14"/>
        <v>42196.208333333328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5"/>
        <v>-0.98</v>
      </c>
      <c r="P202" s="6">
        <f t="shared" si="12"/>
        <v>2</v>
      </c>
      <c r="Q202" s="8" t="s">
        <v>2037</v>
      </c>
      <c r="R202" t="s">
        <v>2038</v>
      </c>
      <c r="S202" s="12">
        <f t="shared" si="13"/>
        <v>40262.208333333336</v>
      </c>
      <c r="T202" s="13">
        <f t="shared" si="14"/>
        <v>40273.208333333336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5"/>
        <v>5.8119047619047617</v>
      </c>
      <c r="P203" s="6">
        <f t="shared" si="12"/>
        <v>91.114649681528661</v>
      </c>
      <c r="Q203" s="8" t="s">
        <v>2035</v>
      </c>
      <c r="R203" t="s">
        <v>2036</v>
      </c>
      <c r="S203" s="12">
        <f t="shared" si="13"/>
        <v>41845.208333333336</v>
      </c>
      <c r="T203" s="13">
        <f t="shared" si="14"/>
        <v>41863.208333333336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5"/>
        <v>-0.21168674698795181</v>
      </c>
      <c r="P204" s="6">
        <f t="shared" si="12"/>
        <v>79.792682926829272</v>
      </c>
      <c r="Q204" s="8" t="s">
        <v>2031</v>
      </c>
      <c r="R204" t="s">
        <v>2032</v>
      </c>
      <c r="S204" s="12">
        <f t="shared" si="13"/>
        <v>40818.208333333336</v>
      </c>
      <c r="T204" s="13">
        <f t="shared" si="14"/>
        <v>40822.208333333336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5"/>
        <v>0.34407922168172345</v>
      </c>
      <c r="P205" s="6">
        <f t="shared" si="12"/>
        <v>42.999777678968428</v>
      </c>
      <c r="Q205" s="8" t="s">
        <v>2037</v>
      </c>
      <c r="R205" t="s">
        <v>2038</v>
      </c>
      <c r="S205" s="12">
        <f t="shared" si="13"/>
        <v>42752.25</v>
      </c>
      <c r="T205" s="13">
        <f t="shared" si="14"/>
        <v>42754.25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5"/>
        <v>-0.96628000000000003</v>
      </c>
      <c r="P206" s="6">
        <f t="shared" si="12"/>
        <v>63.225000000000001</v>
      </c>
      <c r="Q206" s="8" t="s">
        <v>2033</v>
      </c>
      <c r="R206" t="s">
        <v>2056</v>
      </c>
      <c r="S206" s="12">
        <f t="shared" si="13"/>
        <v>40636.208333333336</v>
      </c>
      <c r="T206" s="13">
        <f t="shared" si="14"/>
        <v>40646.208333333336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5"/>
        <v>3.3184615384615386</v>
      </c>
      <c r="P207" s="6">
        <f t="shared" si="12"/>
        <v>70.174999999999997</v>
      </c>
      <c r="Q207" s="8" t="s">
        <v>2037</v>
      </c>
      <c r="R207" t="s">
        <v>2038</v>
      </c>
      <c r="S207" s="12">
        <f t="shared" si="13"/>
        <v>43390.208333333328</v>
      </c>
      <c r="T207" s="13">
        <f t="shared" si="14"/>
        <v>43402.208333333328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5"/>
        <v>-0.61155555555555552</v>
      </c>
      <c r="P208" s="6">
        <f t="shared" si="12"/>
        <v>61.333333333333336</v>
      </c>
      <c r="Q208" s="8" t="s">
        <v>2045</v>
      </c>
      <c r="R208" t="s">
        <v>2051</v>
      </c>
      <c r="S208" s="12">
        <f t="shared" si="13"/>
        <v>40236.25</v>
      </c>
      <c r="T208" s="13">
        <f t="shared" si="14"/>
        <v>40245.25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5"/>
        <v>3.2570000000000001</v>
      </c>
      <c r="P209" s="6">
        <f t="shared" si="12"/>
        <v>99</v>
      </c>
      <c r="Q209" s="8" t="s">
        <v>2033</v>
      </c>
      <c r="R209" t="s">
        <v>2034</v>
      </c>
      <c r="S209" s="12">
        <f t="shared" si="13"/>
        <v>43340.208333333328</v>
      </c>
      <c r="T209" s="13">
        <f t="shared" si="14"/>
        <v>43360.208333333328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5"/>
        <v>1.122397155916709E-2</v>
      </c>
      <c r="P210" s="6">
        <f t="shared" si="12"/>
        <v>96.984900146127615</v>
      </c>
      <c r="Q210" s="8" t="s">
        <v>2039</v>
      </c>
      <c r="R210" t="s">
        <v>2040</v>
      </c>
      <c r="S210" s="12">
        <f t="shared" si="13"/>
        <v>43048.25</v>
      </c>
      <c r="T210" s="13">
        <f t="shared" si="14"/>
        <v>43072.25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5"/>
        <v>-0.78811311053984578</v>
      </c>
      <c r="P211" s="6">
        <f t="shared" si="12"/>
        <v>51.004950495049506</v>
      </c>
      <c r="Q211" s="8" t="s">
        <v>2039</v>
      </c>
      <c r="R211" t="s">
        <v>2040</v>
      </c>
      <c r="S211" s="12">
        <f t="shared" si="13"/>
        <v>42496.208333333328</v>
      </c>
      <c r="T211" s="13">
        <f t="shared" si="14"/>
        <v>42503.208333333328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5"/>
        <v>-0.32574468085106384</v>
      </c>
      <c r="P212" s="6">
        <f t="shared" si="12"/>
        <v>28.044247787610619</v>
      </c>
      <c r="Q212" s="8" t="s">
        <v>2039</v>
      </c>
      <c r="R212" t="s">
        <v>2061</v>
      </c>
      <c r="S212" s="12">
        <f t="shared" si="13"/>
        <v>42797.25</v>
      </c>
      <c r="T212" s="13">
        <f t="shared" si="14"/>
        <v>42824.208333333328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5"/>
        <v>-5.0766283524904213E-2</v>
      </c>
      <c r="P213" s="6">
        <f t="shared" si="12"/>
        <v>60.984615384615381</v>
      </c>
      <c r="Q213" s="8" t="s">
        <v>2037</v>
      </c>
      <c r="R213" t="s">
        <v>2038</v>
      </c>
      <c r="S213" s="12">
        <f t="shared" si="13"/>
        <v>41513.208333333336</v>
      </c>
      <c r="T213" s="13">
        <f t="shared" si="14"/>
        <v>41537.208333333336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5"/>
        <v>0.51851851851851849</v>
      </c>
      <c r="P214" s="6">
        <f t="shared" si="12"/>
        <v>73.214285714285708</v>
      </c>
      <c r="Q214" s="8" t="s">
        <v>2037</v>
      </c>
      <c r="R214" t="s">
        <v>2038</v>
      </c>
      <c r="S214" s="12">
        <f t="shared" si="13"/>
        <v>43814.25</v>
      </c>
      <c r="T214" s="13">
        <f t="shared" si="14"/>
        <v>43860.25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5"/>
        <v>0.95163822525597275</v>
      </c>
      <c r="P215" s="6">
        <f t="shared" si="12"/>
        <v>39.997435299603637</v>
      </c>
      <c r="Q215" s="8" t="s">
        <v>2033</v>
      </c>
      <c r="R215" t="s">
        <v>2043</v>
      </c>
      <c r="S215" s="12">
        <f t="shared" si="13"/>
        <v>40488.208333333336</v>
      </c>
      <c r="T215" s="13">
        <f t="shared" si="14"/>
        <v>40496.25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5"/>
        <v>9.2314285714285713</v>
      </c>
      <c r="P216" s="6">
        <f t="shared" si="12"/>
        <v>86.812121212121212</v>
      </c>
      <c r="Q216" s="8" t="s">
        <v>2033</v>
      </c>
      <c r="R216" t="s">
        <v>2034</v>
      </c>
      <c r="S216" s="12">
        <f t="shared" si="13"/>
        <v>40409.208333333336</v>
      </c>
      <c r="T216" s="13">
        <f t="shared" si="14"/>
        <v>40415.208333333336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5"/>
        <v>-0.96158163265306118</v>
      </c>
      <c r="P217" s="6">
        <f t="shared" si="12"/>
        <v>42.125874125874127</v>
      </c>
      <c r="Q217" s="8" t="s">
        <v>2037</v>
      </c>
      <c r="R217" t="s">
        <v>2038</v>
      </c>
      <c r="S217" s="12">
        <f t="shared" si="13"/>
        <v>43509.25</v>
      </c>
      <c r="T217" s="13">
        <f t="shared" si="14"/>
        <v>43511.25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5"/>
        <v>0.55070665571076416</v>
      </c>
      <c r="P218" s="6">
        <f t="shared" si="12"/>
        <v>103.97851239669421</v>
      </c>
      <c r="Q218" s="8" t="s">
        <v>2037</v>
      </c>
      <c r="R218" t="s">
        <v>2038</v>
      </c>
      <c r="S218" s="12">
        <f t="shared" si="13"/>
        <v>40869.25</v>
      </c>
      <c r="T218" s="13">
        <f t="shared" si="14"/>
        <v>40871.25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5"/>
        <v>-0.55246522411128285</v>
      </c>
      <c r="P219" s="6">
        <f t="shared" si="12"/>
        <v>62.003211991434689</v>
      </c>
      <c r="Q219" s="8" t="s">
        <v>2039</v>
      </c>
      <c r="R219" t="s">
        <v>2061</v>
      </c>
      <c r="S219" s="12">
        <f t="shared" si="13"/>
        <v>43583.208333333328</v>
      </c>
      <c r="T219" s="13">
        <f t="shared" si="14"/>
        <v>43592.208333333328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5"/>
        <v>1.1594736842105262</v>
      </c>
      <c r="P220" s="6">
        <f t="shared" si="12"/>
        <v>31.005037783375315</v>
      </c>
      <c r="Q220" s="8" t="s">
        <v>2039</v>
      </c>
      <c r="R220" t="s">
        <v>2050</v>
      </c>
      <c r="S220" s="12">
        <f t="shared" si="13"/>
        <v>40858.25</v>
      </c>
      <c r="T220" s="13">
        <f t="shared" si="14"/>
        <v>40892.25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5"/>
        <v>2.3212709832134291</v>
      </c>
      <c r="P221" s="6">
        <f t="shared" si="12"/>
        <v>89.991552956465242</v>
      </c>
      <c r="Q221" s="8" t="s">
        <v>2039</v>
      </c>
      <c r="R221" t="s">
        <v>2047</v>
      </c>
      <c r="S221" s="12">
        <f t="shared" si="13"/>
        <v>41137.208333333336</v>
      </c>
      <c r="T221" s="13">
        <f t="shared" si="14"/>
        <v>41149.208333333336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5"/>
        <v>-0.91556962025316457</v>
      </c>
      <c r="P222" s="6">
        <f t="shared" si="12"/>
        <v>39.235294117647058</v>
      </c>
      <c r="Q222" s="8" t="s">
        <v>2037</v>
      </c>
      <c r="R222" t="s">
        <v>2038</v>
      </c>
      <c r="S222" s="12">
        <f t="shared" si="13"/>
        <v>40725.208333333336</v>
      </c>
      <c r="T222" s="13">
        <f t="shared" si="14"/>
        <v>40743.208333333336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5"/>
        <v>-1.3744855967078189E-2</v>
      </c>
      <c r="P223" s="6">
        <f t="shared" si="12"/>
        <v>54.993116108306566</v>
      </c>
      <c r="Q223" s="8" t="s">
        <v>2031</v>
      </c>
      <c r="R223" t="s">
        <v>2032</v>
      </c>
      <c r="S223" s="12">
        <f t="shared" si="13"/>
        <v>41081.208333333336</v>
      </c>
      <c r="T223" s="13">
        <f t="shared" si="14"/>
        <v>41083.208333333336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5"/>
        <v>0.37979166666666669</v>
      </c>
      <c r="P224" s="6">
        <f t="shared" si="12"/>
        <v>47.992753623188406</v>
      </c>
      <c r="Q224" s="8" t="s">
        <v>2052</v>
      </c>
      <c r="R224" t="s">
        <v>2053</v>
      </c>
      <c r="S224" s="12">
        <f t="shared" si="13"/>
        <v>41914.208333333336</v>
      </c>
      <c r="T224" s="13">
        <f t="shared" si="14"/>
        <v>41915.208333333336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5"/>
        <v>-6.1890034364261166E-2</v>
      </c>
      <c r="P225" s="6">
        <f t="shared" si="12"/>
        <v>87.966702470461868</v>
      </c>
      <c r="Q225" s="8" t="s">
        <v>2037</v>
      </c>
      <c r="R225" t="s">
        <v>2038</v>
      </c>
      <c r="S225" s="12">
        <f t="shared" si="13"/>
        <v>42445.208333333328</v>
      </c>
      <c r="T225" s="13">
        <f t="shared" si="14"/>
        <v>42459.208333333328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5"/>
        <v>3.0363930885529156</v>
      </c>
      <c r="P226" s="6">
        <f t="shared" si="12"/>
        <v>51.999165275459099</v>
      </c>
      <c r="Q226" s="8" t="s">
        <v>2039</v>
      </c>
      <c r="R226" t="s">
        <v>2061</v>
      </c>
      <c r="S226" s="12">
        <f t="shared" si="13"/>
        <v>41906.208333333336</v>
      </c>
      <c r="T226" s="13">
        <f t="shared" si="14"/>
        <v>41951.25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5"/>
        <v>1.6017404129793511</v>
      </c>
      <c r="P227" s="6">
        <f t="shared" si="12"/>
        <v>29.999659863945578</v>
      </c>
      <c r="Q227" s="8" t="s">
        <v>2033</v>
      </c>
      <c r="R227" t="s">
        <v>2034</v>
      </c>
      <c r="S227" s="12">
        <f t="shared" si="13"/>
        <v>41762.208333333336</v>
      </c>
      <c r="T227" s="13">
        <f t="shared" si="14"/>
        <v>41762.208333333336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5"/>
        <v>2.6663333333333332</v>
      </c>
      <c r="P228" s="6">
        <f t="shared" si="12"/>
        <v>98.205357142857139</v>
      </c>
      <c r="Q228" s="8" t="s">
        <v>2052</v>
      </c>
      <c r="R228" t="s">
        <v>2053</v>
      </c>
      <c r="S228" s="12">
        <f t="shared" si="13"/>
        <v>40276.208333333336</v>
      </c>
      <c r="T228" s="13">
        <f t="shared" si="14"/>
        <v>40313.208333333336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5"/>
        <v>0.68720853858784892</v>
      </c>
      <c r="P229" s="6">
        <f t="shared" si="12"/>
        <v>108.96182396606575</v>
      </c>
      <c r="Q229" s="8" t="s">
        <v>2048</v>
      </c>
      <c r="R229" t="s">
        <v>2059</v>
      </c>
      <c r="S229" s="12">
        <f t="shared" si="13"/>
        <v>42139.208333333328</v>
      </c>
      <c r="T229" s="13">
        <f t="shared" si="14"/>
        <v>42145.208333333328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5"/>
        <v>0.19907179115300944</v>
      </c>
      <c r="P230" s="6">
        <f t="shared" si="12"/>
        <v>66.998379254457049</v>
      </c>
      <c r="Q230" s="8" t="s">
        <v>2039</v>
      </c>
      <c r="R230" t="s">
        <v>2047</v>
      </c>
      <c r="S230" s="12">
        <f t="shared" si="13"/>
        <v>42613.208333333328</v>
      </c>
      <c r="T230" s="13">
        <f t="shared" si="14"/>
        <v>42638.208333333328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5"/>
        <v>0.93689252336448603</v>
      </c>
      <c r="P231" s="6">
        <f t="shared" si="12"/>
        <v>64.99333594668758</v>
      </c>
      <c r="Q231" s="8" t="s">
        <v>2048</v>
      </c>
      <c r="R231" t="s">
        <v>2059</v>
      </c>
      <c r="S231" s="12">
        <f t="shared" si="13"/>
        <v>42887.208333333328</v>
      </c>
      <c r="T231" s="13">
        <f t="shared" si="14"/>
        <v>42935.208333333328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5"/>
        <v>3.2016666666666667</v>
      </c>
      <c r="P232" s="6">
        <f t="shared" si="12"/>
        <v>99.841584158415841</v>
      </c>
      <c r="Q232" s="8" t="s">
        <v>2048</v>
      </c>
      <c r="R232" t="s">
        <v>2049</v>
      </c>
      <c r="S232" s="12">
        <f t="shared" si="13"/>
        <v>43805.25</v>
      </c>
      <c r="T232" s="13">
        <f t="shared" si="14"/>
        <v>43805.25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5"/>
        <v>-0.23291666666666666</v>
      </c>
      <c r="P233" s="6">
        <f t="shared" si="12"/>
        <v>82.432835820895519</v>
      </c>
      <c r="Q233" s="8" t="s">
        <v>2037</v>
      </c>
      <c r="R233" t="s">
        <v>2038</v>
      </c>
      <c r="S233" s="12">
        <f t="shared" si="13"/>
        <v>41415.208333333336</v>
      </c>
      <c r="T233" s="13">
        <f t="shared" si="14"/>
        <v>41473.208333333336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5"/>
        <v>0.71264705882352941</v>
      </c>
      <c r="P234" s="6">
        <f t="shared" si="12"/>
        <v>63.293478260869563</v>
      </c>
      <c r="Q234" s="8" t="s">
        <v>2037</v>
      </c>
      <c r="R234" t="s">
        <v>2038</v>
      </c>
      <c r="S234" s="12">
        <f t="shared" si="13"/>
        <v>42576.208333333328</v>
      </c>
      <c r="T234" s="13">
        <f t="shared" si="14"/>
        <v>42577.208333333328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5"/>
        <v>0.57894736842105265</v>
      </c>
      <c r="P235" s="6">
        <f t="shared" si="12"/>
        <v>96.774193548387103</v>
      </c>
      <c r="Q235" s="8" t="s">
        <v>2039</v>
      </c>
      <c r="R235" t="s">
        <v>2047</v>
      </c>
      <c r="S235" s="12">
        <f t="shared" si="13"/>
        <v>40706.208333333336</v>
      </c>
      <c r="T235" s="13">
        <f t="shared" si="14"/>
        <v>40722.208333333336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5"/>
        <v>9.0800000000000006E-2</v>
      </c>
      <c r="P236" s="6">
        <f t="shared" si="12"/>
        <v>54.906040268456373</v>
      </c>
      <c r="Q236" s="8" t="s">
        <v>2048</v>
      </c>
      <c r="R236" t="s">
        <v>2049</v>
      </c>
      <c r="S236" s="12">
        <f t="shared" si="13"/>
        <v>42969.208333333328</v>
      </c>
      <c r="T236" s="13">
        <f t="shared" si="14"/>
        <v>42976.208333333328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5"/>
        <v>-0.58267441860465119</v>
      </c>
      <c r="P237" s="6">
        <f t="shared" si="12"/>
        <v>39.010869565217391</v>
      </c>
      <c r="Q237" s="8" t="s">
        <v>2039</v>
      </c>
      <c r="R237" t="s">
        <v>2047</v>
      </c>
      <c r="S237" s="12">
        <f t="shared" si="13"/>
        <v>42779.25</v>
      </c>
      <c r="T237" s="13">
        <f t="shared" si="14"/>
        <v>42784.25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5"/>
        <v>-0.89055696202531642</v>
      </c>
      <c r="P238" s="6">
        <f t="shared" si="12"/>
        <v>75.84210526315789</v>
      </c>
      <c r="Q238" s="8" t="s">
        <v>2033</v>
      </c>
      <c r="R238" t="s">
        <v>2034</v>
      </c>
      <c r="S238" s="12">
        <f t="shared" si="13"/>
        <v>43641.208333333328</v>
      </c>
      <c r="T238" s="13">
        <f t="shared" si="14"/>
        <v>43648.208333333328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5"/>
        <v>0.59376344086021504</v>
      </c>
      <c r="P239" s="6">
        <f t="shared" si="12"/>
        <v>45.051671732522799</v>
      </c>
      <c r="Q239" s="8" t="s">
        <v>2039</v>
      </c>
      <c r="R239" t="s">
        <v>2047</v>
      </c>
      <c r="S239" s="12">
        <f t="shared" si="13"/>
        <v>41754.208333333336</v>
      </c>
      <c r="T239" s="13">
        <f t="shared" si="14"/>
        <v>41756.208333333336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5"/>
        <v>3.2241666666666666</v>
      </c>
      <c r="P240" s="6">
        <f t="shared" si="12"/>
        <v>104.51546391752578</v>
      </c>
      <c r="Q240" s="8" t="s">
        <v>2037</v>
      </c>
      <c r="R240" t="s">
        <v>2038</v>
      </c>
      <c r="S240" s="12">
        <f t="shared" si="13"/>
        <v>43083.25</v>
      </c>
      <c r="T240" s="13">
        <f t="shared" si="14"/>
        <v>43108.25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5"/>
        <v>-2.2812499999999999E-2</v>
      </c>
      <c r="P241" s="6">
        <f t="shared" si="12"/>
        <v>76.268292682926827</v>
      </c>
      <c r="Q241" s="8" t="s">
        <v>2035</v>
      </c>
      <c r="R241" t="s">
        <v>2044</v>
      </c>
      <c r="S241" s="12">
        <f t="shared" si="13"/>
        <v>42245.208333333328</v>
      </c>
      <c r="T241" s="13">
        <f t="shared" si="14"/>
        <v>42249.208333333328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5"/>
        <v>3.1878911564625851</v>
      </c>
      <c r="P242" s="6">
        <f t="shared" si="12"/>
        <v>69.015695067264573</v>
      </c>
      <c r="Q242" s="8" t="s">
        <v>2037</v>
      </c>
      <c r="R242" t="s">
        <v>2038</v>
      </c>
      <c r="S242" s="12">
        <f t="shared" si="13"/>
        <v>40396.208333333336</v>
      </c>
      <c r="T242" s="13">
        <f t="shared" si="14"/>
        <v>40397.208333333336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5"/>
        <v>1.9163204747774481E-2</v>
      </c>
      <c r="P243" s="6">
        <f t="shared" si="12"/>
        <v>101.97684085510689</v>
      </c>
      <c r="Q243" s="8" t="s">
        <v>2045</v>
      </c>
      <c r="R243" t="s">
        <v>2046</v>
      </c>
      <c r="S243" s="12">
        <f t="shared" si="13"/>
        <v>41742.208333333336</v>
      </c>
      <c r="T243" s="13">
        <f t="shared" si="14"/>
        <v>41752.208333333336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5"/>
        <v>0.27726190476190476</v>
      </c>
      <c r="P244" s="6">
        <f t="shared" si="12"/>
        <v>42.915999999999997</v>
      </c>
      <c r="Q244" s="8" t="s">
        <v>2033</v>
      </c>
      <c r="R244" t="s">
        <v>2034</v>
      </c>
      <c r="S244" s="12">
        <f t="shared" si="13"/>
        <v>42865.208333333328</v>
      </c>
      <c r="T244" s="13">
        <f t="shared" si="14"/>
        <v>42875.208333333328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5"/>
        <v>3.4521739130434783</v>
      </c>
      <c r="P245" s="6">
        <f t="shared" si="12"/>
        <v>43.025210084033617</v>
      </c>
      <c r="Q245" s="8" t="s">
        <v>2037</v>
      </c>
      <c r="R245" t="s">
        <v>2038</v>
      </c>
      <c r="S245" s="12">
        <f t="shared" si="13"/>
        <v>43163.25</v>
      </c>
      <c r="T245" s="13">
        <f t="shared" si="14"/>
        <v>43166.25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5"/>
        <v>4.6971428571428575</v>
      </c>
      <c r="P246" s="6">
        <f t="shared" si="12"/>
        <v>75.245283018867923</v>
      </c>
      <c r="Q246" s="8" t="s">
        <v>2037</v>
      </c>
      <c r="R246" t="s">
        <v>2038</v>
      </c>
      <c r="S246" s="12">
        <f t="shared" si="13"/>
        <v>41834.208333333336</v>
      </c>
      <c r="T246" s="13">
        <f t="shared" si="14"/>
        <v>41886.208333333336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5"/>
        <v>4.0934482758620687</v>
      </c>
      <c r="P247" s="6">
        <f t="shared" si="12"/>
        <v>69.023364485981304</v>
      </c>
      <c r="Q247" s="8" t="s">
        <v>2037</v>
      </c>
      <c r="R247" t="s">
        <v>2038</v>
      </c>
      <c r="S247" s="12">
        <f t="shared" si="13"/>
        <v>41736.208333333336</v>
      </c>
      <c r="T247" s="13">
        <f t="shared" si="14"/>
        <v>41737.208333333336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5"/>
        <v>2.2553333333333332</v>
      </c>
      <c r="P248" s="6">
        <f t="shared" si="12"/>
        <v>65.986486486486484</v>
      </c>
      <c r="Q248" s="8" t="s">
        <v>2035</v>
      </c>
      <c r="R248" t="s">
        <v>2036</v>
      </c>
      <c r="S248" s="12">
        <f t="shared" si="13"/>
        <v>41491.208333333336</v>
      </c>
      <c r="T248" s="13">
        <f t="shared" si="14"/>
        <v>41495.208333333336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5"/>
        <v>8.3261616161616168</v>
      </c>
      <c r="P249" s="6">
        <f t="shared" si="12"/>
        <v>98.013800424628457</v>
      </c>
      <c r="Q249" s="8" t="s">
        <v>2045</v>
      </c>
      <c r="R249" t="s">
        <v>2051</v>
      </c>
      <c r="S249" s="12">
        <f t="shared" si="13"/>
        <v>42726.25</v>
      </c>
      <c r="T249" s="13">
        <f t="shared" si="14"/>
        <v>42741.25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5"/>
        <v>1.1133870967741935</v>
      </c>
      <c r="P250" s="6">
        <f t="shared" si="12"/>
        <v>60.105504587155963</v>
      </c>
      <c r="Q250" s="8" t="s">
        <v>2048</v>
      </c>
      <c r="R250" t="s">
        <v>2059</v>
      </c>
      <c r="S250" s="12">
        <f t="shared" si="13"/>
        <v>42004.25</v>
      </c>
      <c r="T250" s="13">
        <f t="shared" si="14"/>
        <v>42009.25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5"/>
        <v>1.7332520325203251</v>
      </c>
      <c r="P251" s="6">
        <f t="shared" si="12"/>
        <v>26.000773395204948</v>
      </c>
      <c r="Q251" s="8" t="s">
        <v>2045</v>
      </c>
      <c r="R251" t="s">
        <v>2057</v>
      </c>
      <c r="S251" s="12">
        <f t="shared" si="13"/>
        <v>42006.25</v>
      </c>
      <c r="T251" s="13">
        <f t="shared" si="14"/>
        <v>42013.25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5"/>
        <v>-0.97</v>
      </c>
      <c r="P252" s="6">
        <f t="shared" si="12"/>
        <v>3</v>
      </c>
      <c r="Q252" s="8" t="s">
        <v>2033</v>
      </c>
      <c r="R252" t="s">
        <v>2034</v>
      </c>
      <c r="S252" s="12">
        <f t="shared" si="13"/>
        <v>40203.25</v>
      </c>
      <c r="T252" s="13">
        <f t="shared" si="14"/>
        <v>40238.25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5"/>
        <v>-0.45915492957746479</v>
      </c>
      <c r="P253" s="6">
        <f t="shared" si="12"/>
        <v>38.019801980198018</v>
      </c>
      <c r="Q253" s="8" t="s">
        <v>2037</v>
      </c>
      <c r="R253" t="s">
        <v>2038</v>
      </c>
      <c r="S253" s="12">
        <f t="shared" si="13"/>
        <v>41252.25</v>
      </c>
      <c r="T253" s="13">
        <f t="shared" si="14"/>
        <v>41254.25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5"/>
        <v>5.2629999999999999</v>
      </c>
      <c r="P254" s="6">
        <f t="shared" si="12"/>
        <v>106.15254237288136</v>
      </c>
      <c r="Q254" s="8" t="s">
        <v>2037</v>
      </c>
      <c r="R254" t="s">
        <v>2038</v>
      </c>
      <c r="S254" s="12">
        <f t="shared" si="13"/>
        <v>41572.208333333336</v>
      </c>
      <c r="T254" s="13">
        <f t="shared" si="14"/>
        <v>41577.208333333336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5"/>
        <v>-0.10978600823045268</v>
      </c>
      <c r="P255" s="6">
        <f t="shared" si="12"/>
        <v>81.019475655430711</v>
      </c>
      <c r="Q255" s="8" t="s">
        <v>2039</v>
      </c>
      <c r="R255" t="s">
        <v>2042</v>
      </c>
      <c r="S255" s="12">
        <f t="shared" si="13"/>
        <v>40641.208333333336</v>
      </c>
      <c r="T255" s="13">
        <f t="shared" si="14"/>
        <v>40653.208333333336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5"/>
        <v>0.84891304347826091</v>
      </c>
      <c r="P256" s="6">
        <f t="shared" si="12"/>
        <v>96.647727272727266</v>
      </c>
      <c r="Q256" s="8" t="s">
        <v>2045</v>
      </c>
      <c r="R256" t="s">
        <v>2046</v>
      </c>
      <c r="S256" s="12">
        <f t="shared" si="13"/>
        <v>42787.25</v>
      </c>
      <c r="T256" s="13">
        <f t="shared" si="14"/>
        <v>42789.25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5"/>
        <v>0.20167701863354037</v>
      </c>
      <c r="P257" s="6">
        <f t="shared" si="12"/>
        <v>57.003535651149086</v>
      </c>
      <c r="Q257" s="8" t="s">
        <v>2033</v>
      </c>
      <c r="R257" t="s">
        <v>2034</v>
      </c>
      <c r="S257" s="12">
        <f t="shared" si="13"/>
        <v>40590.25</v>
      </c>
      <c r="T257" s="13">
        <f t="shared" si="14"/>
        <v>40595.25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5"/>
        <v>-0.76609756097560977</v>
      </c>
      <c r="P258" s="6">
        <f t="shared" si="12"/>
        <v>63.93333333333333</v>
      </c>
      <c r="Q258" s="8" t="s">
        <v>2033</v>
      </c>
      <c r="R258" t="s">
        <v>2034</v>
      </c>
      <c r="S258" s="12">
        <f t="shared" si="13"/>
        <v>42393.25</v>
      </c>
      <c r="T258" s="13">
        <f t="shared" si="14"/>
        <v>42430.25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15"/>
        <v>0.46</v>
      </c>
      <c r="P259" s="6">
        <f t="shared" ref="P259:P322" si="16">E259/G259</f>
        <v>90.456521739130437</v>
      </c>
      <c r="Q259" s="8" t="s">
        <v>2037</v>
      </c>
      <c r="R259" t="s">
        <v>2038</v>
      </c>
      <c r="S259" s="12">
        <f t="shared" ref="S259:S322" si="17">(((J259/60)/60)/24)+DATE(1970,1,1)</f>
        <v>41338.25</v>
      </c>
      <c r="T259" s="13">
        <f t="shared" ref="T259:T322" si="18">(((K259/60)/60)/24)+DATE(1970,1,1)</f>
        <v>41352.208333333336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ref="O260:O323" si="19">(E260-D260)/D260</f>
        <v>1.6848000000000001</v>
      </c>
      <c r="P260" s="6">
        <f t="shared" si="16"/>
        <v>72.172043010752688</v>
      </c>
      <c r="Q260" s="8" t="s">
        <v>2037</v>
      </c>
      <c r="R260" t="s">
        <v>2038</v>
      </c>
      <c r="S260" s="12">
        <f t="shared" si="17"/>
        <v>42712.25</v>
      </c>
      <c r="T260" s="13">
        <f t="shared" si="18"/>
        <v>42732.25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9"/>
        <v>4.9749999999999996</v>
      </c>
      <c r="P261" s="6">
        <f t="shared" si="16"/>
        <v>77.934782608695656</v>
      </c>
      <c r="Q261" s="8" t="s">
        <v>2052</v>
      </c>
      <c r="R261" t="s">
        <v>2053</v>
      </c>
      <c r="S261" s="12">
        <f t="shared" si="17"/>
        <v>41251.25</v>
      </c>
      <c r="T261" s="13">
        <f t="shared" si="18"/>
        <v>41270.25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9"/>
        <v>0.57698412698412693</v>
      </c>
      <c r="P262" s="6">
        <f t="shared" si="16"/>
        <v>38.065134099616856</v>
      </c>
      <c r="Q262" s="8" t="s">
        <v>2033</v>
      </c>
      <c r="R262" t="s">
        <v>2034</v>
      </c>
      <c r="S262" s="12">
        <f t="shared" si="17"/>
        <v>41180.208333333336</v>
      </c>
      <c r="T262" s="13">
        <f t="shared" si="18"/>
        <v>41192.208333333336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9"/>
        <v>-0.68798339264531438</v>
      </c>
      <c r="P263" s="6">
        <f t="shared" si="16"/>
        <v>57.936123348017624</v>
      </c>
      <c r="Q263" s="8" t="s">
        <v>2033</v>
      </c>
      <c r="R263" t="s">
        <v>2034</v>
      </c>
      <c r="S263" s="12">
        <f t="shared" si="17"/>
        <v>40415.208333333336</v>
      </c>
      <c r="T263" s="13">
        <f t="shared" si="18"/>
        <v>40419.208333333336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9"/>
        <v>2.1341176470588237</v>
      </c>
      <c r="P264" s="6">
        <f t="shared" si="16"/>
        <v>49.794392523364486</v>
      </c>
      <c r="Q264" s="8" t="s">
        <v>2033</v>
      </c>
      <c r="R264" t="s">
        <v>2043</v>
      </c>
      <c r="S264" s="12">
        <f t="shared" si="17"/>
        <v>40638.208333333336</v>
      </c>
      <c r="T264" s="13">
        <f t="shared" si="18"/>
        <v>40664.208333333336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9"/>
        <v>2.7089655172413791</v>
      </c>
      <c r="P265" s="6">
        <f t="shared" si="16"/>
        <v>54.050251256281406</v>
      </c>
      <c r="Q265" s="8" t="s">
        <v>2052</v>
      </c>
      <c r="R265" t="s">
        <v>2053</v>
      </c>
      <c r="S265" s="12">
        <f t="shared" si="17"/>
        <v>40187.25</v>
      </c>
      <c r="T265" s="13">
        <f t="shared" si="18"/>
        <v>40187.25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9"/>
        <v>2.6266447368421053</v>
      </c>
      <c r="P266" s="6">
        <f t="shared" si="16"/>
        <v>30.002721335268504</v>
      </c>
      <c r="Q266" s="8" t="s">
        <v>2037</v>
      </c>
      <c r="R266" t="s">
        <v>2038</v>
      </c>
      <c r="S266" s="12">
        <f t="shared" si="17"/>
        <v>41317.25</v>
      </c>
      <c r="T266" s="13">
        <f t="shared" si="18"/>
        <v>41333.25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9"/>
        <v>0.23081632653061224</v>
      </c>
      <c r="P267" s="6">
        <f t="shared" si="16"/>
        <v>70.127906976744185</v>
      </c>
      <c r="Q267" s="8" t="s">
        <v>2037</v>
      </c>
      <c r="R267" t="s">
        <v>2038</v>
      </c>
      <c r="S267" s="12">
        <f t="shared" si="17"/>
        <v>42372.25</v>
      </c>
      <c r="T267" s="13">
        <f t="shared" si="18"/>
        <v>42416.25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9"/>
        <v>-0.23233243967828418</v>
      </c>
      <c r="P268" s="6">
        <f t="shared" si="16"/>
        <v>26.996228786926462</v>
      </c>
      <c r="Q268" s="8" t="s">
        <v>2033</v>
      </c>
      <c r="R268" t="s">
        <v>2056</v>
      </c>
      <c r="S268" s="12">
        <f t="shared" si="17"/>
        <v>41950.25</v>
      </c>
      <c r="T268" s="13">
        <f t="shared" si="18"/>
        <v>41983.25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9"/>
        <v>1.3362012987012988</v>
      </c>
      <c r="P269" s="6">
        <f t="shared" si="16"/>
        <v>51.990606936416185</v>
      </c>
      <c r="Q269" s="8" t="s">
        <v>2037</v>
      </c>
      <c r="R269" t="s">
        <v>2038</v>
      </c>
      <c r="S269" s="12">
        <f t="shared" si="17"/>
        <v>41206.208333333336</v>
      </c>
      <c r="T269" s="13">
        <f t="shared" si="18"/>
        <v>41222.25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9"/>
        <v>0.80533333333333335</v>
      </c>
      <c r="P270" s="6">
        <f t="shared" si="16"/>
        <v>56.416666666666664</v>
      </c>
      <c r="Q270" s="8" t="s">
        <v>2039</v>
      </c>
      <c r="R270" t="s">
        <v>2040</v>
      </c>
      <c r="S270" s="12">
        <f t="shared" si="17"/>
        <v>41186.208333333336</v>
      </c>
      <c r="T270" s="13">
        <f t="shared" si="18"/>
        <v>41232.25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9"/>
        <v>1.5262857142857142</v>
      </c>
      <c r="P271" s="6">
        <f t="shared" si="16"/>
        <v>101.63218390804597</v>
      </c>
      <c r="Q271" s="8" t="s">
        <v>2039</v>
      </c>
      <c r="R271" t="s">
        <v>2058</v>
      </c>
      <c r="S271" s="12">
        <f t="shared" si="17"/>
        <v>43496.25</v>
      </c>
      <c r="T271" s="13">
        <f t="shared" si="18"/>
        <v>43517.25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9"/>
        <v>-0.72823461759631969</v>
      </c>
      <c r="P272" s="6">
        <f t="shared" si="16"/>
        <v>25.005291005291006</v>
      </c>
      <c r="Q272" s="8" t="s">
        <v>2048</v>
      </c>
      <c r="R272" t="s">
        <v>2049</v>
      </c>
      <c r="S272" s="12">
        <f t="shared" si="17"/>
        <v>40514.25</v>
      </c>
      <c r="T272" s="13">
        <f t="shared" si="18"/>
        <v>40516.25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9"/>
        <v>-0.9872934287573194</v>
      </c>
      <c r="P273" s="6">
        <f t="shared" si="16"/>
        <v>32.016393442622949</v>
      </c>
      <c r="Q273" s="8" t="s">
        <v>2052</v>
      </c>
      <c r="R273" t="s">
        <v>2053</v>
      </c>
      <c r="S273" s="12">
        <f t="shared" si="17"/>
        <v>42345.25</v>
      </c>
      <c r="T273" s="13">
        <f t="shared" si="18"/>
        <v>42376.25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9"/>
        <v>2.0400978473581213</v>
      </c>
      <c r="P274" s="6">
        <f t="shared" si="16"/>
        <v>82.021647307286173</v>
      </c>
      <c r="Q274" s="8" t="s">
        <v>2037</v>
      </c>
      <c r="R274" t="s">
        <v>2038</v>
      </c>
      <c r="S274" s="12">
        <f t="shared" si="17"/>
        <v>43656.208333333328</v>
      </c>
      <c r="T274" s="13">
        <f t="shared" si="18"/>
        <v>43681.208333333328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9"/>
        <v>0.37230769230769228</v>
      </c>
      <c r="P275" s="6">
        <f t="shared" si="16"/>
        <v>37.957446808510639</v>
      </c>
      <c r="Q275" s="8" t="s">
        <v>2037</v>
      </c>
      <c r="R275" t="s">
        <v>2038</v>
      </c>
      <c r="S275" s="12">
        <f t="shared" si="17"/>
        <v>42995.208333333328</v>
      </c>
      <c r="T275" s="13">
        <f t="shared" si="18"/>
        <v>42998.208333333328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9"/>
        <v>-0.67791666666666661</v>
      </c>
      <c r="P276" s="6">
        <f t="shared" si="16"/>
        <v>51.533333333333331</v>
      </c>
      <c r="Q276" s="8" t="s">
        <v>2037</v>
      </c>
      <c r="R276" t="s">
        <v>2038</v>
      </c>
      <c r="S276" s="12">
        <f t="shared" si="17"/>
        <v>43045.25</v>
      </c>
      <c r="T276" s="13">
        <f t="shared" si="18"/>
        <v>43050.25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9"/>
        <v>1.415128205128205</v>
      </c>
      <c r="P277" s="6">
        <f t="shared" si="16"/>
        <v>81.198275862068968</v>
      </c>
      <c r="Q277" s="8" t="s">
        <v>2045</v>
      </c>
      <c r="R277" t="s">
        <v>2057</v>
      </c>
      <c r="S277" s="12">
        <f t="shared" si="17"/>
        <v>43561.208333333328</v>
      </c>
      <c r="T277" s="13">
        <f t="shared" si="18"/>
        <v>43569.208333333328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9"/>
        <v>-3.2000000000000001E-2</v>
      </c>
      <c r="P278" s="6">
        <f t="shared" si="16"/>
        <v>40.030075187969928</v>
      </c>
      <c r="Q278" s="8" t="s">
        <v>2048</v>
      </c>
      <c r="R278" t="s">
        <v>2049</v>
      </c>
      <c r="S278" s="12">
        <f t="shared" si="17"/>
        <v>41018.208333333336</v>
      </c>
      <c r="T278" s="13">
        <f t="shared" si="18"/>
        <v>41023.208333333336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9"/>
        <v>9.6642857142857146</v>
      </c>
      <c r="P279" s="6">
        <f t="shared" si="16"/>
        <v>89.939759036144579</v>
      </c>
      <c r="Q279" s="8" t="s">
        <v>2037</v>
      </c>
      <c r="R279" t="s">
        <v>2038</v>
      </c>
      <c r="S279" s="12">
        <f t="shared" si="17"/>
        <v>40378.208333333336</v>
      </c>
      <c r="T279" s="13">
        <f t="shared" si="18"/>
        <v>40380.208333333336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9"/>
        <v>2.2588888888888889</v>
      </c>
      <c r="P280" s="6">
        <f t="shared" si="16"/>
        <v>96.692307692307693</v>
      </c>
      <c r="Q280" s="8" t="s">
        <v>2035</v>
      </c>
      <c r="R280" t="s">
        <v>2036</v>
      </c>
      <c r="S280" s="12">
        <f t="shared" si="17"/>
        <v>41239.25</v>
      </c>
      <c r="T280" s="13">
        <f t="shared" si="18"/>
        <v>41264.25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9"/>
        <v>0.70699999999999996</v>
      </c>
      <c r="P281" s="6">
        <f t="shared" si="16"/>
        <v>25.010989010989011</v>
      </c>
      <c r="Q281" s="8" t="s">
        <v>2037</v>
      </c>
      <c r="R281" t="s">
        <v>2038</v>
      </c>
      <c r="S281" s="12">
        <f t="shared" si="17"/>
        <v>43346.208333333328</v>
      </c>
      <c r="T281" s="13">
        <f t="shared" si="18"/>
        <v>43349.208333333328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9"/>
        <v>4.8144</v>
      </c>
      <c r="P282" s="6">
        <f t="shared" si="16"/>
        <v>36.987277353689571</v>
      </c>
      <c r="Q282" s="8" t="s">
        <v>2039</v>
      </c>
      <c r="R282" t="s">
        <v>2047</v>
      </c>
      <c r="S282" s="12">
        <f t="shared" si="17"/>
        <v>43060.25</v>
      </c>
      <c r="T282" s="13">
        <f t="shared" si="18"/>
        <v>43066.25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9"/>
        <v>-8.4790273556231005E-2</v>
      </c>
      <c r="P283" s="6">
        <f t="shared" si="16"/>
        <v>73.012609117361791</v>
      </c>
      <c r="Q283" s="8" t="s">
        <v>2037</v>
      </c>
      <c r="R283" t="s">
        <v>2038</v>
      </c>
      <c r="S283" s="12">
        <f t="shared" si="17"/>
        <v>40979.25</v>
      </c>
      <c r="T283" s="13">
        <f t="shared" si="18"/>
        <v>41000.208333333336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9"/>
        <v>8.0476190476190479E-2</v>
      </c>
      <c r="P284" s="6">
        <f t="shared" si="16"/>
        <v>68.240601503759393</v>
      </c>
      <c r="Q284" s="8" t="s">
        <v>2039</v>
      </c>
      <c r="R284" t="s">
        <v>2058</v>
      </c>
      <c r="S284" s="12">
        <f t="shared" si="17"/>
        <v>42701.25</v>
      </c>
      <c r="T284" s="13">
        <f t="shared" si="18"/>
        <v>42707.25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9"/>
        <v>-0.81271604938271602</v>
      </c>
      <c r="P285" s="6">
        <f t="shared" si="16"/>
        <v>52.310344827586206</v>
      </c>
      <c r="Q285" s="8" t="s">
        <v>2033</v>
      </c>
      <c r="R285" t="s">
        <v>2034</v>
      </c>
      <c r="S285" s="12">
        <f t="shared" si="17"/>
        <v>42520.208333333328</v>
      </c>
      <c r="T285" s="13">
        <f t="shared" si="18"/>
        <v>42525.208333333328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9"/>
        <v>-0.16806122448979591</v>
      </c>
      <c r="P286" s="6">
        <f t="shared" si="16"/>
        <v>61.765151515151516</v>
      </c>
      <c r="Q286" s="8" t="s">
        <v>2035</v>
      </c>
      <c r="R286" t="s">
        <v>2036</v>
      </c>
      <c r="S286" s="12">
        <f t="shared" si="17"/>
        <v>41030.208333333336</v>
      </c>
      <c r="T286" s="13">
        <f t="shared" si="18"/>
        <v>41035.208333333336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9"/>
        <v>6.0633333333333335</v>
      </c>
      <c r="P287" s="6">
        <f t="shared" si="16"/>
        <v>25.027559055118111</v>
      </c>
      <c r="Q287" s="8" t="s">
        <v>2037</v>
      </c>
      <c r="R287" t="s">
        <v>2038</v>
      </c>
      <c r="S287" s="12">
        <f t="shared" si="17"/>
        <v>42623.208333333328</v>
      </c>
      <c r="T287" s="13">
        <f t="shared" si="18"/>
        <v>42661.208333333328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9"/>
        <v>-0.82553969669937555</v>
      </c>
      <c r="P288" s="6">
        <f t="shared" si="16"/>
        <v>106.28804347826087</v>
      </c>
      <c r="Q288" s="8" t="s">
        <v>2037</v>
      </c>
      <c r="R288" t="s">
        <v>2038</v>
      </c>
      <c r="S288" s="12">
        <f t="shared" si="17"/>
        <v>42697.25</v>
      </c>
      <c r="T288" s="13">
        <f t="shared" si="18"/>
        <v>42704.25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9"/>
        <v>1.0973015873015872</v>
      </c>
      <c r="P289" s="6">
        <f t="shared" si="16"/>
        <v>75.07386363636364</v>
      </c>
      <c r="Q289" s="8" t="s">
        <v>2033</v>
      </c>
      <c r="R289" t="s">
        <v>2041</v>
      </c>
      <c r="S289" s="12">
        <f t="shared" si="17"/>
        <v>42122.208333333328</v>
      </c>
      <c r="T289" s="13">
        <f t="shared" si="18"/>
        <v>42122.208333333328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9"/>
        <v>-2.2142857142857141E-2</v>
      </c>
      <c r="P290" s="6">
        <f t="shared" si="16"/>
        <v>39.970802919708028</v>
      </c>
      <c r="Q290" s="8" t="s">
        <v>2033</v>
      </c>
      <c r="R290" t="s">
        <v>2055</v>
      </c>
      <c r="S290" s="12">
        <f t="shared" si="17"/>
        <v>40982.208333333336</v>
      </c>
      <c r="T290" s="13">
        <f t="shared" si="18"/>
        <v>40983.208333333336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9"/>
        <v>15.842499999999999</v>
      </c>
      <c r="P291" s="6">
        <f t="shared" si="16"/>
        <v>39.982195845697326</v>
      </c>
      <c r="Q291" s="8" t="s">
        <v>2037</v>
      </c>
      <c r="R291" t="s">
        <v>2038</v>
      </c>
      <c r="S291" s="12">
        <f t="shared" si="17"/>
        <v>42219.208333333328</v>
      </c>
      <c r="T291" s="13">
        <f t="shared" si="18"/>
        <v>42222.208333333328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9"/>
        <v>-0.45597864768683272</v>
      </c>
      <c r="P292" s="6">
        <f t="shared" si="16"/>
        <v>101.01541850220265</v>
      </c>
      <c r="Q292" s="8" t="s">
        <v>2039</v>
      </c>
      <c r="R292" t="s">
        <v>2040</v>
      </c>
      <c r="S292" s="12">
        <f t="shared" si="17"/>
        <v>41404.208333333336</v>
      </c>
      <c r="T292" s="13">
        <f t="shared" si="18"/>
        <v>41436.208333333336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9"/>
        <v>3.5661111111111112</v>
      </c>
      <c r="P293" s="6">
        <f t="shared" si="16"/>
        <v>76.813084112149539</v>
      </c>
      <c r="Q293" s="8" t="s">
        <v>2035</v>
      </c>
      <c r="R293" t="s">
        <v>2036</v>
      </c>
      <c r="S293" s="12">
        <f t="shared" si="17"/>
        <v>40831.208333333336</v>
      </c>
      <c r="T293" s="13">
        <f t="shared" si="18"/>
        <v>40835.208333333336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9"/>
        <v>-0.90178082191780817</v>
      </c>
      <c r="P294" s="6">
        <f t="shared" si="16"/>
        <v>71.7</v>
      </c>
      <c r="Q294" s="8" t="s">
        <v>2031</v>
      </c>
      <c r="R294" t="s">
        <v>2032</v>
      </c>
      <c r="S294" s="12">
        <f t="shared" si="17"/>
        <v>40984.208333333336</v>
      </c>
      <c r="T294" s="13">
        <f t="shared" si="18"/>
        <v>41002.208333333336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9"/>
        <v>-0.83615384615384614</v>
      </c>
      <c r="P295" s="6">
        <f t="shared" si="16"/>
        <v>33.28125</v>
      </c>
      <c r="Q295" s="8" t="s">
        <v>2037</v>
      </c>
      <c r="R295" t="s">
        <v>2038</v>
      </c>
      <c r="S295" s="12">
        <f t="shared" si="17"/>
        <v>40456.208333333336</v>
      </c>
      <c r="T295" s="13">
        <f t="shared" si="18"/>
        <v>40465.208333333336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9"/>
        <v>12.396666666666667</v>
      </c>
      <c r="P296" s="6">
        <f t="shared" si="16"/>
        <v>43.923497267759565</v>
      </c>
      <c r="Q296" s="8" t="s">
        <v>2037</v>
      </c>
      <c r="R296" t="s">
        <v>2038</v>
      </c>
      <c r="S296" s="12">
        <f t="shared" si="17"/>
        <v>43399.208333333328</v>
      </c>
      <c r="T296" s="13">
        <f t="shared" si="18"/>
        <v>43411.25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9"/>
        <v>-0.64349922239502333</v>
      </c>
      <c r="P297" s="6">
        <f t="shared" si="16"/>
        <v>36.004712041884815</v>
      </c>
      <c r="Q297" s="8" t="s">
        <v>2037</v>
      </c>
      <c r="R297" t="s">
        <v>2038</v>
      </c>
      <c r="S297" s="12">
        <f t="shared" si="17"/>
        <v>41562.208333333336</v>
      </c>
      <c r="T297" s="13">
        <f t="shared" si="18"/>
        <v>41587.25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9"/>
        <v>-0.45049180327868854</v>
      </c>
      <c r="P298" s="6">
        <f t="shared" si="16"/>
        <v>88.21052631578948</v>
      </c>
      <c r="Q298" s="8" t="s">
        <v>2037</v>
      </c>
      <c r="R298" t="s">
        <v>2038</v>
      </c>
      <c r="S298" s="12">
        <f t="shared" si="17"/>
        <v>43493.25</v>
      </c>
      <c r="T298" s="13">
        <f t="shared" si="18"/>
        <v>43515.25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9"/>
        <v>-5.7638888888888892E-2</v>
      </c>
      <c r="P299" s="6">
        <f t="shared" si="16"/>
        <v>65.240384615384613</v>
      </c>
      <c r="Q299" s="8" t="s">
        <v>2037</v>
      </c>
      <c r="R299" t="s">
        <v>2038</v>
      </c>
      <c r="S299" s="12">
        <f t="shared" si="17"/>
        <v>41653.25</v>
      </c>
      <c r="T299" s="13">
        <f t="shared" si="18"/>
        <v>41662.25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9"/>
        <v>0.43914285714285717</v>
      </c>
      <c r="P300" s="6">
        <f t="shared" si="16"/>
        <v>69.958333333333329</v>
      </c>
      <c r="Q300" s="8" t="s">
        <v>2033</v>
      </c>
      <c r="R300" t="s">
        <v>2034</v>
      </c>
      <c r="S300" s="12">
        <f t="shared" si="17"/>
        <v>42426.25</v>
      </c>
      <c r="T300" s="13">
        <f t="shared" si="18"/>
        <v>42444.208333333328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9"/>
        <v>-0.48578947368421055</v>
      </c>
      <c r="P301" s="6">
        <f t="shared" si="16"/>
        <v>39.877551020408163</v>
      </c>
      <c r="Q301" s="8" t="s">
        <v>2031</v>
      </c>
      <c r="R301" t="s">
        <v>2032</v>
      </c>
      <c r="S301" s="12">
        <f t="shared" si="17"/>
        <v>42432.25</v>
      </c>
      <c r="T301" s="13">
        <f t="shared" si="18"/>
        <v>42488.208333333328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9"/>
        <v>-0.95</v>
      </c>
      <c r="P302" s="6">
        <f t="shared" si="16"/>
        <v>5</v>
      </c>
      <c r="Q302" s="8" t="s">
        <v>2045</v>
      </c>
      <c r="R302" t="s">
        <v>2046</v>
      </c>
      <c r="S302" s="12">
        <f t="shared" si="17"/>
        <v>42977.208333333328</v>
      </c>
      <c r="T302" s="13">
        <f t="shared" si="18"/>
        <v>42978.208333333328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9"/>
        <v>12.446666666666667</v>
      </c>
      <c r="P303" s="6">
        <f t="shared" si="16"/>
        <v>41.023728813559323</v>
      </c>
      <c r="Q303" s="8" t="s">
        <v>2039</v>
      </c>
      <c r="R303" t="s">
        <v>2040</v>
      </c>
      <c r="S303" s="12">
        <f t="shared" si="17"/>
        <v>42061.25</v>
      </c>
      <c r="T303" s="13">
        <f t="shared" si="18"/>
        <v>42078.208333333328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9"/>
        <v>-0.68155059132720108</v>
      </c>
      <c r="P304" s="6">
        <f t="shared" si="16"/>
        <v>98.914285714285711</v>
      </c>
      <c r="Q304" s="8" t="s">
        <v>2037</v>
      </c>
      <c r="R304" t="s">
        <v>2038</v>
      </c>
      <c r="S304" s="12">
        <f t="shared" si="17"/>
        <v>43345.208333333328</v>
      </c>
      <c r="T304" s="13">
        <f t="shared" si="18"/>
        <v>43359.208333333328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9"/>
        <v>-0.17382352941176471</v>
      </c>
      <c r="P305" s="6">
        <f t="shared" si="16"/>
        <v>87.78125</v>
      </c>
      <c r="Q305" s="8" t="s">
        <v>2033</v>
      </c>
      <c r="R305" t="s">
        <v>2043</v>
      </c>
      <c r="S305" s="12">
        <f t="shared" si="17"/>
        <v>42376.25</v>
      </c>
      <c r="T305" s="13">
        <f t="shared" si="18"/>
        <v>42381.25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9"/>
        <v>4.4614285714285717</v>
      </c>
      <c r="P306" s="6">
        <f t="shared" si="16"/>
        <v>80.767605633802816</v>
      </c>
      <c r="Q306" s="8" t="s">
        <v>2039</v>
      </c>
      <c r="R306" t="s">
        <v>2040</v>
      </c>
      <c r="S306" s="12">
        <f t="shared" si="17"/>
        <v>42589.208333333328</v>
      </c>
      <c r="T306" s="13">
        <f t="shared" si="18"/>
        <v>42630.208333333328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9"/>
        <v>1.8621428571428571</v>
      </c>
      <c r="P307" s="6">
        <f t="shared" si="16"/>
        <v>94.28235294117647</v>
      </c>
      <c r="Q307" s="8" t="s">
        <v>2037</v>
      </c>
      <c r="R307" t="s">
        <v>2038</v>
      </c>
      <c r="S307" s="12">
        <f t="shared" si="17"/>
        <v>42448.208333333328</v>
      </c>
      <c r="T307" s="13">
        <f t="shared" si="18"/>
        <v>42489.208333333328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9"/>
        <v>-0.92092307692307696</v>
      </c>
      <c r="P308" s="6">
        <f t="shared" si="16"/>
        <v>73.428571428571431</v>
      </c>
      <c r="Q308" s="8" t="s">
        <v>2037</v>
      </c>
      <c r="R308" t="s">
        <v>2038</v>
      </c>
      <c r="S308" s="12">
        <f t="shared" si="17"/>
        <v>42930.208333333328</v>
      </c>
      <c r="T308" s="13">
        <f t="shared" si="18"/>
        <v>42933.208333333328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9"/>
        <v>0.32136778115501519</v>
      </c>
      <c r="P309" s="6">
        <f t="shared" si="16"/>
        <v>65.968133535660087</v>
      </c>
      <c r="Q309" s="8" t="s">
        <v>2045</v>
      </c>
      <c r="R309" t="s">
        <v>2051</v>
      </c>
      <c r="S309" s="12">
        <f t="shared" si="17"/>
        <v>41066.208333333336</v>
      </c>
      <c r="T309" s="13">
        <f t="shared" si="18"/>
        <v>41086.208333333336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9"/>
        <v>-0.25922165820642978</v>
      </c>
      <c r="P310" s="6">
        <f t="shared" si="16"/>
        <v>109.04109589041096</v>
      </c>
      <c r="Q310" s="8" t="s">
        <v>2037</v>
      </c>
      <c r="R310" t="s">
        <v>2038</v>
      </c>
      <c r="S310" s="12">
        <f t="shared" si="17"/>
        <v>40651.208333333336</v>
      </c>
      <c r="T310" s="13">
        <f t="shared" si="18"/>
        <v>40652.208333333336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9"/>
        <v>-0.24707317073170731</v>
      </c>
      <c r="P311" s="6">
        <f t="shared" si="16"/>
        <v>41.16</v>
      </c>
      <c r="Q311" s="8" t="s">
        <v>2033</v>
      </c>
      <c r="R311" t="s">
        <v>2043</v>
      </c>
      <c r="S311" s="12">
        <f t="shared" si="17"/>
        <v>40807.208333333336</v>
      </c>
      <c r="T311" s="13">
        <f t="shared" si="18"/>
        <v>40827.208333333336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9"/>
        <v>-0.79666666666666663</v>
      </c>
      <c r="P312" s="6">
        <f t="shared" si="16"/>
        <v>99.125</v>
      </c>
      <c r="Q312" s="8" t="s">
        <v>2048</v>
      </c>
      <c r="R312" t="s">
        <v>2049</v>
      </c>
      <c r="S312" s="12">
        <f t="shared" si="17"/>
        <v>40277.208333333336</v>
      </c>
      <c r="T312" s="13">
        <f t="shared" si="18"/>
        <v>40293.208333333336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9"/>
        <v>1.0336507936507937</v>
      </c>
      <c r="P313" s="6">
        <f t="shared" si="16"/>
        <v>105.88429752066116</v>
      </c>
      <c r="Q313" s="8" t="s">
        <v>2037</v>
      </c>
      <c r="R313" t="s">
        <v>2038</v>
      </c>
      <c r="S313" s="12">
        <f t="shared" si="17"/>
        <v>40590.25</v>
      </c>
      <c r="T313" s="13">
        <f t="shared" si="18"/>
        <v>40602.25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9"/>
        <v>2.1022842639593908</v>
      </c>
      <c r="P314" s="6">
        <f t="shared" si="16"/>
        <v>48.996525921966864</v>
      </c>
      <c r="Q314" s="8" t="s">
        <v>2037</v>
      </c>
      <c r="R314" t="s">
        <v>2038</v>
      </c>
      <c r="S314" s="12">
        <f t="shared" si="17"/>
        <v>41572.208333333336</v>
      </c>
      <c r="T314" s="13">
        <f t="shared" si="18"/>
        <v>41579.208333333336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9"/>
        <v>2.9531818181818181</v>
      </c>
      <c r="P315" s="6">
        <f t="shared" si="16"/>
        <v>39</v>
      </c>
      <c r="Q315" s="8" t="s">
        <v>2033</v>
      </c>
      <c r="R315" t="s">
        <v>2034</v>
      </c>
      <c r="S315" s="12">
        <f t="shared" si="17"/>
        <v>40966.25</v>
      </c>
      <c r="T315" s="13">
        <f t="shared" si="18"/>
        <v>40968.25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9"/>
        <v>1.9471428571428571</v>
      </c>
      <c r="P316" s="6">
        <f t="shared" si="16"/>
        <v>31.022556390977442</v>
      </c>
      <c r="Q316" s="8" t="s">
        <v>2039</v>
      </c>
      <c r="R316" t="s">
        <v>2040</v>
      </c>
      <c r="S316" s="12">
        <f t="shared" si="17"/>
        <v>43536.208333333328</v>
      </c>
      <c r="T316" s="13">
        <f t="shared" si="18"/>
        <v>43541.208333333328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9"/>
        <v>-0.66105263157894734</v>
      </c>
      <c r="P317" s="6">
        <f t="shared" si="16"/>
        <v>103.87096774193549</v>
      </c>
      <c r="Q317" s="8" t="s">
        <v>2037</v>
      </c>
      <c r="R317" t="s">
        <v>2038</v>
      </c>
      <c r="S317" s="12">
        <f t="shared" si="17"/>
        <v>41783.208333333336</v>
      </c>
      <c r="T317" s="13">
        <f t="shared" si="18"/>
        <v>41812.208333333336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9"/>
        <v>-0.33322916666666669</v>
      </c>
      <c r="P318" s="6">
        <f t="shared" si="16"/>
        <v>59.268518518518519</v>
      </c>
      <c r="Q318" s="8" t="s">
        <v>2031</v>
      </c>
      <c r="R318" t="s">
        <v>2032</v>
      </c>
      <c r="S318" s="12">
        <f t="shared" si="17"/>
        <v>43788.25</v>
      </c>
      <c r="T318" s="13">
        <f t="shared" si="18"/>
        <v>43789.25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9"/>
        <v>-0.80772727272727274</v>
      </c>
      <c r="P319" s="6">
        <f t="shared" si="16"/>
        <v>42.3</v>
      </c>
      <c r="Q319" s="8" t="s">
        <v>2037</v>
      </c>
      <c r="R319" t="s">
        <v>2038</v>
      </c>
      <c r="S319" s="12">
        <f t="shared" si="17"/>
        <v>42869.208333333328</v>
      </c>
      <c r="T319" s="13">
        <f t="shared" si="18"/>
        <v>42882.208333333328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9"/>
        <v>-0.84157894736842109</v>
      </c>
      <c r="P320" s="6">
        <f t="shared" si="16"/>
        <v>53.117647058823529</v>
      </c>
      <c r="Q320" s="8" t="s">
        <v>2033</v>
      </c>
      <c r="R320" t="s">
        <v>2034</v>
      </c>
      <c r="S320" s="12">
        <f t="shared" si="17"/>
        <v>41684.25</v>
      </c>
      <c r="T320" s="13">
        <f t="shared" si="18"/>
        <v>41686.25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9"/>
        <v>-0.61297619047619045</v>
      </c>
      <c r="P321" s="6">
        <f t="shared" si="16"/>
        <v>50.796875</v>
      </c>
      <c r="Q321" s="8" t="s">
        <v>2035</v>
      </c>
      <c r="R321" t="s">
        <v>2036</v>
      </c>
      <c r="S321" s="12">
        <f t="shared" si="17"/>
        <v>40402.208333333336</v>
      </c>
      <c r="T321" s="13">
        <f t="shared" si="18"/>
        <v>40426.208333333336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9"/>
        <v>-0.90412322274881518</v>
      </c>
      <c r="P322" s="6">
        <f t="shared" si="16"/>
        <v>101.15</v>
      </c>
      <c r="Q322" s="8" t="s">
        <v>2045</v>
      </c>
      <c r="R322" t="s">
        <v>2051</v>
      </c>
      <c r="S322" s="12">
        <f t="shared" si="17"/>
        <v>40673.208333333336</v>
      </c>
      <c r="T322" s="13">
        <f t="shared" si="18"/>
        <v>40682.208333333336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19"/>
        <v>-5.8556338028169015E-2</v>
      </c>
      <c r="P323" s="6">
        <f t="shared" ref="P323:P386" si="20">E323/G323</f>
        <v>65.000810372771468</v>
      </c>
      <c r="Q323" s="8" t="s">
        <v>2039</v>
      </c>
      <c r="R323" t="s">
        <v>2050</v>
      </c>
      <c r="S323" s="12">
        <f t="shared" ref="S323:S386" si="21">(((J323/60)/60)/24)+DATE(1970,1,1)</f>
        <v>40634.208333333336</v>
      </c>
      <c r="T323" s="13">
        <f t="shared" ref="T323:T386" si="22">(((K323/60)/60)/24)+DATE(1970,1,1)</f>
        <v>40642.208333333336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ref="O324:O387" si="23">(E324-D324)/D324</f>
        <v>0.66562340966921119</v>
      </c>
      <c r="P324" s="6">
        <f t="shared" si="20"/>
        <v>37.998645510835914</v>
      </c>
      <c r="Q324" s="8" t="s">
        <v>2037</v>
      </c>
      <c r="R324" t="s">
        <v>2038</v>
      </c>
      <c r="S324" s="12">
        <f t="shared" si="21"/>
        <v>40507.25</v>
      </c>
      <c r="T324" s="13">
        <f t="shared" si="22"/>
        <v>40520.25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3"/>
        <v>-0.75865168539325845</v>
      </c>
      <c r="P325" s="6">
        <f t="shared" si="20"/>
        <v>82.615384615384613</v>
      </c>
      <c r="Q325" s="8" t="s">
        <v>2039</v>
      </c>
      <c r="R325" t="s">
        <v>2040</v>
      </c>
      <c r="S325" s="12">
        <f t="shared" si="21"/>
        <v>41725.208333333336</v>
      </c>
      <c r="T325" s="13">
        <f t="shared" si="22"/>
        <v>41727.208333333336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3"/>
        <v>0.64056338028169013</v>
      </c>
      <c r="P326" s="6">
        <f t="shared" si="20"/>
        <v>37.941368078175898</v>
      </c>
      <c r="Q326" s="8" t="s">
        <v>2037</v>
      </c>
      <c r="R326" t="s">
        <v>2038</v>
      </c>
      <c r="S326" s="12">
        <f t="shared" si="21"/>
        <v>42176.208333333328</v>
      </c>
      <c r="T326" s="13">
        <f t="shared" si="22"/>
        <v>42188.208333333328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3"/>
        <v>-9.276923076923077E-2</v>
      </c>
      <c r="P327" s="6">
        <f t="shared" si="20"/>
        <v>80.780821917808225</v>
      </c>
      <c r="Q327" s="8" t="s">
        <v>2037</v>
      </c>
      <c r="R327" t="s">
        <v>2038</v>
      </c>
      <c r="S327" s="12">
        <f t="shared" si="21"/>
        <v>43267.208333333328</v>
      </c>
      <c r="T327" s="13">
        <f t="shared" si="22"/>
        <v>43290.208333333328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3"/>
        <v>-0.53805555555555551</v>
      </c>
      <c r="P328" s="6">
        <f t="shared" si="20"/>
        <v>25.984375</v>
      </c>
      <c r="Q328" s="8" t="s">
        <v>2039</v>
      </c>
      <c r="R328" t="s">
        <v>2047</v>
      </c>
      <c r="S328" s="12">
        <f t="shared" si="21"/>
        <v>42364.25</v>
      </c>
      <c r="T328" s="13">
        <f t="shared" si="22"/>
        <v>42370.25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3"/>
        <v>-0.61461538461538456</v>
      </c>
      <c r="P329" s="6">
        <f t="shared" si="20"/>
        <v>30.363636363636363</v>
      </c>
      <c r="Q329" s="8" t="s">
        <v>2037</v>
      </c>
      <c r="R329" t="s">
        <v>2038</v>
      </c>
      <c r="S329" s="12">
        <f t="shared" si="21"/>
        <v>43705.208333333328</v>
      </c>
      <c r="T329" s="13">
        <f t="shared" si="22"/>
        <v>43709.208333333328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3"/>
        <v>0.33562310030395137</v>
      </c>
      <c r="P330" s="6">
        <f t="shared" si="20"/>
        <v>54.004916018025398</v>
      </c>
      <c r="Q330" s="8" t="s">
        <v>2033</v>
      </c>
      <c r="R330" t="s">
        <v>2034</v>
      </c>
      <c r="S330" s="12">
        <f t="shared" si="21"/>
        <v>43434.25</v>
      </c>
      <c r="T330" s="13">
        <f t="shared" si="22"/>
        <v>43445.25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3"/>
        <v>-0.77103411513859277</v>
      </c>
      <c r="P331" s="6">
        <f t="shared" si="20"/>
        <v>101.78672985781991</v>
      </c>
      <c r="Q331" s="8" t="s">
        <v>2048</v>
      </c>
      <c r="R331" t="s">
        <v>2049</v>
      </c>
      <c r="S331" s="12">
        <f t="shared" si="21"/>
        <v>42716.25</v>
      </c>
      <c r="T331" s="13">
        <f t="shared" si="22"/>
        <v>42727.25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3"/>
        <v>0.84955489614243318</v>
      </c>
      <c r="P332" s="6">
        <f t="shared" si="20"/>
        <v>45.003610108303249</v>
      </c>
      <c r="Q332" s="8" t="s">
        <v>2039</v>
      </c>
      <c r="R332" t="s">
        <v>2040</v>
      </c>
      <c r="S332" s="12">
        <f t="shared" si="21"/>
        <v>43077.25</v>
      </c>
      <c r="T332" s="13">
        <f t="shared" si="22"/>
        <v>43078.25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3"/>
        <v>3.4372727272727275</v>
      </c>
      <c r="P333" s="6">
        <f t="shared" si="20"/>
        <v>77.068421052631578</v>
      </c>
      <c r="Q333" s="8" t="s">
        <v>2031</v>
      </c>
      <c r="R333" t="s">
        <v>2032</v>
      </c>
      <c r="S333" s="12">
        <f t="shared" si="21"/>
        <v>40896.25</v>
      </c>
      <c r="T333" s="13">
        <f t="shared" si="22"/>
        <v>40897.25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3"/>
        <v>0.99980676328502416</v>
      </c>
      <c r="P334" s="6">
        <f t="shared" si="20"/>
        <v>88.076595744680844</v>
      </c>
      <c r="Q334" s="8" t="s">
        <v>2035</v>
      </c>
      <c r="R334" t="s">
        <v>2044</v>
      </c>
      <c r="S334" s="12">
        <f t="shared" si="21"/>
        <v>41361.208333333336</v>
      </c>
      <c r="T334" s="13">
        <f t="shared" si="22"/>
        <v>41362.208333333336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3"/>
        <v>0.23958333333333334</v>
      </c>
      <c r="P335" s="6">
        <f t="shared" si="20"/>
        <v>47.035573122529641</v>
      </c>
      <c r="Q335" s="8" t="s">
        <v>2037</v>
      </c>
      <c r="R335" t="s">
        <v>2038</v>
      </c>
      <c r="S335" s="12">
        <f t="shared" si="21"/>
        <v>43424.25</v>
      </c>
      <c r="T335" s="13">
        <f t="shared" si="22"/>
        <v>43452.25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3"/>
        <v>0.86613293051359519</v>
      </c>
      <c r="P336" s="6">
        <f t="shared" si="20"/>
        <v>110.99550763701707</v>
      </c>
      <c r="Q336" s="8" t="s">
        <v>2033</v>
      </c>
      <c r="R336" t="s">
        <v>2034</v>
      </c>
      <c r="S336" s="12">
        <f t="shared" si="21"/>
        <v>43110.25</v>
      </c>
      <c r="T336" s="13">
        <f t="shared" si="22"/>
        <v>43117.25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3"/>
        <v>0.14285385500575373</v>
      </c>
      <c r="P337" s="6">
        <f t="shared" si="20"/>
        <v>87.003066141042481</v>
      </c>
      <c r="Q337" s="8" t="s">
        <v>2033</v>
      </c>
      <c r="R337" t="s">
        <v>2034</v>
      </c>
      <c r="S337" s="12">
        <f t="shared" si="21"/>
        <v>43784.25</v>
      </c>
      <c r="T337" s="13">
        <f t="shared" si="22"/>
        <v>43797.25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3"/>
        <v>-2.9674681753889674E-2</v>
      </c>
      <c r="P338" s="6">
        <f t="shared" si="20"/>
        <v>63.994402985074629</v>
      </c>
      <c r="Q338" s="8" t="s">
        <v>2033</v>
      </c>
      <c r="R338" t="s">
        <v>2034</v>
      </c>
      <c r="S338" s="12">
        <f t="shared" si="21"/>
        <v>40527.25</v>
      </c>
      <c r="T338" s="13">
        <f t="shared" si="22"/>
        <v>40528.25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3"/>
        <v>0.22819047619047619</v>
      </c>
      <c r="P339" s="6">
        <f t="shared" si="20"/>
        <v>105.9945205479452</v>
      </c>
      <c r="Q339" s="8" t="s">
        <v>2037</v>
      </c>
      <c r="R339" t="s">
        <v>2038</v>
      </c>
      <c r="S339" s="12">
        <f t="shared" si="21"/>
        <v>43780.25</v>
      </c>
      <c r="T339" s="13">
        <f t="shared" si="22"/>
        <v>43781.25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3"/>
        <v>0.79143266475644702</v>
      </c>
      <c r="P340" s="6">
        <f t="shared" si="20"/>
        <v>73.989349112426041</v>
      </c>
      <c r="Q340" s="8" t="s">
        <v>2037</v>
      </c>
      <c r="R340" t="s">
        <v>2038</v>
      </c>
      <c r="S340" s="12">
        <f t="shared" si="21"/>
        <v>40821.208333333336</v>
      </c>
      <c r="T340" s="13">
        <f t="shared" si="22"/>
        <v>40851.208333333336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3"/>
        <v>-0.20048422597212032</v>
      </c>
      <c r="P341" s="6">
        <f t="shared" si="20"/>
        <v>84.02004626060139</v>
      </c>
      <c r="Q341" s="8" t="s">
        <v>2037</v>
      </c>
      <c r="R341" t="s">
        <v>2038</v>
      </c>
      <c r="S341" s="12">
        <f t="shared" si="21"/>
        <v>42949.208333333328</v>
      </c>
      <c r="T341" s="13">
        <f t="shared" si="22"/>
        <v>42963.208333333328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3"/>
        <v>-5.757412398921833E-2</v>
      </c>
      <c r="P342" s="6">
        <f t="shared" si="20"/>
        <v>88.966921119592882</v>
      </c>
      <c r="Q342" s="8" t="s">
        <v>2052</v>
      </c>
      <c r="R342" t="s">
        <v>2053</v>
      </c>
      <c r="S342" s="12">
        <f t="shared" si="21"/>
        <v>40889.25</v>
      </c>
      <c r="T342" s="13">
        <f t="shared" si="22"/>
        <v>40890.25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3"/>
        <v>-0.15330708661417322</v>
      </c>
      <c r="P343" s="6">
        <f t="shared" si="20"/>
        <v>76.990453460620529</v>
      </c>
      <c r="Q343" s="8" t="s">
        <v>2033</v>
      </c>
      <c r="R343" t="s">
        <v>2043</v>
      </c>
      <c r="S343" s="12">
        <f t="shared" si="21"/>
        <v>42244.208333333328</v>
      </c>
      <c r="T343" s="13">
        <f t="shared" si="22"/>
        <v>42251.208333333328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3"/>
        <v>-0.33478079331941546</v>
      </c>
      <c r="P344" s="6">
        <f t="shared" si="20"/>
        <v>97.146341463414629</v>
      </c>
      <c r="Q344" s="8" t="s">
        <v>2037</v>
      </c>
      <c r="R344" t="s">
        <v>2038</v>
      </c>
      <c r="S344" s="12">
        <f t="shared" si="21"/>
        <v>41475.208333333336</v>
      </c>
      <c r="T344" s="13">
        <f t="shared" si="22"/>
        <v>41487.208333333336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3"/>
        <v>-0.46077777777777779</v>
      </c>
      <c r="P345" s="6">
        <f t="shared" si="20"/>
        <v>33.013605442176868</v>
      </c>
      <c r="Q345" s="8" t="s">
        <v>2037</v>
      </c>
      <c r="R345" t="s">
        <v>2038</v>
      </c>
      <c r="S345" s="12">
        <f t="shared" si="21"/>
        <v>41597.25</v>
      </c>
      <c r="T345" s="13">
        <f t="shared" si="22"/>
        <v>41650.25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3"/>
        <v>-0.58016700404858301</v>
      </c>
      <c r="P346" s="6">
        <f t="shared" si="20"/>
        <v>99.950602409638549</v>
      </c>
      <c r="Q346" s="8" t="s">
        <v>2048</v>
      </c>
      <c r="R346" t="s">
        <v>2049</v>
      </c>
      <c r="S346" s="12">
        <f t="shared" si="21"/>
        <v>43122.25</v>
      </c>
      <c r="T346" s="13">
        <f t="shared" si="22"/>
        <v>43162.25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3"/>
        <v>-0.85305203045685274</v>
      </c>
      <c r="P347" s="6">
        <f t="shared" si="20"/>
        <v>69.966767371601208</v>
      </c>
      <c r="Q347" s="8" t="s">
        <v>2039</v>
      </c>
      <c r="R347" t="s">
        <v>2042</v>
      </c>
      <c r="S347" s="12">
        <f t="shared" si="21"/>
        <v>42194.208333333328</v>
      </c>
      <c r="T347" s="13">
        <f t="shared" si="22"/>
        <v>42195.208333333328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3"/>
        <v>-0.65525</v>
      </c>
      <c r="P348" s="6">
        <f t="shared" si="20"/>
        <v>110.32</v>
      </c>
      <c r="Q348" s="8" t="s">
        <v>2033</v>
      </c>
      <c r="R348" t="s">
        <v>2043</v>
      </c>
      <c r="S348" s="12">
        <f t="shared" si="21"/>
        <v>42971.208333333328</v>
      </c>
      <c r="T348" s="13">
        <f t="shared" si="22"/>
        <v>43026.208333333328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3"/>
        <v>13.007777777777777</v>
      </c>
      <c r="P349" s="6">
        <f t="shared" si="20"/>
        <v>66.005235602094245</v>
      </c>
      <c r="Q349" s="8" t="s">
        <v>2035</v>
      </c>
      <c r="R349" t="s">
        <v>2036</v>
      </c>
      <c r="S349" s="12">
        <f t="shared" si="21"/>
        <v>42046.25</v>
      </c>
      <c r="T349" s="13">
        <f t="shared" si="22"/>
        <v>42070.25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3"/>
        <v>-0.28229648241206029</v>
      </c>
      <c r="P350" s="6">
        <f t="shared" si="20"/>
        <v>41.005742176284812</v>
      </c>
      <c r="Q350" s="8" t="s">
        <v>2031</v>
      </c>
      <c r="R350" t="s">
        <v>2032</v>
      </c>
      <c r="S350" s="12">
        <f t="shared" si="21"/>
        <v>42782.25</v>
      </c>
      <c r="T350" s="13">
        <f t="shared" si="22"/>
        <v>42795.25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3"/>
        <v>-0.46925884955752212</v>
      </c>
      <c r="P351" s="6">
        <f t="shared" si="20"/>
        <v>103.96316359696641</v>
      </c>
      <c r="Q351" s="8" t="s">
        <v>2037</v>
      </c>
      <c r="R351" t="s">
        <v>2038</v>
      </c>
      <c r="S351" s="12">
        <f t="shared" si="21"/>
        <v>42930.208333333328</v>
      </c>
      <c r="T351" s="13">
        <f t="shared" si="22"/>
        <v>42960.208333333328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3"/>
        <v>-0.95</v>
      </c>
      <c r="P352" s="6">
        <f t="shared" si="20"/>
        <v>5</v>
      </c>
      <c r="Q352" s="8" t="s">
        <v>2033</v>
      </c>
      <c r="R352" t="s">
        <v>2056</v>
      </c>
      <c r="S352" s="12">
        <f t="shared" si="21"/>
        <v>42144.208333333328</v>
      </c>
      <c r="T352" s="13">
        <f t="shared" si="22"/>
        <v>42162.208333333328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3"/>
        <v>0.27707152496626181</v>
      </c>
      <c r="P353" s="6">
        <f t="shared" si="20"/>
        <v>47.009935419771487</v>
      </c>
      <c r="Q353" s="8" t="s">
        <v>2033</v>
      </c>
      <c r="R353" t="s">
        <v>2034</v>
      </c>
      <c r="S353" s="12">
        <f t="shared" si="21"/>
        <v>42240.208333333328</v>
      </c>
      <c r="T353" s="13">
        <f t="shared" si="22"/>
        <v>42254.208333333328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3"/>
        <v>-0.65107142857142852</v>
      </c>
      <c r="P354" s="6">
        <f t="shared" si="20"/>
        <v>29.606060606060606</v>
      </c>
      <c r="Q354" s="8" t="s">
        <v>2037</v>
      </c>
      <c r="R354" t="s">
        <v>2038</v>
      </c>
      <c r="S354" s="12">
        <f t="shared" si="21"/>
        <v>42315.25</v>
      </c>
      <c r="T354" s="13">
        <f t="shared" si="22"/>
        <v>42323.25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3"/>
        <v>3.105982142857143</v>
      </c>
      <c r="P355" s="6">
        <f t="shared" si="20"/>
        <v>81.010569583088667</v>
      </c>
      <c r="Q355" s="8" t="s">
        <v>2037</v>
      </c>
      <c r="R355" t="s">
        <v>2038</v>
      </c>
      <c r="S355" s="12">
        <f t="shared" si="21"/>
        <v>43651.208333333328</v>
      </c>
      <c r="T355" s="13">
        <f t="shared" si="22"/>
        <v>43652.208333333328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3"/>
        <v>0.23737704918032787</v>
      </c>
      <c r="P356" s="6">
        <f t="shared" si="20"/>
        <v>94.35</v>
      </c>
      <c r="Q356" s="8" t="s">
        <v>2039</v>
      </c>
      <c r="R356" t="s">
        <v>2040</v>
      </c>
      <c r="S356" s="12">
        <f t="shared" si="21"/>
        <v>41520.208333333336</v>
      </c>
      <c r="T356" s="13">
        <f t="shared" si="22"/>
        <v>41527.208333333336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3"/>
        <v>-0.41026315789473683</v>
      </c>
      <c r="P357" s="6">
        <f t="shared" si="20"/>
        <v>26.058139534883722</v>
      </c>
      <c r="Q357" s="8" t="s">
        <v>2035</v>
      </c>
      <c r="R357" t="s">
        <v>2044</v>
      </c>
      <c r="S357" s="12">
        <f t="shared" si="21"/>
        <v>42757.25</v>
      </c>
      <c r="T357" s="13">
        <f t="shared" si="22"/>
        <v>42797.25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3"/>
        <v>-0.63107526881720433</v>
      </c>
      <c r="P358" s="6">
        <f t="shared" si="20"/>
        <v>85.775000000000006</v>
      </c>
      <c r="Q358" s="8" t="s">
        <v>2037</v>
      </c>
      <c r="R358" t="s">
        <v>2038</v>
      </c>
      <c r="S358" s="12">
        <f t="shared" si="21"/>
        <v>40922.25</v>
      </c>
      <c r="T358" s="13">
        <f t="shared" si="22"/>
        <v>40931.25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3"/>
        <v>0.84913043478260875</v>
      </c>
      <c r="P359" s="6">
        <f t="shared" si="20"/>
        <v>103.73170731707317</v>
      </c>
      <c r="Q359" s="8" t="s">
        <v>2048</v>
      </c>
      <c r="R359" t="s">
        <v>2049</v>
      </c>
      <c r="S359" s="12">
        <f t="shared" si="21"/>
        <v>42250.208333333328</v>
      </c>
      <c r="T359" s="13">
        <f t="shared" si="22"/>
        <v>42275.208333333328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3"/>
        <v>-0.88185567010309274</v>
      </c>
      <c r="P360" s="6">
        <f t="shared" si="20"/>
        <v>49.826086956521742</v>
      </c>
      <c r="Q360" s="8" t="s">
        <v>2052</v>
      </c>
      <c r="R360" t="s">
        <v>2053</v>
      </c>
      <c r="S360" s="12">
        <f t="shared" si="21"/>
        <v>43322.208333333328</v>
      </c>
      <c r="T360" s="13">
        <f t="shared" si="22"/>
        <v>43325.208333333328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3"/>
        <v>1.9870000000000001</v>
      </c>
      <c r="P361" s="6">
        <f t="shared" si="20"/>
        <v>63.893048128342244</v>
      </c>
      <c r="Q361" s="8" t="s">
        <v>2039</v>
      </c>
      <c r="R361" t="s">
        <v>2047</v>
      </c>
      <c r="S361" s="12">
        <f t="shared" si="21"/>
        <v>40782.208333333336</v>
      </c>
      <c r="T361" s="13">
        <f t="shared" si="22"/>
        <v>40789.208333333336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3"/>
        <v>1.2635175879396985</v>
      </c>
      <c r="P362" s="6">
        <f t="shared" si="20"/>
        <v>47.002434782608695</v>
      </c>
      <c r="Q362" s="8" t="s">
        <v>2037</v>
      </c>
      <c r="R362" t="s">
        <v>2038</v>
      </c>
      <c r="S362" s="12">
        <f t="shared" si="21"/>
        <v>40544.25</v>
      </c>
      <c r="T362" s="13">
        <f t="shared" si="22"/>
        <v>40558.25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3"/>
        <v>0.73563636363636364</v>
      </c>
      <c r="P363" s="6">
        <f t="shared" si="20"/>
        <v>108.47727272727273</v>
      </c>
      <c r="Q363" s="8" t="s">
        <v>2037</v>
      </c>
      <c r="R363" t="s">
        <v>2038</v>
      </c>
      <c r="S363" s="12">
        <f t="shared" si="21"/>
        <v>43015.208333333328</v>
      </c>
      <c r="T363" s="13">
        <f t="shared" si="22"/>
        <v>43039.208333333328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3"/>
        <v>2.7175675675675675</v>
      </c>
      <c r="P364" s="6">
        <f t="shared" si="20"/>
        <v>72.015706806282722</v>
      </c>
      <c r="Q364" s="8" t="s">
        <v>2033</v>
      </c>
      <c r="R364" t="s">
        <v>2034</v>
      </c>
      <c r="S364" s="12">
        <f t="shared" si="21"/>
        <v>40570.25</v>
      </c>
      <c r="T364" s="13">
        <f t="shared" si="22"/>
        <v>40608.25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3"/>
        <v>0.60192307692307689</v>
      </c>
      <c r="P365" s="6">
        <f t="shared" si="20"/>
        <v>59.928057553956833</v>
      </c>
      <c r="Q365" s="8" t="s">
        <v>2033</v>
      </c>
      <c r="R365" t="s">
        <v>2034</v>
      </c>
      <c r="S365" s="12">
        <f t="shared" si="21"/>
        <v>40904.25</v>
      </c>
      <c r="T365" s="13">
        <f t="shared" si="22"/>
        <v>40905.25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3"/>
        <v>15.163333333333334</v>
      </c>
      <c r="P366" s="6">
        <f t="shared" si="20"/>
        <v>78.209677419354833</v>
      </c>
      <c r="Q366" s="8" t="s">
        <v>2033</v>
      </c>
      <c r="R366" t="s">
        <v>2043</v>
      </c>
      <c r="S366" s="12">
        <f t="shared" si="21"/>
        <v>43164.25</v>
      </c>
      <c r="T366" s="13">
        <f t="shared" si="22"/>
        <v>43194.208333333328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3"/>
        <v>6.3343749999999996</v>
      </c>
      <c r="P367" s="6">
        <f t="shared" si="20"/>
        <v>104.77678571428571</v>
      </c>
      <c r="Q367" s="8" t="s">
        <v>2037</v>
      </c>
      <c r="R367" t="s">
        <v>2038</v>
      </c>
      <c r="S367" s="12">
        <f t="shared" si="21"/>
        <v>42733.25</v>
      </c>
      <c r="T367" s="13">
        <f t="shared" si="22"/>
        <v>42760.25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3"/>
        <v>4.9211111111111112</v>
      </c>
      <c r="P368" s="6">
        <f t="shared" si="20"/>
        <v>105.52475247524752</v>
      </c>
      <c r="Q368" s="8" t="s">
        <v>2037</v>
      </c>
      <c r="R368" t="s">
        <v>2038</v>
      </c>
      <c r="S368" s="12">
        <f t="shared" si="21"/>
        <v>40546.25</v>
      </c>
      <c r="T368" s="13">
        <f t="shared" si="22"/>
        <v>40547.25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3"/>
        <v>-0.81111111111111112</v>
      </c>
      <c r="P369" s="6">
        <f t="shared" si="20"/>
        <v>24.933333333333334</v>
      </c>
      <c r="Q369" s="8" t="s">
        <v>2037</v>
      </c>
      <c r="R369" t="s">
        <v>2038</v>
      </c>
      <c r="S369" s="12">
        <f t="shared" si="21"/>
        <v>41930.208333333336</v>
      </c>
      <c r="T369" s="13">
        <f t="shared" si="22"/>
        <v>41954.25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3"/>
        <v>1.7680769230769231</v>
      </c>
      <c r="P370" s="6">
        <f t="shared" si="20"/>
        <v>69.873786407766985</v>
      </c>
      <c r="Q370" s="8" t="s">
        <v>2039</v>
      </c>
      <c r="R370" t="s">
        <v>2040</v>
      </c>
      <c r="S370" s="12">
        <f t="shared" si="21"/>
        <v>40464.208333333336</v>
      </c>
      <c r="T370" s="13">
        <f t="shared" si="22"/>
        <v>40487.208333333336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3"/>
        <v>1.7301851851851853</v>
      </c>
      <c r="P371" s="6">
        <f t="shared" si="20"/>
        <v>95.733766233766232</v>
      </c>
      <c r="Q371" s="8" t="s">
        <v>2039</v>
      </c>
      <c r="R371" t="s">
        <v>2058</v>
      </c>
      <c r="S371" s="12">
        <f t="shared" si="21"/>
        <v>41308.25</v>
      </c>
      <c r="T371" s="13">
        <f t="shared" si="22"/>
        <v>41347.208333333336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3"/>
        <v>0.59363312555654502</v>
      </c>
      <c r="P372" s="6">
        <f t="shared" si="20"/>
        <v>29.997485752598056</v>
      </c>
      <c r="Q372" s="8" t="s">
        <v>2037</v>
      </c>
      <c r="R372" t="s">
        <v>2038</v>
      </c>
      <c r="S372" s="12">
        <f t="shared" si="21"/>
        <v>43570.208333333328</v>
      </c>
      <c r="T372" s="13">
        <f t="shared" si="22"/>
        <v>43576.208333333328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3"/>
        <v>-0.32130021141649051</v>
      </c>
      <c r="P373" s="6">
        <f t="shared" si="20"/>
        <v>59.011948529411768</v>
      </c>
      <c r="Q373" s="8" t="s">
        <v>2037</v>
      </c>
      <c r="R373" t="s">
        <v>2038</v>
      </c>
      <c r="S373" s="12">
        <f t="shared" si="21"/>
        <v>42043.25</v>
      </c>
      <c r="T373" s="13">
        <f t="shared" si="22"/>
        <v>42094.208333333328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3"/>
        <v>14.915555555555555</v>
      </c>
      <c r="P374" s="6">
        <f t="shared" si="20"/>
        <v>84.757396449704146</v>
      </c>
      <c r="Q374" s="8" t="s">
        <v>2039</v>
      </c>
      <c r="R374" t="s">
        <v>2040</v>
      </c>
      <c r="S374" s="12">
        <f t="shared" si="21"/>
        <v>42012.25</v>
      </c>
      <c r="T374" s="13">
        <f t="shared" si="22"/>
        <v>42032.25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3"/>
        <v>6.3018222222222224</v>
      </c>
      <c r="P375" s="6">
        <f t="shared" si="20"/>
        <v>78.010921177587846</v>
      </c>
      <c r="Q375" s="8" t="s">
        <v>2037</v>
      </c>
      <c r="R375" t="s">
        <v>2038</v>
      </c>
      <c r="S375" s="12">
        <f t="shared" si="21"/>
        <v>42964.208333333328</v>
      </c>
      <c r="T375" s="13">
        <f t="shared" si="22"/>
        <v>42972.208333333328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3"/>
        <v>-0.86814217443249697</v>
      </c>
      <c r="P376" s="6">
        <f t="shared" si="20"/>
        <v>50.05215419501134</v>
      </c>
      <c r="Q376" s="8" t="s">
        <v>2039</v>
      </c>
      <c r="R376" t="s">
        <v>2040</v>
      </c>
      <c r="S376" s="12">
        <f t="shared" si="21"/>
        <v>43476.25</v>
      </c>
      <c r="T376" s="13">
        <f t="shared" si="22"/>
        <v>43481.25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3"/>
        <v>-0.45222222222222225</v>
      </c>
      <c r="P377" s="6">
        <f t="shared" si="20"/>
        <v>59.16</v>
      </c>
      <c r="Q377" s="8" t="s">
        <v>2033</v>
      </c>
      <c r="R377" t="s">
        <v>2043</v>
      </c>
      <c r="S377" s="12">
        <f t="shared" si="21"/>
        <v>42293.208333333328</v>
      </c>
      <c r="T377" s="13">
        <f t="shared" si="22"/>
        <v>42350.25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3"/>
        <v>2.6102941176470589</v>
      </c>
      <c r="P378" s="6">
        <f t="shared" si="20"/>
        <v>93.702290076335885</v>
      </c>
      <c r="Q378" s="8" t="s">
        <v>2033</v>
      </c>
      <c r="R378" t="s">
        <v>2034</v>
      </c>
      <c r="S378" s="12">
        <f t="shared" si="21"/>
        <v>41826.208333333336</v>
      </c>
      <c r="T378" s="13">
        <f t="shared" si="22"/>
        <v>41832.208333333336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3"/>
        <v>-0.89742454728370225</v>
      </c>
      <c r="P379" s="6">
        <f t="shared" si="20"/>
        <v>40.14173228346457</v>
      </c>
      <c r="Q379" s="8" t="s">
        <v>2037</v>
      </c>
      <c r="R379" t="s">
        <v>2038</v>
      </c>
      <c r="S379" s="12">
        <f t="shared" si="21"/>
        <v>43760.208333333328</v>
      </c>
      <c r="T379" s="13">
        <f t="shared" si="22"/>
        <v>43774.25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3"/>
        <v>-0.86037037037037034</v>
      </c>
      <c r="P380" s="6">
        <f t="shared" si="20"/>
        <v>70.090140845070422</v>
      </c>
      <c r="Q380" s="8" t="s">
        <v>2039</v>
      </c>
      <c r="R380" t="s">
        <v>2040</v>
      </c>
      <c r="S380" s="12">
        <f t="shared" si="21"/>
        <v>43241.208333333328</v>
      </c>
      <c r="T380" s="13">
        <f t="shared" si="22"/>
        <v>43279.208333333328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3"/>
        <v>-0.5955555555555555</v>
      </c>
      <c r="P381" s="6">
        <f t="shared" si="20"/>
        <v>66.181818181818187</v>
      </c>
      <c r="Q381" s="8" t="s">
        <v>2037</v>
      </c>
      <c r="R381" t="s">
        <v>2038</v>
      </c>
      <c r="S381" s="12">
        <f t="shared" si="21"/>
        <v>40843.208333333336</v>
      </c>
      <c r="T381" s="13">
        <f t="shared" si="22"/>
        <v>40857.25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3"/>
        <v>0.60319999999999996</v>
      </c>
      <c r="P382" s="6">
        <f t="shared" si="20"/>
        <v>47.714285714285715</v>
      </c>
      <c r="Q382" s="8" t="s">
        <v>2037</v>
      </c>
      <c r="R382" t="s">
        <v>2038</v>
      </c>
      <c r="S382" s="12">
        <f t="shared" si="21"/>
        <v>41448.208333333336</v>
      </c>
      <c r="T382" s="13">
        <f t="shared" si="22"/>
        <v>41453.208333333336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3"/>
        <v>0.8394339622641509</v>
      </c>
      <c r="P383" s="6">
        <f t="shared" si="20"/>
        <v>62.896774193548389</v>
      </c>
      <c r="Q383" s="8" t="s">
        <v>2037</v>
      </c>
      <c r="R383" t="s">
        <v>2038</v>
      </c>
      <c r="S383" s="12">
        <f t="shared" si="21"/>
        <v>42163.208333333328</v>
      </c>
      <c r="T383" s="13">
        <f t="shared" si="22"/>
        <v>42209.208333333328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3"/>
        <v>-0.36230769230769233</v>
      </c>
      <c r="P384" s="6">
        <f t="shared" si="20"/>
        <v>86.611940298507463</v>
      </c>
      <c r="Q384" s="8" t="s">
        <v>2052</v>
      </c>
      <c r="R384" t="s">
        <v>2053</v>
      </c>
      <c r="S384" s="12">
        <f t="shared" si="21"/>
        <v>43024.208333333328</v>
      </c>
      <c r="T384" s="13">
        <f t="shared" si="22"/>
        <v>43043.208333333328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3"/>
        <v>1.2538095238095237</v>
      </c>
      <c r="P385" s="6">
        <f t="shared" si="20"/>
        <v>75.126984126984127</v>
      </c>
      <c r="Q385" s="8" t="s">
        <v>2031</v>
      </c>
      <c r="R385" t="s">
        <v>2032</v>
      </c>
      <c r="S385" s="12">
        <f t="shared" si="21"/>
        <v>43509.25</v>
      </c>
      <c r="T385" s="13">
        <f t="shared" si="22"/>
        <v>43515.25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3"/>
        <v>0.72009615384615389</v>
      </c>
      <c r="P386" s="6">
        <f t="shared" si="20"/>
        <v>41.004167534903104</v>
      </c>
      <c r="Q386" s="8" t="s">
        <v>2039</v>
      </c>
      <c r="R386" t="s">
        <v>2040</v>
      </c>
      <c r="S386" s="12">
        <f t="shared" si="21"/>
        <v>42776.25</v>
      </c>
      <c r="T386" s="13">
        <f t="shared" si="22"/>
        <v>42803.25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23"/>
        <v>0.46167095115681234</v>
      </c>
      <c r="P387" s="6">
        <f t="shared" ref="P387:P450" si="24">E387/G387</f>
        <v>50.007915567282325</v>
      </c>
      <c r="Q387" s="8" t="s">
        <v>2045</v>
      </c>
      <c r="R387" t="s">
        <v>2046</v>
      </c>
      <c r="S387" s="12">
        <f t="shared" ref="S387:S450" si="25">(((J387/60)/60)/24)+DATE(1970,1,1)</f>
        <v>43553.208333333328</v>
      </c>
      <c r="T387" s="13">
        <f t="shared" ref="T387:T450" si="26">(((K387/60)/60)/24)+DATE(1970,1,1)</f>
        <v>43585.208333333328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ref="O388:O451" si="27">(E388-D388)/D388</f>
        <v>-0.23576383763837638</v>
      </c>
      <c r="P388" s="6">
        <f t="shared" si="24"/>
        <v>96.960674157303373</v>
      </c>
      <c r="Q388" s="8" t="s">
        <v>2037</v>
      </c>
      <c r="R388" t="s">
        <v>2038</v>
      </c>
      <c r="S388" s="12">
        <f t="shared" si="25"/>
        <v>40355.208333333336</v>
      </c>
      <c r="T388" s="13">
        <f t="shared" si="26"/>
        <v>40367.208333333336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7"/>
        <v>-0.60738532110091747</v>
      </c>
      <c r="P389" s="6">
        <f t="shared" si="24"/>
        <v>100.93160377358491</v>
      </c>
      <c r="Q389" s="8" t="s">
        <v>2035</v>
      </c>
      <c r="R389" t="s">
        <v>2044</v>
      </c>
      <c r="S389" s="12">
        <f t="shared" si="25"/>
        <v>41072.208333333336</v>
      </c>
      <c r="T389" s="13">
        <f t="shared" si="26"/>
        <v>41077.208333333336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7"/>
        <v>-0.88729965156794421</v>
      </c>
      <c r="P390" s="6">
        <f t="shared" si="24"/>
        <v>89.227586206896547</v>
      </c>
      <c r="Q390" s="8" t="s">
        <v>2033</v>
      </c>
      <c r="R390" t="s">
        <v>2043</v>
      </c>
      <c r="S390" s="12">
        <f t="shared" si="25"/>
        <v>40912.25</v>
      </c>
      <c r="T390" s="13">
        <f t="shared" si="26"/>
        <v>40914.25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7"/>
        <v>0.22110843373493977</v>
      </c>
      <c r="P391" s="6">
        <f t="shared" si="24"/>
        <v>87.979166666666671</v>
      </c>
      <c r="Q391" s="8" t="s">
        <v>2037</v>
      </c>
      <c r="R391" t="s">
        <v>2038</v>
      </c>
      <c r="S391" s="12">
        <f t="shared" si="25"/>
        <v>40479.208333333336</v>
      </c>
      <c r="T391" s="13">
        <f t="shared" si="26"/>
        <v>40506.25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7"/>
        <v>0.86541666666666661</v>
      </c>
      <c r="P392" s="6">
        <f t="shared" si="24"/>
        <v>89.54</v>
      </c>
      <c r="Q392" s="8" t="s">
        <v>2052</v>
      </c>
      <c r="R392" t="s">
        <v>2053</v>
      </c>
      <c r="S392" s="12">
        <f t="shared" si="25"/>
        <v>41530.208333333336</v>
      </c>
      <c r="T392" s="13">
        <f t="shared" si="26"/>
        <v>41545.208333333336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7"/>
        <v>-0.92726821192052977</v>
      </c>
      <c r="P393" s="6">
        <f t="shared" si="24"/>
        <v>29.09271523178808</v>
      </c>
      <c r="Q393" s="8" t="s">
        <v>2045</v>
      </c>
      <c r="R393" t="s">
        <v>2046</v>
      </c>
      <c r="S393" s="12">
        <f t="shared" si="25"/>
        <v>41653.25</v>
      </c>
      <c r="T393" s="13">
        <f t="shared" si="26"/>
        <v>41655.25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7"/>
        <v>-0.34357628765792031</v>
      </c>
      <c r="P394" s="6">
        <f t="shared" si="24"/>
        <v>42.006218905472636</v>
      </c>
      <c r="Q394" s="8" t="s">
        <v>2035</v>
      </c>
      <c r="R394" t="s">
        <v>2044</v>
      </c>
      <c r="S394" s="12">
        <f t="shared" si="25"/>
        <v>40549.25</v>
      </c>
      <c r="T394" s="13">
        <f t="shared" si="26"/>
        <v>40551.25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7"/>
        <v>1.2896178343949045</v>
      </c>
      <c r="P395" s="6">
        <f t="shared" si="24"/>
        <v>47.004903563255965</v>
      </c>
      <c r="Q395" s="8" t="s">
        <v>2033</v>
      </c>
      <c r="R395" t="s">
        <v>2056</v>
      </c>
      <c r="S395" s="12">
        <f t="shared" si="25"/>
        <v>42933.208333333328</v>
      </c>
      <c r="T395" s="13">
        <f t="shared" si="26"/>
        <v>42934.208333333328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7"/>
        <v>3.6937500000000001</v>
      </c>
      <c r="P396" s="6">
        <f t="shared" si="24"/>
        <v>110.44117647058823</v>
      </c>
      <c r="Q396" s="8" t="s">
        <v>2039</v>
      </c>
      <c r="R396" t="s">
        <v>2040</v>
      </c>
      <c r="S396" s="12">
        <f t="shared" si="25"/>
        <v>41484.208333333336</v>
      </c>
      <c r="T396" s="13">
        <f t="shared" si="26"/>
        <v>41494.208333333336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7"/>
        <v>0.30112676056338028</v>
      </c>
      <c r="P397" s="6">
        <f t="shared" si="24"/>
        <v>41.990909090909092</v>
      </c>
      <c r="Q397" s="8" t="s">
        <v>2037</v>
      </c>
      <c r="R397" t="s">
        <v>2038</v>
      </c>
      <c r="S397" s="12">
        <f t="shared" si="25"/>
        <v>40885.25</v>
      </c>
      <c r="T397" s="13">
        <f t="shared" si="26"/>
        <v>40886.25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7"/>
        <v>0.67054229934924081</v>
      </c>
      <c r="P398" s="6">
        <f t="shared" si="24"/>
        <v>48.012468827930178</v>
      </c>
      <c r="Q398" s="8" t="s">
        <v>2039</v>
      </c>
      <c r="R398" t="s">
        <v>2042</v>
      </c>
      <c r="S398" s="12">
        <f t="shared" si="25"/>
        <v>43378.208333333328</v>
      </c>
      <c r="T398" s="13">
        <f t="shared" si="26"/>
        <v>43386.208333333328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7"/>
        <v>0.73864197530864195</v>
      </c>
      <c r="P399" s="6">
        <f t="shared" si="24"/>
        <v>31.019823788546255</v>
      </c>
      <c r="Q399" s="8" t="s">
        <v>2033</v>
      </c>
      <c r="R399" t="s">
        <v>2034</v>
      </c>
      <c r="S399" s="12">
        <f t="shared" si="25"/>
        <v>41417.208333333336</v>
      </c>
      <c r="T399" s="13">
        <f t="shared" si="26"/>
        <v>41423.208333333336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7"/>
        <v>6.1776470588235295</v>
      </c>
      <c r="P400" s="6">
        <f t="shared" si="24"/>
        <v>99.203252032520325</v>
      </c>
      <c r="Q400" s="8" t="s">
        <v>2039</v>
      </c>
      <c r="R400" t="s">
        <v>2047</v>
      </c>
      <c r="S400" s="12">
        <f t="shared" si="25"/>
        <v>43228.208333333328</v>
      </c>
      <c r="T400" s="13">
        <f t="shared" si="26"/>
        <v>43230.208333333328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7"/>
        <v>-0.36149023638232269</v>
      </c>
      <c r="P401" s="6">
        <f t="shared" si="24"/>
        <v>66.022316684378325</v>
      </c>
      <c r="Q401" s="8" t="s">
        <v>2033</v>
      </c>
      <c r="R401" t="s">
        <v>2043</v>
      </c>
      <c r="S401" s="12">
        <f t="shared" si="25"/>
        <v>40576.25</v>
      </c>
      <c r="T401" s="13">
        <f t="shared" si="26"/>
        <v>40583.25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7"/>
        <v>-0.98</v>
      </c>
      <c r="P402" s="6">
        <f t="shared" si="24"/>
        <v>2</v>
      </c>
      <c r="Q402" s="8" t="s">
        <v>2052</v>
      </c>
      <c r="R402" t="s">
        <v>2053</v>
      </c>
      <c r="S402" s="12">
        <f t="shared" si="25"/>
        <v>41502.208333333336</v>
      </c>
      <c r="T402" s="13">
        <f t="shared" si="26"/>
        <v>41524.208333333336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7"/>
        <v>14.302222222222222</v>
      </c>
      <c r="P403" s="6">
        <f t="shared" si="24"/>
        <v>46.060200668896321</v>
      </c>
      <c r="Q403" s="8" t="s">
        <v>2037</v>
      </c>
      <c r="R403" t="s">
        <v>2038</v>
      </c>
      <c r="S403" s="12">
        <f t="shared" si="25"/>
        <v>43765.208333333328</v>
      </c>
      <c r="T403" s="13">
        <f t="shared" si="26"/>
        <v>43765.208333333328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7"/>
        <v>-0.59643835616438357</v>
      </c>
      <c r="P404" s="6">
        <f t="shared" si="24"/>
        <v>73.650000000000006</v>
      </c>
      <c r="Q404" s="8" t="s">
        <v>2039</v>
      </c>
      <c r="R404" t="s">
        <v>2050</v>
      </c>
      <c r="S404" s="12">
        <f t="shared" si="25"/>
        <v>40914.25</v>
      </c>
      <c r="T404" s="13">
        <f t="shared" si="26"/>
        <v>40961.25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7"/>
        <v>-0.13779366700715015</v>
      </c>
      <c r="P405" s="6">
        <f t="shared" si="24"/>
        <v>55.99336650082919</v>
      </c>
      <c r="Q405" s="8" t="s">
        <v>2037</v>
      </c>
      <c r="R405" t="s">
        <v>2038</v>
      </c>
      <c r="S405" s="12">
        <f t="shared" si="25"/>
        <v>40310.208333333336</v>
      </c>
      <c r="T405" s="13">
        <f t="shared" si="26"/>
        <v>40346.208333333336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7"/>
        <v>2.1558486707566464</v>
      </c>
      <c r="P406" s="6">
        <f t="shared" si="24"/>
        <v>68.985695127402778</v>
      </c>
      <c r="Q406" s="8" t="s">
        <v>2037</v>
      </c>
      <c r="R406" t="s">
        <v>2038</v>
      </c>
      <c r="S406" s="12">
        <f t="shared" si="25"/>
        <v>43053.25</v>
      </c>
      <c r="T406" s="13">
        <f t="shared" si="26"/>
        <v>43056.25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7"/>
        <v>-0.10381756756756756</v>
      </c>
      <c r="P407" s="6">
        <f t="shared" si="24"/>
        <v>60.981609195402299</v>
      </c>
      <c r="Q407" s="8" t="s">
        <v>2037</v>
      </c>
      <c r="R407" t="s">
        <v>2038</v>
      </c>
      <c r="S407" s="12">
        <f t="shared" si="25"/>
        <v>43255.208333333328</v>
      </c>
      <c r="T407" s="13">
        <f t="shared" si="26"/>
        <v>43305.208333333328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7"/>
        <v>0.82145038167938933</v>
      </c>
      <c r="P408" s="6">
        <f t="shared" si="24"/>
        <v>110.98139534883721</v>
      </c>
      <c r="Q408" s="8" t="s">
        <v>2039</v>
      </c>
      <c r="R408" t="s">
        <v>2040</v>
      </c>
      <c r="S408" s="12">
        <f t="shared" si="25"/>
        <v>41304.25</v>
      </c>
      <c r="T408" s="13">
        <f t="shared" si="26"/>
        <v>41316.25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7"/>
        <v>2.5588235294117645</v>
      </c>
      <c r="P409" s="6">
        <f t="shared" si="24"/>
        <v>25</v>
      </c>
      <c r="Q409" s="8" t="s">
        <v>2037</v>
      </c>
      <c r="R409" t="s">
        <v>2038</v>
      </c>
      <c r="S409" s="12">
        <f t="shared" si="25"/>
        <v>43751.208333333328</v>
      </c>
      <c r="T409" s="13">
        <f t="shared" si="26"/>
        <v>43758.208333333328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7"/>
        <v>0.31836956521739129</v>
      </c>
      <c r="P410" s="6">
        <f t="shared" si="24"/>
        <v>78.759740259740255</v>
      </c>
      <c r="Q410" s="8" t="s">
        <v>2039</v>
      </c>
      <c r="R410" t="s">
        <v>2040</v>
      </c>
      <c r="S410" s="12">
        <f t="shared" si="25"/>
        <v>42541.208333333328</v>
      </c>
      <c r="T410" s="13">
        <f t="shared" si="26"/>
        <v>42561.208333333328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7"/>
        <v>-0.53684365781710919</v>
      </c>
      <c r="P411" s="6">
        <f t="shared" si="24"/>
        <v>87.960784313725483</v>
      </c>
      <c r="Q411" s="8" t="s">
        <v>2033</v>
      </c>
      <c r="R411" t="s">
        <v>2034</v>
      </c>
      <c r="S411" s="12">
        <f t="shared" si="25"/>
        <v>42843.208333333328</v>
      </c>
      <c r="T411" s="13">
        <f t="shared" si="26"/>
        <v>42847.208333333328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7"/>
        <v>-0.63867273910214706</v>
      </c>
      <c r="P412" s="6">
        <f t="shared" si="24"/>
        <v>49.987398739873989</v>
      </c>
      <c r="Q412" s="8" t="s">
        <v>2048</v>
      </c>
      <c r="R412" t="s">
        <v>2059</v>
      </c>
      <c r="S412" s="12">
        <f t="shared" si="25"/>
        <v>42122.208333333328</v>
      </c>
      <c r="T412" s="13">
        <f t="shared" si="26"/>
        <v>42122.208333333328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7"/>
        <v>4.6282051282051283E-2</v>
      </c>
      <c r="P413" s="6">
        <f t="shared" si="24"/>
        <v>99.524390243902445</v>
      </c>
      <c r="Q413" s="8" t="s">
        <v>2037</v>
      </c>
      <c r="R413" t="s">
        <v>2038</v>
      </c>
      <c r="S413" s="12">
        <f t="shared" si="25"/>
        <v>42884.208333333328</v>
      </c>
      <c r="T413" s="13">
        <f t="shared" si="26"/>
        <v>42886.208333333328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7"/>
        <v>5.6885714285714286</v>
      </c>
      <c r="P414" s="6">
        <f t="shared" si="24"/>
        <v>104.82089552238806</v>
      </c>
      <c r="Q414" s="8" t="s">
        <v>2045</v>
      </c>
      <c r="R414" t="s">
        <v>2051</v>
      </c>
      <c r="S414" s="12">
        <f t="shared" si="25"/>
        <v>41642.25</v>
      </c>
      <c r="T414" s="13">
        <f t="shared" si="26"/>
        <v>41652.25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7"/>
        <v>-0.37927176781002636</v>
      </c>
      <c r="P415" s="6">
        <f t="shared" si="24"/>
        <v>108.01469237832875</v>
      </c>
      <c r="Q415" s="8" t="s">
        <v>2039</v>
      </c>
      <c r="R415" t="s">
        <v>2047</v>
      </c>
      <c r="S415" s="12">
        <f t="shared" si="25"/>
        <v>43431.25</v>
      </c>
      <c r="T415" s="13">
        <f t="shared" si="26"/>
        <v>43458.25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7"/>
        <v>-0.15300212539851221</v>
      </c>
      <c r="P416" s="6">
        <f t="shared" si="24"/>
        <v>28.998544660724033</v>
      </c>
      <c r="Q416" s="8" t="s">
        <v>2031</v>
      </c>
      <c r="R416" t="s">
        <v>2032</v>
      </c>
      <c r="S416" s="12">
        <f t="shared" si="25"/>
        <v>40288.208333333336</v>
      </c>
      <c r="T416" s="13">
        <f t="shared" si="26"/>
        <v>40296.208333333336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7"/>
        <v>-0.88940969162995598</v>
      </c>
      <c r="P417" s="6">
        <f t="shared" si="24"/>
        <v>30.028708133971293</v>
      </c>
      <c r="Q417" s="8" t="s">
        <v>2037</v>
      </c>
      <c r="R417" t="s">
        <v>2038</v>
      </c>
      <c r="S417" s="12">
        <f t="shared" si="25"/>
        <v>40921.25</v>
      </c>
      <c r="T417" s="13">
        <f t="shared" si="26"/>
        <v>40938.25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7"/>
        <v>-0.56161218424962855</v>
      </c>
      <c r="P418" s="6">
        <f t="shared" si="24"/>
        <v>41.005559416261292</v>
      </c>
      <c r="Q418" s="8" t="s">
        <v>2039</v>
      </c>
      <c r="R418" t="s">
        <v>2040</v>
      </c>
      <c r="S418" s="12">
        <f t="shared" si="25"/>
        <v>40560.25</v>
      </c>
      <c r="T418" s="13">
        <f t="shared" si="26"/>
        <v>40569.25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7"/>
        <v>-0.44529411764705884</v>
      </c>
      <c r="P419" s="6">
        <f t="shared" si="24"/>
        <v>62.866666666666667</v>
      </c>
      <c r="Q419" s="8" t="s">
        <v>2037</v>
      </c>
      <c r="R419" t="s">
        <v>2038</v>
      </c>
      <c r="S419" s="12">
        <f t="shared" si="25"/>
        <v>43407.208333333328</v>
      </c>
      <c r="T419" s="13">
        <f t="shared" si="26"/>
        <v>43431.25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7"/>
        <v>-0.42600488698839339</v>
      </c>
      <c r="P420" s="6">
        <f t="shared" si="24"/>
        <v>47.005002501250623</v>
      </c>
      <c r="Q420" s="8" t="s">
        <v>2039</v>
      </c>
      <c r="R420" t="s">
        <v>2040</v>
      </c>
      <c r="S420" s="12">
        <f t="shared" si="25"/>
        <v>41035.208333333336</v>
      </c>
      <c r="T420" s="13">
        <f t="shared" si="26"/>
        <v>41036.208333333336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7"/>
        <v>0.23434973637961334</v>
      </c>
      <c r="P421" s="6">
        <f t="shared" si="24"/>
        <v>26.997693638285604</v>
      </c>
      <c r="Q421" s="8" t="s">
        <v>2035</v>
      </c>
      <c r="R421" t="s">
        <v>2036</v>
      </c>
      <c r="S421" s="12">
        <f t="shared" si="25"/>
        <v>40899.25</v>
      </c>
      <c r="T421" s="13">
        <f t="shared" si="26"/>
        <v>40905.25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7"/>
        <v>0.28460000000000002</v>
      </c>
      <c r="P422" s="6">
        <f t="shared" si="24"/>
        <v>68.329787234042556</v>
      </c>
      <c r="Q422" s="8" t="s">
        <v>2037</v>
      </c>
      <c r="R422" t="s">
        <v>2038</v>
      </c>
      <c r="S422" s="12">
        <f t="shared" si="25"/>
        <v>42911.208333333328</v>
      </c>
      <c r="T422" s="13">
        <f t="shared" si="26"/>
        <v>42925.208333333328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7"/>
        <v>-0.36010638297872338</v>
      </c>
      <c r="P423" s="6">
        <f t="shared" si="24"/>
        <v>50.974576271186443</v>
      </c>
      <c r="Q423" s="8" t="s">
        <v>2035</v>
      </c>
      <c r="R423" t="s">
        <v>2044</v>
      </c>
      <c r="S423" s="12">
        <f t="shared" si="25"/>
        <v>42915.208333333328</v>
      </c>
      <c r="T423" s="13">
        <f t="shared" si="26"/>
        <v>42945.208333333328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7"/>
        <v>0.27298850574712646</v>
      </c>
      <c r="P424" s="6">
        <f t="shared" si="24"/>
        <v>54.024390243902438</v>
      </c>
      <c r="Q424" s="8" t="s">
        <v>2037</v>
      </c>
      <c r="R424" t="s">
        <v>2038</v>
      </c>
      <c r="S424" s="12">
        <f t="shared" si="25"/>
        <v>40285.208333333336</v>
      </c>
      <c r="T424" s="13">
        <f t="shared" si="26"/>
        <v>40305.208333333336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7"/>
        <v>-0.89361975642760483</v>
      </c>
      <c r="P425" s="6">
        <f t="shared" si="24"/>
        <v>97.055555555555557</v>
      </c>
      <c r="Q425" s="8" t="s">
        <v>2031</v>
      </c>
      <c r="R425" t="s">
        <v>2032</v>
      </c>
      <c r="S425" s="12">
        <f t="shared" si="25"/>
        <v>40808.208333333336</v>
      </c>
      <c r="T425" s="13">
        <f t="shared" si="26"/>
        <v>40810.208333333336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7"/>
        <v>-0.59529411764705886</v>
      </c>
      <c r="P426" s="6">
        <f t="shared" si="24"/>
        <v>24.867469879518072</v>
      </c>
      <c r="Q426" s="8" t="s">
        <v>2033</v>
      </c>
      <c r="R426" t="s">
        <v>2043</v>
      </c>
      <c r="S426" s="12">
        <f t="shared" si="25"/>
        <v>43208.208333333328</v>
      </c>
      <c r="T426" s="13">
        <f t="shared" si="26"/>
        <v>43214.208333333328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7"/>
        <v>1.8766666666666667</v>
      </c>
      <c r="P427" s="6">
        <f t="shared" si="24"/>
        <v>84.423913043478265</v>
      </c>
      <c r="Q427" s="8" t="s">
        <v>2052</v>
      </c>
      <c r="R427" t="s">
        <v>2053</v>
      </c>
      <c r="S427" s="12">
        <f t="shared" si="25"/>
        <v>42213.208333333328</v>
      </c>
      <c r="T427" s="13">
        <f t="shared" si="26"/>
        <v>42219.208333333328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7"/>
        <v>4.7294444444444448</v>
      </c>
      <c r="P428" s="6">
        <f t="shared" si="24"/>
        <v>47.091324200913242</v>
      </c>
      <c r="Q428" s="8" t="s">
        <v>2037</v>
      </c>
      <c r="R428" t="s">
        <v>2038</v>
      </c>
      <c r="S428" s="12">
        <f t="shared" si="25"/>
        <v>41332.25</v>
      </c>
      <c r="T428" s="13">
        <f t="shared" si="26"/>
        <v>41339.25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7"/>
        <v>0.1290429799426934</v>
      </c>
      <c r="P429" s="6">
        <f t="shared" si="24"/>
        <v>77.996041171813147</v>
      </c>
      <c r="Q429" s="8" t="s">
        <v>2037</v>
      </c>
      <c r="R429" t="s">
        <v>2038</v>
      </c>
      <c r="S429" s="12">
        <f t="shared" si="25"/>
        <v>41895.208333333336</v>
      </c>
      <c r="T429" s="13">
        <f t="shared" si="26"/>
        <v>41927.208333333336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7"/>
        <v>-0.53612426035502958</v>
      </c>
      <c r="P430" s="6">
        <f t="shared" si="24"/>
        <v>62.967871485943775</v>
      </c>
      <c r="Q430" s="8" t="s">
        <v>2039</v>
      </c>
      <c r="R430" t="s">
        <v>2047</v>
      </c>
      <c r="S430" s="12">
        <f t="shared" si="25"/>
        <v>40585.25</v>
      </c>
      <c r="T430" s="13">
        <f t="shared" si="26"/>
        <v>40592.25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7"/>
        <v>-9.324083769633508E-2</v>
      </c>
      <c r="P431" s="6">
        <f t="shared" si="24"/>
        <v>81.006080449017773</v>
      </c>
      <c r="Q431" s="8" t="s">
        <v>2052</v>
      </c>
      <c r="R431" t="s">
        <v>2053</v>
      </c>
      <c r="S431" s="12">
        <f t="shared" si="25"/>
        <v>41680.25</v>
      </c>
      <c r="T431" s="13">
        <f t="shared" si="26"/>
        <v>41708.208333333336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7"/>
        <v>-0.3225925925925926</v>
      </c>
      <c r="P432" s="6">
        <f t="shared" si="24"/>
        <v>65.321428571428569</v>
      </c>
      <c r="Q432" s="8" t="s">
        <v>2037</v>
      </c>
      <c r="R432" t="s">
        <v>2038</v>
      </c>
      <c r="S432" s="12">
        <f t="shared" si="25"/>
        <v>43737.208333333328</v>
      </c>
      <c r="T432" s="13">
        <f t="shared" si="26"/>
        <v>43771.208333333328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7"/>
        <v>0.92490196078431375</v>
      </c>
      <c r="P433" s="6">
        <f t="shared" si="24"/>
        <v>104.43617021276596</v>
      </c>
      <c r="Q433" s="8" t="s">
        <v>2037</v>
      </c>
      <c r="R433" t="s">
        <v>2038</v>
      </c>
      <c r="S433" s="12">
        <f t="shared" si="25"/>
        <v>43273.208333333328</v>
      </c>
      <c r="T433" s="13">
        <f t="shared" si="26"/>
        <v>43290.208333333328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7"/>
        <v>-0.17285714285714285</v>
      </c>
      <c r="P434" s="6">
        <f t="shared" si="24"/>
        <v>69.989010989010993</v>
      </c>
      <c r="Q434" s="8" t="s">
        <v>2037</v>
      </c>
      <c r="R434" t="s">
        <v>2038</v>
      </c>
      <c r="S434" s="12">
        <f t="shared" si="25"/>
        <v>41761.208333333336</v>
      </c>
      <c r="T434" s="13">
        <f t="shared" si="26"/>
        <v>41781.208333333336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7"/>
        <v>-0.45836079077429981</v>
      </c>
      <c r="P435" s="6">
        <f t="shared" si="24"/>
        <v>83.023989898989896</v>
      </c>
      <c r="Q435" s="8" t="s">
        <v>2039</v>
      </c>
      <c r="R435" t="s">
        <v>2040</v>
      </c>
      <c r="S435" s="12">
        <f t="shared" si="25"/>
        <v>41603.25</v>
      </c>
      <c r="T435" s="13">
        <f t="shared" si="26"/>
        <v>41619.25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7"/>
        <v>-0.83277777777777773</v>
      </c>
      <c r="P436" s="6">
        <f t="shared" si="24"/>
        <v>90.3</v>
      </c>
      <c r="Q436" s="8" t="s">
        <v>2037</v>
      </c>
      <c r="R436" t="s">
        <v>2038</v>
      </c>
      <c r="S436" s="12">
        <f t="shared" si="25"/>
        <v>42705.25</v>
      </c>
      <c r="T436" s="13">
        <f t="shared" si="26"/>
        <v>42719.25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7"/>
        <v>0.16876640419947506</v>
      </c>
      <c r="P437" s="6">
        <f t="shared" si="24"/>
        <v>103.98131932282546</v>
      </c>
      <c r="Q437" s="8" t="s">
        <v>2037</v>
      </c>
      <c r="R437" t="s">
        <v>2038</v>
      </c>
      <c r="S437" s="12">
        <f t="shared" si="25"/>
        <v>41988.25</v>
      </c>
      <c r="T437" s="13">
        <f t="shared" si="26"/>
        <v>42000.25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7"/>
        <v>9.5215384615384622</v>
      </c>
      <c r="P438" s="6">
        <f t="shared" si="24"/>
        <v>54.931726907630519</v>
      </c>
      <c r="Q438" s="8" t="s">
        <v>2033</v>
      </c>
      <c r="R438" t="s">
        <v>2056</v>
      </c>
      <c r="S438" s="12">
        <f t="shared" si="25"/>
        <v>43575.208333333328</v>
      </c>
      <c r="T438" s="13">
        <f t="shared" si="26"/>
        <v>43576.208333333328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7"/>
        <v>0.23074074074074075</v>
      </c>
      <c r="P439" s="6">
        <f t="shared" si="24"/>
        <v>51.921875</v>
      </c>
      <c r="Q439" s="8" t="s">
        <v>2039</v>
      </c>
      <c r="R439" t="s">
        <v>2047</v>
      </c>
      <c r="S439" s="12">
        <f t="shared" si="25"/>
        <v>42260.208333333328</v>
      </c>
      <c r="T439" s="13">
        <f t="shared" si="26"/>
        <v>42263.208333333328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7"/>
        <v>0.78638554216867473</v>
      </c>
      <c r="P440" s="6">
        <f t="shared" si="24"/>
        <v>60.02834008097166</v>
      </c>
      <c r="Q440" s="8" t="s">
        <v>2037</v>
      </c>
      <c r="R440" t="s">
        <v>2038</v>
      </c>
      <c r="S440" s="12">
        <f t="shared" si="25"/>
        <v>41337.25</v>
      </c>
      <c r="T440" s="13">
        <f t="shared" si="26"/>
        <v>41367.208333333336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7"/>
        <v>2.5528169014084505</v>
      </c>
      <c r="P441" s="6">
        <f t="shared" si="24"/>
        <v>44.003488879197555</v>
      </c>
      <c r="Q441" s="8" t="s">
        <v>2039</v>
      </c>
      <c r="R441" t="s">
        <v>2061</v>
      </c>
      <c r="S441" s="12">
        <f t="shared" si="25"/>
        <v>42680.208333333328</v>
      </c>
      <c r="T441" s="13">
        <f t="shared" si="26"/>
        <v>42687.25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7"/>
        <v>0.61906341463414638</v>
      </c>
      <c r="P442" s="6">
        <f t="shared" si="24"/>
        <v>53.003513254551258</v>
      </c>
      <c r="Q442" s="8" t="s">
        <v>2039</v>
      </c>
      <c r="R442" t="s">
        <v>2058</v>
      </c>
      <c r="S442" s="12">
        <f t="shared" si="25"/>
        <v>42916.208333333328</v>
      </c>
      <c r="T442" s="13">
        <f t="shared" si="26"/>
        <v>42926.208333333328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7"/>
        <v>-0.75085714285714289</v>
      </c>
      <c r="P443" s="6">
        <f t="shared" si="24"/>
        <v>54.5</v>
      </c>
      <c r="Q443" s="8" t="s">
        <v>2035</v>
      </c>
      <c r="R443" t="s">
        <v>2044</v>
      </c>
      <c r="S443" s="12">
        <f t="shared" si="25"/>
        <v>41025.208333333336</v>
      </c>
      <c r="T443" s="13">
        <f t="shared" si="26"/>
        <v>41053.208333333336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7"/>
        <v>0.98722222222222222</v>
      </c>
      <c r="P444" s="6">
        <f t="shared" si="24"/>
        <v>75.04195804195804</v>
      </c>
      <c r="Q444" s="8" t="s">
        <v>2037</v>
      </c>
      <c r="R444" t="s">
        <v>2038</v>
      </c>
      <c r="S444" s="12">
        <f t="shared" si="25"/>
        <v>42980.208333333328</v>
      </c>
      <c r="T444" s="13">
        <f t="shared" si="26"/>
        <v>42996.208333333328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7"/>
        <v>-0.65247311827956989</v>
      </c>
      <c r="P445" s="6">
        <f t="shared" si="24"/>
        <v>35.911111111111111</v>
      </c>
      <c r="Q445" s="8" t="s">
        <v>2037</v>
      </c>
      <c r="R445" t="s">
        <v>2038</v>
      </c>
      <c r="S445" s="12">
        <f t="shared" si="25"/>
        <v>40451.208333333336</v>
      </c>
      <c r="T445" s="13">
        <f t="shared" si="26"/>
        <v>40470.208333333336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7"/>
        <v>0.76419354838709674</v>
      </c>
      <c r="P446" s="6">
        <f t="shared" si="24"/>
        <v>36.952702702702702</v>
      </c>
      <c r="Q446" s="8" t="s">
        <v>2033</v>
      </c>
      <c r="R446" t="s">
        <v>2043</v>
      </c>
      <c r="S446" s="12">
        <f t="shared" si="25"/>
        <v>40748.208333333336</v>
      </c>
      <c r="T446" s="13">
        <f t="shared" si="26"/>
        <v>40750.208333333336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7"/>
        <v>4.1138095238095236</v>
      </c>
      <c r="P447" s="6">
        <f t="shared" si="24"/>
        <v>63.170588235294119</v>
      </c>
      <c r="Q447" s="8" t="s">
        <v>2037</v>
      </c>
      <c r="R447" t="s">
        <v>2038</v>
      </c>
      <c r="S447" s="12">
        <f t="shared" si="25"/>
        <v>40515.25</v>
      </c>
      <c r="T447" s="13">
        <f t="shared" si="26"/>
        <v>40536.25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7"/>
        <v>-0.17955882352941177</v>
      </c>
      <c r="P448" s="6">
        <f t="shared" si="24"/>
        <v>29.99462365591398</v>
      </c>
      <c r="Q448" s="8" t="s">
        <v>2035</v>
      </c>
      <c r="R448" t="s">
        <v>2044</v>
      </c>
      <c r="S448" s="12">
        <f t="shared" si="25"/>
        <v>41261.25</v>
      </c>
      <c r="T448" s="13">
        <f t="shared" si="26"/>
        <v>41263.25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7"/>
        <v>-0.75673969072164948</v>
      </c>
      <c r="P449" s="6">
        <f t="shared" si="24"/>
        <v>86</v>
      </c>
      <c r="Q449" s="8" t="s">
        <v>2039</v>
      </c>
      <c r="R449" t="s">
        <v>2058</v>
      </c>
      <c r="S449" s="12">
        <f t="shared" si="25"/>
        <v>43088.25</v>
      </c>
      <c r="T449" s="13">
        <f t="shared" si="26"/>
        <v>43104.25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7"/>
        <v>-0.49517241379310345</v>
      </c>
      <c r="P450" s="6">
        <f t="shared" si="24"/>
        <v>75.014876033057845</v>
      </c>
      <c r="Q450" s="8" t="s">
        <v>2048</v>
      </c>
      <c r="R450" t="s">
        <v>2049</v>
      </c>
      <c r="S450" s="12">
        <f t="shared" si="25"/>
        <v>41378.208333333336</v>
      </c>
      <c r="T450" s="13">
        <f t="shared" si="26"/>
        <v>41380.208333333336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27"/>
        <v>8.67</v>
      </c>
      <c r="P451" s="6">
        <f t="shared" ref="P451:P514" si="28">E451/G451</f>
        <v>101.19767441860465</v>
      </c>
      <c r="Q451" s="8" t="s">
        <v>2048</v>
      </c>
      <c r="R451" t="s">
        <v>2049</v>
      </c>
      <c r="S451" s="12">
        <f t="shared" ref="S451:S514" si="29">(((J451/60)/60)/24)+DATE(1970,1,1)</f>
        <v>43530.25</v>
      </c>
      <c r="T451" s="13">
        <f t="shared" ref="T451:T514" si="30">(((K451/60)/60)/24)+DATE(1970,1,1)</f>
        <v>43547.208333333328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ref="O452:O515" si="31">(E452-D452)/D452</f>
        <v>-0.96</v>
      </c>
      <c r="P452" s="6">
        <f t="shared" si="28"/>
        <v>4</v>
      </c>
      <c r="Q452" s="8" t="s">
        <v>2039</v>
      </c>
      <c r="R452" t="s">
        <v>2047</v>
      </c>
      <c r="S452" s="12">
        <f t="shared" si="29"/>
        <v>43394.208333333328</v>
      </c>
      <c r="T452" s="13">
        <f t="shared" si="30"/>
        <v>43417.25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31"/>
        <v>0.22845013477088949</v>
      </c>
      <c r="P453" s="6">
        <f t="shared" si="28"/>
        <v>29.001272669424118</v>
      </c>
      <c r="Q453" s="8" t="s">
        <v>2033</v>
      </c>
      <c r="R453" t="s">
        <v>2034</v>
      </c>
      <c r="S453" s="12">
        <f t="shared" si="29"/>
        <v>42935.208333333328</v>
      </c>
      <c r="T453" s="13">
        <f t="shared" si="30"/>
        <v>42966.208333333328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31"/>
        <v>-0.36562499999999998</v>
      </c>
      <c r="P454" s="6">
        <f t="shared" si="28"/>
        <v>98.225806451612897</v>
      </c>
      <c r="Q454" s="8" t="s">
        <v>2039</v>
      </c>
      <c r="R454" t="s">
        <v>2042</v>
      </c>
      <c r="S454" s="12">
        <f t="shared" si="29"/>
        <v>40365.208333333336</v>
      </c>
      <c r="T454" s="13">
        <f t="shared" si="30"/>
        <v>40366.208333333336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31"/>
        <v>-0.43668311403508769</v>
      </c>
      <c r="P455" s="6">
        <f t="shared" si="28"/>
        <v>87.001693480101608</v>
      </c>
      <c r="Q455" s="8" t="s">
        <v>2039</v>
      </c>
      <c r="R455" t="s">
        <v>2061</v>
      </c>
      <c r="S455" s="12">
        <f t="shared" si="29"/>
        <v>42705.25</v>
      </c>
      <c r="T455" s="13">
        <f t="shared" si="30"/>
        <v>42746.25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31"/>
        <v>-0.55925000000000002</v>
      </c>
      <c r="P456" s="6">
        <f t="shared" si="28"/>
        <v>45.205128205128204</v>
      </c>
      <c r="Q456" s="8" t="s">
        <v>2039</v>
      </c>
      <c r="R456" t="s">
        <v>2042</v>
      </c>
      <c r="S456" s="12">
        <f t="shared" si="29"/>
        <v>41568.208333333336</v>
      </c>
      <c r="T456" s="13">
        <f t="shared" si="30"/>
        <v>41604.25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31"/>
        <v>0.18372532188841201</v>
      </c>
      <c r="P457" s="6">
        <f t="shared" si="28"/>
        <v>37.001341561577675</v>
      </c>
      <c r="Q457" s="8" t="s">
        <v>2037</v>
      </c>
      <c r="R457" t="s">
        <v>2038</v>
      </c>
      <c r="S457" s="12">
        <f t="shared" si="29"/>
        <v>40809.208333333336</v>
      </c>
      <c r="T457" s="13">
        <f t="shared" si="30"/>
        <v>40832.208333333336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31"/>
        <v>4.1243169398907105E-2</v>
      </c>
      <c r="P458" s="6">
        <f t="shared" si="28"/>
        <v>94.976947040498445</v>
      </c>
      <c r="Q458" s="8" t="s">
        <v>2033</v>
      </c>
      <c r="R458" t="s">
        <v>2043</v>
      </c>
      <c r="S458" s="12">
        <f t="shared" si="29"/>
        <v>43141.25</v>
      </c>
      <c r="T458" s="13">
        <f t="shared" si="30"/>
        <v>43141.25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31"/>
        <v>-0.73360000000000003</v>
      </c>
      <c r="P459" s="6">
        <f t="shared" si="28"/>
        <v>28.956521739130434</v>
      </c>
      <c r="Q459" s="8" t="s">
        <v>2037</v>
      </c>
      <c r="R459" t="s">
        <v>2038</v>
      </c>
      <c r="S459" s="12">
        <f t="shared" si="29"/>
        <v>42657.208333333328</v>
      </c>
      <c r="T459" s="13">
        <f t="shared" si="30"/>
        <v>42659.208333333328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31"/>
        <v>2.5120118343195266</v>
      </c>
      <c r="P460" s="6">
        <f t="shared" si="28"/>
        <v>55.993396226415094</v>
      </c>
      <c r="Q460" s="8" t="s">
        <v>2037</v>
      </c>
      <c r="R460" t="s">
        <v>2038</v>
      </c>
      <c r="S460" s="12">
        <f t="shared" si="29"/>
        <v>40265.208333333336</v>
      </c>
      <c r="T460" s="13">
        <f t="shared" si="30"/>
        <v>40309.208333333336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31"/>
        <v>-9.9365079365079365E-2</v>
      </c>
      <c r="P461" s="6">
        <f t="shared" si="28"/>
        <v>54.038095238095238</v>
      </c>
      <c r="Q461" s="8" t="s">
        <v>2039</v>
      </c>
      <c r="R461" t="s">
        <v>2040</v>
      </c>
      <c r="S461" s="12">
        <f t="shared" si="29"/>
        <v>42001.25</v>
      </c>
      <c r="T461" s="13">
        <f t="shared" si="30"/>
        <v>42026.25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31"/>
        <v>0.71625000000000005</v>
      </c>
      <c r="P462" s="6">
        <f t="shared" si="28"/>
        <v>82.38</v>
      </c>
      <c r="Q462" s="8" t="s">
        <v>2037</v>
      </c>
      <c r="R462" t="s">
        <v>2038</v>
      </c>
      <c r="S462" s="12">
        <f t="shared" si="29"/>
        <v>40399.208333333336</v>
      </c>
      <c r="T462" s="13">
        <f t="shared" si="30"/>
        <v>40402.208333333336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31"/>
        <v>0.4104655870445344</v>
      </c>
      <c r="P463" s="6">
        <f t="shared" si="28"/>
        <v>66.997115384615384</v>
      </c>
      <c r="Q463" s="8" t="s">
        <v>2039</v>
      </c>
      <c r="R463" t="s">
        <v>2042</v>
      </c>
      <c r="S463" s="12">
        <f t="shared" si="29"/>
        <v>41757.208333333336</v>
      </c>
      <c r="T463" s="13">
        <f t="shared" si="30"/>
        <v>41777.208333333336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31"/>
        <v>-0.69420550847457629</v>
      </c>
      <c r="P464" s="6">
        <f t="shared" si="28"/>
        <v>107.91401869158878</v>
      </c>
      <c r="Q464" s="8" t="s">
        <v>2048</v>
      </c>
      <c r="R464" t="s">
        <v>2059</v>
      </c>
      <c r="S464" s="12">
        <f t="shared" si="29"/>
        <v>41304.25</v>
      </c>
      <c r="T464" s="13">
        <f t="shared" si="30"/>
        <v>41342.25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31"/>
        <v>8.1645569620253169E-2</v>
      </c>
      <c r="P465" s="6">
        <f t="shared" si="28"/>
        <v>69.009501187648453</v>
      </c>
      <c r="Q465" s="8" t="s">
        <v>2039</v>
      </c>
      <c r="R465" t="s">
        <v>2047</v>
      </c>
      <c r="S465" s="12">
        <f t="shared" si="29"/>
        <v>41639.25</v>
      </c>
      <c r="T465" s="13">
        <f t="shared" si="30"/>
        <v>41643.25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31"/>
        <v>0.33455056179775283</v>
      </c>
      <c r="P466" s="6">
        <f t="shared" si="28"/>
        <v>39.006568144499177</v>
      </c>
      <c r="Q466" s="8" t="s">
        <v>2037</v>
      </c>
      <c r="R466" t="s">
        <v>2038</v>
      </c>
      <c r="S466" s="12">
        <f t="shared" si="29"/>
        <v>43142.25</v>
      </c>
      <c r="T466" s="13">
        <f t="shared" si="30"/>
        <v>43156.25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31"/>
        <v>0.87851063829787235</v>
      </c>
      <c r="P467" s="6">
        <f t="shared" si="28"/>
        <v>110.3625</v>
      </c>
      <c r="Q467" s="8" t="s">
        <v>2045</v>
      </c>
      <c r="R467" t="s">
        <v>2057</v>
      </c>
      <c r="S467" s="12">
        <f t="shared" si="29"/>
        <v>43127.25</v>
      </c>
      <c r="T467" s="13">
        <f t="shared" si="30"/>
        <v>43136.25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31"/>
        <v>2.3199999999999998</v>
      </c>
      <c r="P468" s="6">
        <f t="shared" si="28"/>
        <v>94.857142857142861</v>
      </c>
      <c r="Q468" s="8" t="s">
        <v>2035</v>
      </c>
      <c r="R468" t="s">
        <v>2044</v>
      </c>
      <c r="S468" s="12">
        <f t="shared" si="29"/>
        <v>41409.208333333336</v>
      </c>
      <c r="T468" s="13">
        <f t="shared" si="30"/>
        <v>41432.208333333336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31"/>
        <v>4.7521428571428572</v>
      </c>
      <c r="P469" s="6">
        <f t="shared" si="28"/>
        <v>57.935251798561154</v>
      </c>
      <c r="Q469" s="8" t="s">
        <v>2035</v>
      </c>
      <c r="R469" t="s">
        <v>2036</v>
      </c>
      <c r="S469" s="12">
        <f t="shared" si="29"/>
        <v>42331.25</v>
      </c>
      <c r="T469" s="13">
        <f t="shared" si="30"/>
        <v>42338.25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31"/>
        <v>-0.59499999999999997</v>
      </c>
      <c r="P470" s="6">
        <f t="shared" si="28"/>
        <v>101.25</v>
      </c>
      <c r="Q470" s="8" t="s">
        <v>2037</v>
      </c>
      <c r="R470" t="s">
        <v>2038</v>
      </c>
      <c r="S470" s="12">
        <f t="shared" si="29"/>
        <v>43569.208333333328</v>
      </c>
      <c r="T470" s="13">
        <f t="shared" si="30"/>
        <v>43585.208333333328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31"/>
        <v>0.84428571428571431</v>
      </c>
      <c r="P471" s="6">
        <f t="shared" si="28"/>
        <v>64.95597484276729</v>
      </c>
      <c r="Q471" s="8" t="s">
        <v>2039</v>
      </c>
      <c r="R471" t="s">
        <v>2042</v>
      </c>
      <c r="S471" s="12">
        <f t="shared" si="29"/>
        <v>42142.208333333328</v>
      </c>
      <c r="T471" s="13">
        <f t="shared" si="30"/>
        <v>42144.208333333328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31"/>
        <v>1.8580555555555556</v>
      </c>
      <c r="P472" s="6">
        <f t="shared" si="28"/>
        <v>27.00524934383202</v>
      </c>
      <c r="Q472" s="8" t="s">
        <v>2035</v>
      </c>
      <c r="R472" t="s">
        <v>2044</v>
      </c>
      <c r="S472" s="12">
        <f t="shared" si="29"/>
        <v>42716.25</v>
      </c>
      <c r="T472" s="13">
        <f t="shared" si="30"/>
        <v>42723.25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31"/>
        <v>2.19</v>
      </c>
      <c r="P473" s="6">
        <f t="shared" si="28"/>
        <v>50.97422680412371</v>
      </c>
      <c r="Q473" s="8" t="s">
        <v>2031</v>
      </c>
      <c r="R473" t="s">
        <v>2032</v>
      </c>
      <c r="S473" s="12">
        <f t="shared" si="29"/>
        <v>41031.208333333336</v>
      </c>
      <c r="T473" s="13">
        <f t="shared" si="30"/>
        <v>41031.208333333336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31"/>
        <v>-0.60765929778933681</v>
      </c>
      <c r="P474" s="6">
        <f t="shared" si="28"/>
        <v>104.94260869565217</v>
      </c>
      <c r="Q474" s="8" t="s">
        <v>2033</v>
      </c>
      <c r="R474" t="s">
        <v>2034</v>
      </c>
      <c r="S474" s="12">
        <f t="shared" si="29"/>
        <v>43535.208333333328</v>
      </c>
      <c r="T474" s="13">
        <f t="shared" si="30"/>
        <v>43589.208333333328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31"/>
        <v>0.78139999999999998</v>
      </c>
      <c r="P475" s="6">
        <f t="shared" si="28"/>
        <v>84.028301886792448</v>
      </c>
      <c r="Q475" s="8" t="s">
        <v>2033</v>
      </c>
      <c r="R475" t="s">
        <v>2041</v>
      </c>
      <c r="S475" s="12">
        <f t="shared" si="29"/>
        <v>43277.208333333328</v>
      </c>
      <c r="T475" s="13">
        <f t="shared" si="30"/>
        <v>43278.208333333328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31"/>
        <v>2.6515</v>
      </c>
      <c r="P476" s="6">
        <f t="shared" si="28"/>
        <v>102.85915492957747</v>
      </c>
      <c r="Q476" s="8" t="s">
        <v>2039</v>
      </c>
      <c r="R476" t="s">
        <v>2058</v>
      </c>
      <c r="S476" s="12">
        <f t="shared" si="29"/>
        <v>41989.25</v>
      </c>
      <c r="T476" s="13">
        <f t="shared" si="30"/>
        <v>41990.25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31"/>
        <v>0.13945945945945945</v>
      </c>
      <c r="P477" s="6">
        <f t="shared" si="28"/>
        <v>39.962085308056871</v>
      </c>
      <c r="Q477" s="8" t="s">
        <v>2045</v>
      </c>
      <c r="R477" t="s">
        <v>2057</v>
      </c>
      <c r="S477" s="12">
        <f t="shared" si="29"/>
        <v>41450.208333333336</v>
      </c>
      <c r="T477" s="13">
        <f t="shared" si="30"/>
        <v>41454.208333333336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31"/>
        <v>-0.70171279373368145</v>
      </c>
      <c r="P478" s="6">
        <f t="shared" si="28"/>
        <v>51.001785714285717</v>
      </c>
      <c r="Q478" s="8" t="s">
        <v>2045</v>
      </c>
      <c r="R478" t="s">
        <v>2051</v>
      </c>
      <c r="S478" s="12">
        <f t="shared" si="29"/>
        <v>43322.208333333328</v>
      </c>
      <c r="T478" s="13">
        <f t="shared" si="30"/>
        <v>43328.208333333328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31"/>
        <v>-0.45729411764705885</v>
      </c>
      <c r="P479" s="6">
        <f t="shared" si="28"/>
        <v>40.823008849557525</v>
      </c>
      <c r="Q479" s="8" t="s">
        <v>2039</v>
      </c>
      <c r="R479" t="s">
        <v>2061</v>
      </c>
      <c r="S479" s="12">
        <f t="shared" si="29"/>
        <v>40720.208333333336</v>
      </c>
      <c r="T479" s="13">
        <f t="shared" si="30"/>
        <v>40747.208333333336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31"/>
        <v>1.3634156976744185</v>
      </c>
      <c r="P480" s="6">
        <f t="shared" si="28"/>
        <v>58.999637155297535</v>
      </c>
      <c r="Q480" s="8" t="s">
        <v>2035</v>
      </c>
      <c r="R480" t="s">
        <v>2044</v>
      </c>
      <c r="S480" s="12">
        <f t="shared" si="29"/>
        <v>42072.208333333328</v>
      </c>
      <c r="T480" s="13">
        <f t="shared" si="30"/>
        <v>42084.208333333328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31"/>
        <v>4.1291666666666664</v>
      </c>
      <c r="P481" s="6">
        <f t="shared" si="28"/>
        <v>71.156069364161851</v>
      </c>
      <c r="Q481" s="8" t="s">
        <v>2031</v>
      </c>
      <c r="R481" t="s">
        <v>2032</v>
      </c>
      <c r="S481" s="12">
        <f t="shared" si="29"/>
        <v>42945.208333333328</v>
      </c>
      <c r="T481" s="13">
        <f t="shared" si="30"/>
        <v>42947.208333333328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31"/>
        <v>6.5116279069767444E-3</v>
      </c>
      <c r="P482" s="6">
        <f t="shared" si="28"/>
        <v>99.494252873563212</v>
      </c>
      <c r="Q482" s="8" t="s">
        <v>2052</v>
      </c>
      <c r="R482" t="s">
        <v>2053</v>
      </c>
      <c r="S482" s="12">
        <f t="shared" si="29"/>
        <v>40248.25</v>
      </c>
      <c r="T482" s="13">
        <f t="shared" si="30"/>
        <v>40257.208333333336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31"/>
        <v>-0.18651576805696846</v>
      </c>
      <c r="P483" s="6">
        <f t="shared" si="28"/>
        <v>103.98634590377114</v>
      </c>
      <c r="Q483" s="8" t="s">
        <v>2037</v>
      </c>
      <c r="R483" t="s">
        <v>2038</v>
      </c>
      <c r="S483" s="12">
        <f t="shared" si="29"/>
        <v>41913.208333333336</v>
      </c>
      <c r="T483" s="13">
        <f t="shared" si="30"/>
        <v>41955.25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31"/>
        <v>-0.835952380952381</v>
      </c>
      <c r="P484" s="6">
        <f t="shared" si="28"/>
        <v>76.555555555555557</v>
      </c>
      <c r="Q484" s="8" t="s">
        <v>2045</v>
      </c>
      <c r="R484" t="s">
        <v>2051</v>
      </c>
      <c r="S484" s="12">
        <f t="shared" si="29"/>
        <v>40963.25</v>
      </c>
      <c r="T484" s="13">
        <f t="shared" si="30"/>
        <v>40974.25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31"/>
        <v>-0.47225382932166304</v>
      </c>
      <c r="P485" s="6">
        <f t="shared" si="28"/>
        <v>87.068592057761734</v>
      </c>
      <c r="Q485" s="8" t="s">
        <v>2037</v>
      </c>
      <c r="R485" t="s">
        <v>2038</v>
      </c>
      <c r="S485" s="12">
        <f t="shared" si="29"/>
        <v>43811.25</v>
      </c>
      <c r="T485" s="13">
        <f t="shared" si="30"/>
        <v>43818.25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31"/>
        <v>1.6020608108108108</v>
      </c>
      <c r="P486" s="6">
        <f t="shared" si="28"/>
        <v>48.99554707379135</v>
      </c>
      <c r="Q486" s="8" t="s">
        <v>2031</v>
      </c>
      <c r="R486" t="s">
        <v>2032</v>
      </c>
      <c r="S486" s="12">
        <f t="shared" si="29"/>
        <v>41855.208333333336</v>
      </c>
      <c r="T486" s="13">
        <f t="shared" si="30"/>
        <v>41904.208333333336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31"/>
        <v>-0.69267108167770419</v>
      </c>
      <c r="P487" s="6">
        <f t="shared" si="28"/>
        <v>42.969135802469133</v>
      </c>
      <c r="Q487" s="8" t="s">
        <v>2037</v>
      </c>
      <c r="R487" t="s">
        <v>2038</v>
      </c>
      <c r="S487" s="12">
        <f t="shared" si="29"/>
        <v>43626.208333333328</v>
      </c>
      <c r="T487" s="13">
        <f t="shared" si="30"/>
        <v>43667.208333333328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31"/>
        <v>-0.86499999999999999</v>
      </c>
      <c r="P488" s="6">
        <f t="shared" si="28"/>
        <v>33.428571428571431</v>
      </c>
      <c r="Q488" s="8" t="s">
        <v>2045</v>
      </c>
      <c r="R488" t="s">
        <v>2057</v>
      </c>
      <c r="S488" s="12">
        <f t="shared" si="29"/>
        <v>43168.25</v>
      </c>
      <c r="T488" s="13">
        <f t="shared" si="30"/>
        <v>43183.208333333328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31"/>
        <v>0.78625566636446054</v>
      </c>
      <c r="P489" s="6">
        <f t="shared" si="28"/>
        <v>83.982949701619773</v>
      </c>
      <c r="Q489" s="8" t="s">
        <v>2037</v>
      </c>
      <c r="R489" t="s">
        <v>2038</v>
      </c>
      <c r="S489" s="12">
        <f t="shared" si="29"/>
        <v>42845.208333333328</v>
      </c>
      <c r="T489" s="13">
        <f t="shared" si="30"/>
        <v>42878.208333333328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31"/>
        <v>1.2005660377358491</v>
      </c>
      <c r="P490" s="6">
        <f t="shared" si="28"/>
        <v>101.41739130434783</v>
      </c>
      <c r="Q490" s="8" t="s">
        <v>2037</v>
      </c>
      <c r="R490" t="s">
        <v>2038</v>
      </c>
      <c r="S490" s="12">
        <f t="shared" si="29"/>
        <v>42403.25</v>
      </c>
      <c r="T490" s="13">
        <f t="shared" si="30"/>
        <v>42420.25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31"/>
        <v>1.5108695652173912E-2</v>
      </c>
      <c r="P491" s="6">
        <f t="shared" si="28"/>
        <v>109.87058823529412</v>
      </c>
      <c r="Q491" s="8" t="s">
        <v>2035</v>
      </c>
      <c r="R491" t="s">
        <v>2044</v>
      </c>
      <c r="S491" s="12">
        <f t="shared" si="29"/>
        <v>40406.208333333336</v>
      </c>
      <c r="T491" s="13">
        <f t="shared" si="30"/>
        <v>40411.208333333336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31"/>
        <v>0.91500000000000004</v>
      </c>
      <c r="P492" s="6">
        <f t="shared" si="28"/>
        <v>31.916666666666668</v>
      </c>
      <c r="Q492" s="8" t="s">
        <v>2062</v>
      </c>
      <c r="R492" t="s">
        <v>2063</v>
      </c>
      <c r="S492" s="12">
        <f t="shared" si="29"/>
        <v>43786.25</v>
      </c>
      <c r="T492" s="13">
        <f t="shared" si="30"/>
        <v>43793.25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31"/>
        <v>2.0534683098591549</v>
      </c>
      <c r="P493" s="6">
        <f t="shared" si="28"/>
        <v>70.993450675399103</v>
      </c>
      <c r="Q493" s="8" t="s">
        <v>2031</v>
      </c>
      <c r="R493" t="s">
        <v>2032</v>
      </c>
      <c r="S493" s="12">
        <f t="shared" si="29"/>
        <v>41456.208333333336</v>
      </c>
      <c r="T493" s="13">
        <f t="shared" si="30"/>
        <v>41482.208333333336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31"/>
        <v>-0.76004712041884814</v>
      </c>
      <c r="P494" s="6">
        <f t="shared" si="28"/>
        <v>77.026890756302521</v>
      </c>
      <c r="Q494" s="8" t="s">
        <v>2039</v>
      </c>
      <c r="R494" t="s">
        <v>2050</v>
      </c>
      <c r="S494" s="12">
        <f t="shared" si="29"/>
        <v>40336.208333333336</v>
      </c>
      <c r="T494" s="13">
        <f t="shared" si="30"/>
        <v>40371.208333333336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31"/>
        <v>6.2377777777777776</v>
      </c>
      <c r="P495" s="6">
        <f t="shared" si="28"/>
        <v>101.78125</v>
      </c>
      <c r="Q495" s="8" t="s">
        <v>2052</v>
      </c>
      <c r="R495" t="s">
        <v>2053</v>
      </c>
      <c r="S495" s="12">
        <f t="shared" si="29"/>
        <v>43645.208333333328</v>
      </c>
      <c r="T495" s="13">
        <f t="shared" si="30"/>
        <v>43658.208333333328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31"/>
        <v>4.4736000000000002</v>
      </c>
      <c r="P496" s="6">
        <f t="shared" si="28"/>
        <v>51.059701492537314</v>
      </c>
      <c r="Q496" s="8" t="s">
        <v>2035</v>
      </c>
      <c r="R496" t="s">
        <v>2044</v>
      </c>
      <c r="S496" s="12">
        <f t="shared" si="29"/>
        <v>40990.208333333336</v>
      </c>
      <c r="T496" s="13">
        <f t="shared" si="30"/>
        <v>40991.208333333336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31"/>
        <v>3.145</v>
      </c>
      <c r="P497" s="6">
        <f t="shared" si="28"/>
        <v>68.02051282051282</v>
      </c>
      <c r="Q497" s="8" t="s">
        <v>2037</v>
      </c>
      <c r="R497" t="s">
        <v>2038</v>
      </c>
      <c r="S497" s="12">
        <f t="shared" si="29"/>
        <v>41800.208333333336</v>
      </c>
      <c r="T497" s="13">
        <f t="shared" si="30"/>
        <v>41804.208333333336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31"/>
        <v>-0.99093035908596305</v>
      </c>
      <c r="P498" s="6">
        <f t="shared" si="28"/>
        <v>30.87037037037037</v>
      </c>
      <c r="Q498" s="8" t="s">
        <v>2039</v>
      </c>
      <c r="R498" t="s">
        <v>2047</v>
      </c>
      <c r="S498" s="12">
        <f t="shared" si="29"/>
        <v>42876.208333333328</v>
      </c>
      <c r="T498" s="13">
        <f t="shared" si="30"/>
        <v>42893.208333333328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31"/>
        <v>-0.65826530612244893</v>
      </c>
      <c r="P499" s="6">
        <f t="shared" si="28"/>
        <v>27.908333333333335</v>
      </c>
      <c r="Q499" s="8" t="s">
        <v>2035</v>
      </c>
      <c r="R499" t="s">
        <v>2044</v>
      </c>
      <c r="S499" s="12">
        <f t="shared" si="29"/>
        <v>42724.25</v>
      </c>
      <c r="T499" s="13">
        <f t="shared" si="30"/>
        <v>42724.25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31"/>
        <v>-0.76051189245087902</v>
      </c>
      <c r="P500" s="6">
        <f t="shared" si="28"/>
        <v>79.994818652849744</v>
      </c>
      <c r="Q500" s="8" t="s">
        <v>2035</v>
      </c>
      <c r="R500" t="s">
        <v>2036</v>
      </c>
      <c r="S500" s="12">
        <f t="shared" si="29"/>
        <v>42005.25</v>
      </c>
      <c r="T500" s="13">
        <f t="shared" si="30"/>
        <v>42007.25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31"/>
        <v>-0.51927350427350427</v>
      </c>
      <c r="P501" s="6">
        <f t="shared" si="28"/>
        <v>38.003378378378379</v>
      </c>
      <c r="Q501" s="8" t="s">
        <v>2039</v>
      </c>
      <c r="R501" t="s">
        <v>2040</v>
      </c>
      <c r="S501" s="12">
        <f t="shared" si="29"/>
        <v>42444.208333333328</v>
      </c>
      <c r="T501" s="13">
        <f t="shared" si="30"/>
        <v>42449.208333333328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31"/>
        <v>-1</v>
      </c>
      <c r="P502" s="6" t="e">
        <f t="shared" si="28"/>
        <v>#DIV/0!</v>
      </c>
      <c r="Q502" s="8" t="s">
        <v>2037</v>
      </c>
      <c r="R502" t="s">
        <v>2038</v>
      </c>
      <c r="S502" s="12">
        <f t="shared" si="29"/>
        <v>41395.208333333336</v>
      </c>
      <c r="T502" s="13">
        <f t="shared" si="30"/>
        <v>41423.208333333336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31"/>
        <v>-0.29854817708333331</v>
      </c>
      <c r="P503" s="6">
        <f t="shared" si="28"/>
        <v>59.990534521158132</v>
      </c>
      <c r="Q503" s="8" t="s">
        <v>2039</v>
      </c>
      <c r="R503" t="s">
        <v>2040</v>
      </c>
      <c r="S503" s="12">
        <f t="shared" si="29"/>
        <v>41345.208333333336</v>
      </c>
      <c r="T503" s="13">
        <f t="shared" si="30"/>
        <v>41347.208333333336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31"/>
        <v>4.2992307692307694</v>
      </c>
      <c r="P504" s="6">
        <f t="shared" si="28"/>
        <v>37.037634408602152</v>
      </c>
      <c r="Q504" s="8" t="s">
        <v>2048</v>
      </c>
      <c r="R504" t="s">
        <v>2049</v>
      </c>
      <c r="S504" s="12">
        <f t="shared" si="29"/>
        <v>41117.208333333336</v>
      </c>
      <c r="T504" s="13">
        <f t="shared" si="30"/>
        <v>41146.208333333336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31"/>
        <v>0.80325490196078431</v>
      </c>
      <c r="P505" s="6">
        <f t="shared" si="28"/>
        <v>99.963043478260872</v>
      </c>
      <c r="Q505" s="8" t="s">
        <v>2039</v>
      </c>
      <c r="R505" t="s">
        <v>2042</v>
      </c>
      <c r="S505" s="12">
        <f t="shared" si="29"/>
        <v>42186.208333333328</v>
      </c>
      <c r="T505" s="13">
        <f t="shared" si="30"/>
        <v>42206.208333333328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31"/>
        <v>-7.6799999999999993E-2</v>
      </c>
      <c r="P506" s="6">
        <f t="shared" si="28"/>
        <v>111.6774193548387</v>
      </c>
      <c r="Q506" s="8" t="s">
        <v>2033</v>
      </c>
      <c r="R506" t="s">
        <v>2034</v>
      </c>
      <c r="S506" s="12">
        <f t="shared" si="29"/>
        <v>42142.208333333328</v>
      </c>
      <c r="T506" s="13">
        <f t="shared" si="30"/>
        <v>42143.208333333328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31"/>
        <v>-0.86098998887652944</v>
      </c>
      <c r="P507" s="6">
        <f t="shared" si="28"/>
        <v>36.014409221902014</v>
      </c>
      <c r="Q507" s="8" t="s">
        <v>2045</v>
      </c>
      <c r="R507" t="s">
        <v>2054</v>
      </c>
      <c r="S507" s="12">
        <f t="shared" si="29"/>
        <v>41341.25</v>
      </c>
      <c r="T507" s="13">
        <f t="shared" si="30"/>
        <v>41383.208333333336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31"/>
        <v>8.2707777777777771</v>
      </c>
      <c r="P508" s="6">
        <f t="shared" si="28"/>
        <v>66.010284810126578</v>
      </c>
      <c r="Q508" s="8" t="s">
        <v>2037</v>
      </c>
      <c r="R508" t="s">
        <v>2038</v>
      </c>
      <c r="S508" s="12">
        <f t="shared" si="29"/>
        <v>43062.25</v>
      </c>
      <c r="T508" s="13">
        <f t="shared" si="30"/>
        <v>43079.25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31"/>
        <v>-0.60142857142857142</v>
      </c>
      <c r="P509" s="6">
        <f t="shared" si="28"/>
        <v>44.05263157894737</v>
      </c>
      <c r="Q509" s="8" t="s">
        <v>2035</v>
      </c>
      <c r="R509" t="s">
        <v>2036</v>
      </c>
      <c r="S509" s="12">
        <f t="shared" si="29"/>
        <v>41373.208333333336</v>
      </c>
      <c r="T509" s="13">
        <f t="shared" si="30"/>
        <v>41422.208333333336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31"/>
        <v>0.12229299363057325</v>
      </c>
      <c r="P510" s="6">
        <f t="shared" si="28"/>
        <v>52.999726551818434</v>
      </c>
      <c r="Q510" s="8" t="s">
        <v>2037</v>
      </c>
      <c r="R510" t="s">
        <v>2038</v>
      </c>
      <c r="S510" s="12">
        <f t="shared" si="29"/>
        <v>43310.208333333328</v>
      </c>
      <c r="T510" s="13">
        <f t="shared" si="30"/>
        <v>43331.208333333328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31"/>
        <v>-0.29074183976261125</v>
      </c>
      <c r="P511" s="6">
        <f t="shared" si="28"/>
        <v>95</v>
      </c>
      <c r="Q511" s="8" t="s">
        <v>2037</v>
      </c>
      <c r="R511" t="s">
        <v>2038</v>
      </c>
      <c r="S511" s="12">
        <f t="shared" si="29"/>
        <v>41034.208333333336</v>
      </c>
      <c r="T511" s="13">
        <f t="shared" si="30"/>
        <v>41044.208333333336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31"/>
        <v>0.19089743589743591</v>
      </c>
      <c r="P512" s="6">
        <f t="shared" si="28"/>
        <v>70.908396946564892</v>
      </c>
      <c r="Q512" s="8" t="s">
        <v>2039</v>
      </c>
      <c r="R512" t="s">
        <v>2042</v>
      </c>
      <c r="S512" s="12">
        <f t="shared" si="29"/>
        <v>43251.208333333328</v>
      </c>
      <c r="T512" s="13">
        <f t="shared" si="30"/>
        <v>43275.208333333328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31"/>
        <v>-0.7598240866035183</v>
      </c>
      <c r="P513" s="6">
        <f t="shared" si="28"/>
        <v>98.060773480662988</v>
      </c>
      <c r="Q513" s="8" t="s">
        <v>2037</v>
      </c>
      <c r="R513" t="s">
        <v>2038</v>
      </c>
      <c r="S513" s="12">
        <f t="shared" si="29"/>
        <v>43671.208333333328</v>
      </c>
      <c r="T513" s="13">
        <f t="shared" si="30"/>
        <v>43681.208333333328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31"/>
        <v>0.3931868131868132</v>
      </c>
      <c r="P514" s="6">
        <f t="shared" si="28"/>
        <v>53.046025104602514</v>
      </c>
      <c r="Q514" s="8" t="s">
        <v>2048</v>
      </c>
      <c r="R514" t="s">
        <v>2049</v>
      </c>
      <c r="S514" s="12">
        <f t="shared" si="29"/>
        <v>41825.208333333336</v>
      </c>
      <c r="T514" s="13">
        <f t="shared" si="30"/>
        <v>41826.208333333336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31"/>
        <v>-0.60722891566265058</v>
      </c>
      <c r="P515" s="6">
        <f t="shared" ref="P515:P578" si="32">E515/G515</f>
        <v>93.142857142857139</v>
      </c>
      <c r="Q515" s="8" t="s">
        <v>2039</v>
      </c>
      <c r="R515" t="s">
        <v>2058</v>
      </c>
      <c r="S515" s="12">
        <f t="shared" ref="S515:S578" si="33">(((J515/60)/60)/24)+DATE(1970,1,1)</f>
        <v>40430.208333333336</v>
      </c>
      <c r="T515" s="13">
        <f t="shared" ref="T515:T578" si="34">(((K515/60)/60)/24)+DATE(1970,1,1)</f>
        <v>40432.208333333336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ref="O516:O579" si="35">(E516-D516)/D516</f>
        <v>-0.77560922855082914</v>
      </c>
      <c r="P516" s="6">
        <f t="shared" si="32"/>
        <v>58.945075757575758</v>
      </c>
      <c r="Q516" s="8" t="s">
        <v>2033</v>
      </c>
      <c r="R516" t="s">
        <v>2034</v>
      </c>
      <c r="S516" s="12">
        <f t="shared" si="33"/>
        <v>41614.25</v>
      </c>
      <c r="T516" s="13">
        <f t="shared" si="34"/>
        <v>41619.25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5"/>
        <v>-0.44220930232558142</v>
      </c>
      <c r="P517" s="6">
        <f t="shared" si="32"/>
        <v>36.067669172932334</v>
      </c>
      <c r="Q517" s="8" t="s">
        <v>2037</v>
      </c>
      <c r="R517" t="s">
        <v>2038</v>
      </c>
      <c r="S517" s="12">
        <f t="shared" si="33"/>
        <v>40900.25</v>
      </c>
      <c r="T517" s="13">
        <f t="shared" si="34"/>
        <v>40902.25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5"/>
        <v>-0.57476874003189793</v>
      </c>
      <c r="P518" s="6">
        <f t="shared" si="32"/>
        <v>63.030732860520096</v>
      </c>
      <c r="Q518" s="8" t="s">
        <v>2045</v>
      </c>
      <c r="R518" t="s">
        <v>2046</v>
      </c>
      <c r="S518" s="12">
        <f t="shared" si="33"/>
        <v>40396.208333333336</v>
      </c>
      <c r="T518" s="13">
        <f t="shared" si="34"/>
        <v>40434.208333333336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5"/>
        <v>0.12</v>
      </c>
      <c r="P519" s="6">
        <f t="shared" si="32"/>
        <v>84.717948717948715</v>
      </c>
      <c r="Q519" s="8" t="s">
        <v>2031</v>
      </c>
      <c r="R519" t="s">
        <v>2032</v>
      </c>
      <c r="S519" s="12">
        <f t="shared" si="33"/>
        <v>42860.208333333328</v>
      </c>
      <c r="T519" s="13">
        <f t="shared" si="34"/>
        <v>42865.208333333328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5"/>
        <v>-0.92931818181818182</v>
      </c>
      <c r="P520" s="6">
        <f t="shared" si="32"/>
        <v>62.2</v>
      </c>
      <c r="Q520" s="8" t="s">
        <v>2039</v>
      </c>
      <c r="R520" t="s">
        <v>2047</v>
      </c>
      <c r="S520" s="12">
        <f t="shared" si="33"/>
        <v>43154.25</v>
      </c>
      <c r="T520" s="13">
        <f t="shared" si="34"/>
        <v>43156.25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5"/>
        <v>1.7456387169386606E-2</v>
      </c>
      <c r="P521" s="6">
        <f t="shared" si="32"/>
        <v>101.97518330513255</v>
      </c>
      <c r="Q521" s="8" t="s">
        <v>2033</v>
      </c>
      <c r="R521" t="s">
        <v>2034</v>
      </c>
      <c r="S521" s="12">
        <f t="shared" si="33"/>
        <v>42012.25</v>
      </c>
      <c r="T521" s="13">
        <f t="shared" si="34"/>
        <v>42026.25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5"/>
        <v>3.2574999999999998</v>
      </c>
      <c r="P522" s="6">
        <f t="shared" si="32"/>
        <v>106.4375</v>
      </c>
      <c r="Q522" s="8" t="s">
        <v>2037</v>
      </c>
      <c r="R522" t="s">
        <v>2038</v>
      </c>
      <c r="S522" s="12">
        <f t="shared" si="33"/>
        <v>43574.208333333328</v>
      </c>
      <c r="T522" s="13">
        <f t="shared" si="34"/>
        <v>43577.208333333328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5"/>
        <v>0.45539473684210524</v>
      </c>
      <c r="P523" s="6">
        <f t="shared" si="32"/>
        <v>29.975609756097562</v>
      </c>
      <c r="Q523" s="8" t="s">
        <v>2039</v>
      </c>
      <c r="R523" t="s">
        <v>2042</v>
      </c>
      <c r="S523" s="12">
        <f t="shared" si="33"/>
        <v>42605.208333333328</v>
      </c>
      <c r="T523" s="13">
        <f t="shared" si="34"/>
        <v>42611.208333333328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5"/>
        <v>-0.67546534653465351</v>
      </c>
      <c r="P524" s="6">
        <f t="shared" si="32"/>
        <v>85.806282722513089</v>
      </c>
      <c r="Q524" s="8" t="s">
        <v>2039</v>
      </c>
      <c r="R524" t="s">
        <v>2050</v>
      </c>
      <c r="S524" s="12">
        <f t="shared" si="33"/>
        <v>41093.208333333336</v>
      </c>
      <c r="T524" s="13">
        <f t="shared" si="34"/>
        <v>41105.208333333336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5"/>
        <v>6.003333333333333</v>
      </c>
      <c r="P525" s="6">
        <f t="shared" si="32"/>
        <v>70.82022471910112</v>
      </c>
      <c r="Q525" s="8" t="s">
        <v>2039</v>
      </c>
      <c r="R525" t="s">
        <v>2050</v>
      </c>
      <c r="S525" s="12">
        <f t="shared" si="33"/>
        <v>40241.25</v>
      </c>
      <c r="T525" s="13">
        <f t="shared" si="34"/>
        <v>40246.25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5"/>
        <v>-0.16095139607032058</v>
      </c>
      <c r="P526" s="6">
        <f t="shared" si="32"/>
        <v>40.998484082870135</v>
      </c>
      <c r="Q526" s="8" t="s">
        <v>2037</v>
      </c>
      <c r="R526" t="s">
        <v>2038</v>
      </c>
      <c r="S526" s="12">
        <f t="shared" si="33"/>
        <v>40294.208333333336</v>
      </c>
      <c r="T526" s="13">
        <f t="shared" si="34"/>
        <v>40307.208333333336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5"/>
        <v>-0.15809523809523809</v>
      </c>
      <c r="P527" s="6">
        <f t="shared" si="32"/>
        <v>28.063492063492063</v>
      </c>
      <c r="Q527" s="8" t="s">
        <v>2035</v>
      </c>
      <c r="R527" t="s">
        <v>2044</v>
      </c>
      <c r="S527" s="12">
        <f t="shared" si="33"/>
        <v>40505.25</v>
      </c>
      <c r="T527" s="13">
        <f t="shared" si="34"/>
        <v>40509.25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5"/>
        <v>0.55951807228915662</v>
      </c>
      <c r="P528" s="6">
        <f t="shared" si="32"/>
        <v>88.054421768707485</v>
      </c>
      <c r="Q528" s="8" t="s">
        <v>2037</v>
      </c>
      <c r="R528" t="s">
        <v>2038</v>
      </c>
      <c r="S528" s="12">
        <f t="shared" si="33"/>
        <v>42364.25</v>
      </c>
      <c r="T528" s="13">
        <f t="shared" si="34"/>
        <v>42401.25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5"/>
        <v>-3.8054968287526427E-3</v>
      </c>
      <c r="P529" s="6">
        <f t="shared" si="32"/>
        <v>31</v>
      </c>
      <c r="Q529" s="8" t="s">
        <v>2039</v>
      </c>
      <c r="R529" t="s">
        <v>2047</v>
      </c>
      <c r="S529" s="12">
        <f t="shared" si="33"/>
        <v>42405.25</v>
      </c>
      <c r="T529" s="13">
        <f t="shared" si="34"/>
        <v>42441.25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5"/>
        <v>-0.19700000000000001</v>
      </c>
      <c r="P530" s="6">
        <f t="shared" si="32"/>
        <v>90.337500000000006</v>
      </c>
      <c r="Q530" s="8" t="s">
        <v>2033</v>
      </c>
      <c r="R530" t="s">
        <v>2043</v>
      </c>
      <c r="S530" s="12">
        <f t="shared" si="33"/>
        <v>41601.25</v>
      </c>
      <c r="T530" s="13">
        <f t="shared" si="34"/>
        <v>41646.25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5"/>
        <v>-0.88745098039215686</v>
      </c>
      <c r="P531" s="6">
        <f t="shared" si="32"/>
        <v>63.777777777777779</v>
      </c>
      <c r="Q531" s="8" t="s">
        <v>2048</v>
      </c>
      <c r="R531" t="s">
        <v>2049</v>
      </c>
      <c r="S531" s="12">
        <f t="shared" si="33"/>
        <v>41769.208333333336</v>
      </c>
      <c r="T531" s="13">
        <f t="shared" si="34"/>
        <v>41797.208333333336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5"/>
        <v>-8.2590476190476186E-2</v>
      </c>
      <c r="P532" s="6">
        <f t="shared" si="32"/>
        <v>53.995515695067262</v>
      </c>
      <c r="Q532" s="8" t="s">
        <v>2045</v>
      </c>
      <c r="R532" t="s">
        <v>2051</v>
      </c>
      <c r="S532" s="12">
        <f t="shared" si="33"/>
        <v>40421.208333333336</v>
      </c>
      <c r="T532" s="13">
        <f t="shared" si="34"/>
        <v>40435.208333333336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5"/>
        <v>-4.4788430637386183E-2</v>
      </c>
      <c r="P533" s="6">
        <f t="shared" si="32"/>
        <v>48.993956043956047</v>
      </c>
      <c r="Q533" s="8" t="s">
        <v>2048</v>
      </c>
      <c r="R533" t="s">
        <v>2049</v>
      </c>
      <c r="S533" s="12">
        <f t="shared" si="33"/>
        <v>41589.25</v>
      </c>
      <c r="T533" s="13">
        <f t="shared" si="34"/>
        <v>41645.25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5"/>
        <v>4.0287499999999996</v>
      </c>
      <c r="P534" s="6">
        <f t="shared" si="32"/>
        <v>63.857142857142854</v>
      </c>
      <c r="Q534" s="8" t="s">
        <v>2037</v>
      </c>
      <c r="R534" t="s">
        <v>2038</v>
      </c>
      <c r="S534" s="12">
        <f t="shared" si="33"/>
        <v>43125.25</v>
      </c>
      <c r="T534" s="13">
        <f t="shared" si="34"/>
        <v>43126.25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5"/>
        <v>0.59243944636678203</v>
      </c>
      <c r="P535" s="6">
        <f t="shared" si="32"/>
        <v>82.996393146979258</v>
      </c>
      <c r="Q535" s="8" t="s">
        <v>2033</v>
      </c>
      <c r="R535" t="s">
        <v>2043</v>
      </c>
      <c r="S535" s="12">
        <f t="shared" si="33"/>
        <v>41479.208333333336</v>
      </c>
      <c r="T535" s="13">
        <f t="shared" si="34"/>
        <v>41515.208333333336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5"/>
        <v>-0.84977553310886644</v>
      </c>
      <c r="P536" s="6">
        <f t="shared" si="32"/>
        <v>55.08230452674897</v>
      </c>
      <c r="Q536" s="8" t="s">
        <v>2039</v>
      </c>
      <c r="R536" t="s">
        <v>2042</v>
      </c>
      <c r="S536" s="12">
        <f t="shared" si="33"/>
        <v>43329.208333333328</v>
      </c>
      <c r="T536" s="13">
        <f t="shared" si="34"/>
        <v>43330.208333333328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5"/>
        <v>3.8203846153846155</v>
      </c>
      <c r="P537" s="6">
        <f t="shared" si="32"/>
        <v>62.044554455445542</v>
      </c>
      <c r="Q537" s="8" t="s">
        <v>2037</v>
      </c>
      <c r="R537" t="s">
        <v>2038</v>
      </c>
      <c r="S537" s="12">
        <f t="shared" si="33"/>
        <v>43259.208333333328</v>
      </c>
      <c r="T537" s="13">
        <f t="shared" si="34"/>
        <v>43261.208333333328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5"/>
        <v>0.4996938775510204</v>
      </c>
      <c r="P538" s="6">
        <f t="shared" si="32"/>
        <v>104.97857142857143</v>
      </c>
      <c r="Q538" s="8" t="s">
        <v>2045</v>
      </c>
      <c r="R538" t="s">
        <v>2051</v>
      </c>
      <c r="S538" s="12">
        <f t="shared" si="33"/>
        <v>40414.208333333336</v>
      </c>
      <c r="T538" s="13">
        <f t="shared" si="34"/>
        <v>40440.208333333336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5"/>
        <v>0.17221563981042654</v>
      </c>
      <c r="P539" s="6">
        <f t="shared" si="32"/>
        <v>94.044676806083643</v>
      </c>
      <c r="Q539" s="8" t="s">
        <v>2039</v>
      </c>
      <c r="R539" t="s">
        <v>2040</v>
      </c>
      <c r="S539" s="12">
        <f t="shared" si="33"/>
        <v>43342.208333333328</v>
      </c>
      <c r="T539" s="13">
        <f t="shared" si="34"/>
        <v>43365.208333333328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5"/>
        <v>-0.62304031725049569</v>
      </c>
      <c r="P540" s="6">
        <f t="shared" si="32"/>
        <v>44.007716049382715</v>
      </c>
      <c r="Q540" s="8" t="s">
        <v>2048</v>
      </c>
      <c r="R540" t="s">
        <v>2059</v>
      </c>
      <c r="S540" s="12">
        <f t="shared" si="33"/>
        <v>41539.208333333336</v>
      </c>
      <c r="T540" s="13">
        <f t="shared" si="34"/>
        <v>41555.208333333336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5"/>
        <v>-0.27346938775510204</v>
      </c>
      <c r="P541" s="6">
        <f t="shared" si="32"/>
        <v>92.467532467532465</v>
      </c>
      <c r="Q541" s="8" t="s">
        <v>2031</v>
      </c>
      <c r="R541" t="s">
        <v>2032</v>
      </c>
      <c r="S541" s="12">
        <f t="shared" si="33"/>
        <v>43647.208333333328</v>
      </c>
      <c r="T541" s="13">
        <f t="shared" si="34"/>
        <v>43653.208333333328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5"/>
        <v>1.6598113207547169</v>
      </c>
      <c r="P542" s="6">
        <f t="shared" si="32"/>
        <v>57.072874493927124</v>
      </c>
      <c r="Q542" s="8" t="s">
        <v>2052</v>
      </c>
      <c r="R542" t="s">
        <v>2053</v>
      </c>
      <c r="S542" s="12">
        <f t="shared" si="33"/>
        <v>43225.208333333328</v>
      </c>
      <c r="T542" s="13">
        <f t="shared" si="34"/>
        <v>43247.208333333328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5"/>
        <v>-0.75794382022471907</v>
      </c>
      <c r="P543" s="6">
        <f t="shared" si="32"/>
        <v>109.07848101265823</v>
      </c>
      <c r="Q543" s="8" t="s">
        <v>2048</v>
      </c>
      <c r="R543" t="s">
        <v>2059</v>
      </c>
      <c r="S543" s="12">
        <f t="shared" si="33"/>
        <v>42165.208333333328</v>
      </c>
      <c r="T543" s="13">
        <f t="shared" si="34"/>
        <v>42191.208333333328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5"/>
        <v>-0.97493506493506499</v>
      </c>
      <c r="P544" s="6">
        <f t="shared" si="32"/>
        <v>39.387755102040813</v>
      </c>
      <c r="Q544" s="8" t="s">
        <v>2033</v>
      </c>
      <c r="R544" t="s">
        <v>2043</v>
      </c>
      <c r="S544" s="12">
        <f t="shared" si="33"/>
        <v>42391.25</v>
      </c>
      <c r="T544" s="13">
        <f t="shared" si="34"/>
        <v>42421.25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5"/>
        <v>-0.83670200235571257</v>
      </c>
      <c r="P545" s="6">
        <f t="shared" si="32"/>
        <v>77.022222222222226</v>
      </c>
      <c r="Q545" s="8" t="s">
        <v>2048</v>
      </c>
      <c r="R545" t="s">
        <v>2049</v>
      </c>
      <c r="S545" s="12">
        <f t="shared" si="33"/>
        <v>41528.208333333336</v>
      </c>
      <c r="T545" s="13">
        <f t="shared" si="34"/>
        <v>41543.208333333336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5"/>
        <v>1.7649999999999999</v>
      </c>
      <c r="P546" s="6">
        <f t="shared" si="32"/>
        <v>92.166666666666671</v>
      </c>
      <c r="Q546" s="8" t="s">
        <v>2033</v>
      </c>
      <c r="R546" t="s">
        <v>2034</v>
      </c>
      <c r="S546" s="12">
        <f t="shared" si="33"/>
        <v>42377.25</v>
      </c>
      <c r="T546" s="13">
        <f t="shared" si="34"/>
        <v>42390.25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5"/>
        <v>-0.11196428571428571</v>
      </c>
      <c r="P547" s="6">
        <f t="shared" si="32"/>
        <v>61.007063197026021</v>
      </c>
      <c r="Q547" s="8" t="s">
        <v>2037</v>
      </c>
      <c r="R547" t="s">
        <v>2038</v>
      </c>
      <c r="S547" s="12">
        <f t="shared" si="33"/>
        <v>43824.25</v>
      </c>
      <c r="T547" s="13">
        <f t="shared" si="34"/>
        <v>43844.25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5"/>
        <v>0.63571428571428568</v>
      </c>
      <c r="P548" s="6">
        <f t="shared" si="32"/>
        <v>78.068181818181813</v>
      </c>
      <c r="Q548" s="8" t="s">
        <v>2037</v>
      </c>
      <c r="R548" t="s">
        <v>2038</v>
      </c>
      <c r="S548" s="12">
        <f t="shared" si="33"/>
        <v>43360.208333333328</v>
      </c>
      <c r="T548" s="13">
        <f t="shared" si="34"/>
        <v>43363.208333333328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5"/>
        <v>8.69</v>
      </c>
      <c r="P549" s="6">
        <f t="shared" si="32"/>
        <v>80.75</v>
      </c>
      <c r="Q549" s="8" t="s">
        <v>2039</v>
      </c>
      <c r="R549" t="s">
        <v>2042</v>
      </c>
      <c r="S549" s="12">
        <f t="shared" si="33"/>
        <v>42029.25</v>
      </c>
      <c r="T549" s="13">
        <f t="shared" si="34"/>
        <v>42041.25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5"/>
        <v>1.7091376701966716</v>
      </c>
      <c r="P550" s="6">
        <f t="shared" si="32"/>
        <v>59.991289782244557</v>
      </c>
      <c r="Q550" s="8" t="s">
        <v>2037</v>
      </c>
      <c r="R550" t="s">
        <v>2038</v>
      </c>
      <c r="S550" s="12">
        <f t="shared" si="33"/>
        <v>42461.208333333328</v>
      </c>
      <c r="T550" s="13">
        <f t="shared" si="34"/>
        <v>42474.208333333328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5"/>
        <v>1.8421355932203389</v>
      </c>
      <c r="P551" s="6">
        <f t="shared" si="32"/>
        <v>110.03018372703411</v>
      </c>
      <c r="Q551" s="8" t="s">
        <v>2035</v>
      </c>
      <c r="R551" t="s">
        <v>2044</v>
      </c>
      <c r="S551" s="12">
        <f t="shared" si="33"/>
        <v>41422.208333333336</v>
      </c>
      <c r="T551" s="13">
        <f t="shared" si="34"/>
        <v>41431.208333333336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5"/>
        <v>-0.96</v>
      </c>
      <c r="P552" s="6">
        <f t="shared" si="32"/>
        <v>4</v>
      </c>
      <c r="Q552" s="8" t="s">
        <v>2033</v>
      </c>
      <c r="R552" t="s">
        <v>2043</v>
      </c>
      <c r="S552" s="12">
        <f t="shared" si="33"/>
        <v>40968.25</v>
      </c>
      <c r="T552" s="13">
        <f t="shared" si="34"/>
        <v>40989.208333333336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5"/>
        <v>-0.41367018323153804</v>
      </c>
      <c r="P553" s="6">
        <f t="shared" si="32"/>
        <v>37.99856063332134</v>
      </c>
      <c r="Q553" s="8" t="s">
        <v>2035</v>
      </c>
      <c r="R553" t="s">
        <v>2036</v>
      </c>
      <c r="S553" s="12">
        <f t="shared" si="33"/>
        <v>41993.25</v>
      </c>
      <c r="T553" s="13">
        <f t="shared" si="34"/>
        <v>42033.25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5"/>
        <v>-1.4888888888888889E-2</v>
      </c>
      <c r="P554" s="6">
        <f t="shared" si="32"/>
        <v>96.369565217391298</v>
      </c>
      <c r="Q554" s="8" t="s">
        <v>2037</v>
      </c>
      <c r="R554" t="s">
        <v>2038</v>
      </c>
      <c r="S554" s="12">
        <f t="shared" si="33"/>
        <v>42700.25</v>
      </c>
      <c r="T554" s="13">
        <f t="shared" si="34"/>
        <v>42702.25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5"/>
        <v>-0.56024618991793673</v>
      </c>
      <c r="P555" s="6">
        <f t="shared" si="32"/>
        <v>72.978599221789878</v>
      </c>
      <c r="Q555" s="8" t="s">
        <v>2033</v>
      </c>
      <c r="R555" t="s">
        <v>2034</v>
      </c>
      <c r="S555" s="12">
        <f t="shared" si="33"/>
        <v>40545.25</v>
      </c>
      <c r="T555" s="13">
        <f t="shared" si="34"/>
        <v>40546.25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5"/>
        <v>0.51663157894736844</v>
      </c>
      <c r="P556" s="6">
        <f t="shared" si="32"/>
        <v>26.007220216606498</v>
      </c>
      <c r="Q556" s="8" t="s">
        <v>2033</v>
      </c>
      <c r="R556" t="s">
        <v>2043</v>
      </c>
      <c r="S556" s="12">
        <f t="shared" si="33"/>
        <v>42723.25</v>
      </c>
      <c r="T556" s="13">
        <f t="shared" si="34"/>
        <v>42729.25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5"/>
        <v>1.2363492063492063</v>
      </c>
      <c r="P557" s="6">
        <f t="shared" si="32"/>
        <v>104.36296296296297</v>
      </c>
      <c r="Q557" s="8" t="s">
        <v>2033</v>
      </c>
      <c r="R557" t="s">
        <v>2034</v>
      </c>
      <c r="S557" s="12">
        <f t="shared" si="33"/>
        <v>41731.208333333336</v>
      </c>
      <c r="T557" s="13">
        <f t="shared" si="34"/>
        <v>41762.208333333336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5"/>
        <v>1.3975</v>
      </c>
      <c r="P558" s="6">
        <f t="shared" si="32"/>
        <v>102.18852459016394</v>
      </c>
      <c r="Q558" s="8" t="s">
        <v>2045</v>
      </c>
      <c r="R558" t="s">
        <v>2057</v>
      </c>
      <c r="S558" s="12">
        <f t="shared" si="33"/>
        <v>40792.208333333336</v>
      </c>
      <c r="T558" s="13">
        <f t="shared" si="34"/>
        <v>40799.208333333336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5"/>
        <v>0.99333333333333329</v>
      </c>
      <c r="P559" s="6">
        <f t="shared" si="32"/>
        <v>54.117647058823529</v>
      </c>
      <c r="Q559" s="8" t="s">
        <v>2039</v>
      </c>
      <c r="R559" t="s">
        <v>2061</v>
      </c>
      <c r="S559" s="12">
        <f t="shared" si="33"/>
        <v>42279.208333333328</v>
      </c>
      <c r="T559" s="13">
        <f t="shared" si="34"/>
        <v>42282.208333333328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5"/>
        <v>0.37344827586206897</v>
      </c>
      <c r="P560" s="6">
        <f t="shared" si="32"/>
        <v>63.222222222222221</v>
      </c>
      <c r="Q560" s="8" t="s">
        <v>2037</v>
      </c>
      <c r="R560" t="s">
        <v>2038</v>
      </c>
      <c r="S560" s="12">
        <f t="shared" si="33"/>
        <v>42424.25</v>
      </c>
      <c r="T560" s="13">
        <f t="shared" si="34"/>
        <v>42467.208333333328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5"/>
        <v>9.6961063627730298E-3</v>
      </c>
      <c r="P561" s="6">
        <f t="shared" si="32"/>
        <v>104.03228962818004</v>
      </c>
      <c r="Q561" s="8" t="s">
        <v>2037</v>
      </c>
      <c r="R561" t="s">
        <v>2038</v>
      </c>
      <c r="S561" s="12">
        <f t="shared" si="33"/>
        <v>42584.208333333328</v>
      </c>
      <c r="T561" s="13">
        <f t="shared" si="34"/>
        <v>42591.208333333328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5"/>
        <v>6.9416000000000002</v>
      </c>
      <c r="P562" s="6">
        <f t="shared" si="32"/>
        <v>49.994334277620396</v>
      </c>
      <c r="Q562" s="8" t="s">
        <v>2039</v>
      </c>
      <c r="R562" t="s">
        <v>2047</v>
      </c>
      <c r="S562" s="12">
        <f t="shared" si="33"/>
        <v>40865.25</v>
      </c>
      <c r="T562" s="13">
        <f t="shared" si="34"/>
        <v>40905.25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5"/>
        <v>2.6970000000000001</v>
      </c>
      <c r="P563" s="6">
        <f t="shared" si="32"/>
        <v>56.015151515151516</v>
      </c>
      <c r="Q563" s="8" t="s">
        <v>2037</v>
      </c>
      <c r="R563" t="s">
        <v>2038</v>
      </c>
      <c r="S563" s="12">
        <f t="shared" si="33"/>
        <v>40833.208333333336</v>
      </c>
      <c r="T563" s="13">
        <f t="shared" si="34"/>
        <v>40835.208333333336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5"/>
        <v>-0.87181818181818183</v>
      </c>
      <c r="P564" s="6">
        <f t="shared" si="32"/>
        <v>48.807692307692307</v>
      </c>
      <c r="Q564" s="8" t="s">
        <v>2033</v>
      </c>
      <c r="R564" t="s">
        <v>2034</v>
      </c>
      <c r="S564" s="12">
        <f t="shared" si="33"/>
        <v>43536.208333333328</v>
      </c>
      <c r="T564" s="13">
        <f t="shared" si="34"/>
        <v>43538.208333333328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5"/>
        <v>0.38027027027027027</v>
      </c>
      <c r="P565" s="6">
        <f t="shared" si="32"/>
        <v>60.082352941176474</v>
      </c>
      <c r="Q565" s="8" t="s">
        <v>2039</v>
      </c>
      <c r="R565" t="s">
        <v>2040</v>
      </c>
      <c r="S565" s="12">
        <f t="shared" si="33"/>
        <v>43417.25</v>
      </c>
      <c r="T565" s="13">
        <f t="shared" si="34"/>
        <v>43437.25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5"/>
        <v>-0.16186721991701244</v>
      </c>
      <c r="P566" s="6">
        <f t="shared" si="32"/>
        <v>78.990502793296088</v>
      </c>
      <c r="Q566" s="8" t="s">
        <v>2037</v>
      </c>
      <c r="R566" t="s">
        <v>2038</v>
      </c>
      <c r="S566" s="12">
        <f t="shared" si="33"/>
        <v>42078.208333333328</v>
      </c>
      <c r="T566" s="13">
        <f t="shared" si="34"/>
        <v>42086.208333333328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5"/>
        <v>1.0460063224446785</v>
      </c>
      <c r="P567" s="6">
        <f t="shared" si="32"/>
        <v>53.99499443826474</v>
      </c>
      <c r="Q567" s="8" t="s">
        <v>2037</v>
      </c>
      <c r="R567" t="s">
        <v>2038</v>
      </c>
      <c r="S567" s="12">
        <f t="shared" si="33"/>
        <v>40862.25</v>
      </c>
      <c r="T567" s="13">
        <f t="shared" si="34"/>
        <v>40882.25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5"/>
        <v>-0.5565591397849462</v>
      </c>
      <c r="P568" s="6">
        <f t="shared" si="32"/>
        <v>111.45945945945945</v>
      </c>
      <c r="Q568" s="8" t="s">
        <v>2033</v>
      </c>
      <c r="R568" t="s">
        <v>2041</v>
      </c>
      <c r="S568" s="12">
        <f t="shared" si="33"/>
        <v>42424.25</v>
      </c>
      <c r="T568" s="13">
        <f t="shared" si="34"/>
        <v>42447.208333333328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5"/>
        <v>1.1860294117647059</v>
      </c>
      <c r="P569" s="6">
        <f t="shared" si="32"/>
        <v>60.922131147540981</v>
      </c>
      <c r="Q569" s="8" t="s">
        <v>2033</v>
      </c>
      <c r="R569" t="s">
        <v>2034</v>
      </c>
      <c r="S569" s="12">
        <f t="shared" si="33"/>
        <v>41830.208333333336</v>
      </c>
      <c r="T569" s="13">
        <f t="shared" si="34"/>
        <v>41832.208333333336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5"/>
        <v>0.86033149171270717</v>
      </c>
      <c r="P570" s="6">
        <f t="shared" si="32"/>
        <v>26.0015444015444</v>
      </c>
      <c r="Q570" s="8" t="s">
        <v>2037</v>
      </c>
      <c r="R570" t="s">
        <v>2038</v>
      </c>
      <c r="S570" s="12">
        <f t="shared" si="33"/>
        <v>40374.208333333336</v>
      </c>
      <c r="T570" s="13">
        <f t="shared" si="34"/>
        <v>40419.208333333336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5"/>
        <v>1.3733830845771144</v>
      </c>
      <c r="P571" s="6">
        <f t="shared" si="32"/>
        <v>80.993208828522924</v>
      </c>
      <c r="Q571" s="8" t="s">
        <v>2039</v>
      </c>
      <c r="R571" t="s">
        <v>2047</v>
      </c>
      <c r="S571" s="12">
        <f t="shared" si="33"/>
        <v>40554.25</v>
      </c>
      <c r="T571" s="13">
        <f t="shared" si="34"/>
        <v>40566.25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5"/>
        <v>2.0565384615384614</v>
      </c>
      <c r="P572" s="6">
        <f t="shared" si="32"/>
        <v>34.995963302752294</v>
      </c>
      <c r="Q572" s="8" t="s">
        <v>2033</v>
      </c>
      <c r="R572" t="s">
        <v>2034</v>
      </c>
      <c r="S572" s="12">
        <f t="shared" si="33"/>
        <v>41993.25</v>
      </c>
      <c r="T572" s="13">
        <f t="shared" si="34"/>
        <v>41999.25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5"/>
        <v>-5.8571428571428573E-2</v>
      </c>
      <c r="P573" s="6">
        <f t="shared" si="32"/>
        <v>94.142857142857139</v>
      </c>
      <c r="Q573" s="8" t="s">
        <v>2039</v>
      </c>
      <c r="R573" t="s">
        <v>2050</v>
      </c>
      <c r="S573" s="12">
        <f t="shared" si="33"/>
        <v>42174.208333333328</v>
      </c>
      <c r="T573" s="13">
        <f t="shared" si="34"/>
        <v>42221.208333333328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5"/>
        <v>-0.45600000000000002</v>
      </c>
      <c r="P574" s="6">
        <f t="shared" si="32"/>
        <v>52.085106382978722</v>
      </c>
      <c r="Q574" s="8" t="s">
        <v>2033</v>
      </c>
      <c r="R574" t="s">
        <v>2034</v>
      </c>
      <c r="S574" s="12">
        <f t="shared" si="33"/>
        <v>42275.208333333328</v>
      </c>
      <c r="T574" s="13">
        <f t="shared" si="34"/>
        <v>42291.208333333328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5"/>
        <v>0.11880597014925373</v>
      </c>
      <c r="P575" s="6">
        <f t="shared" si="32"/>
        <v>24.986666666666668</v>
      </c>
      <c r="Q575" s="8" t="s">
        <v>2062</v>
      </c>
      <c r="R575" t="s">
        <v>2063</v>
      </c>
      <c r="S575" s="12">
        <f t="shared" si="33"/>
        <v>41761.208333333336</v>
      </c>
      <c r="T575" s="13">
        <f t="shared" si="34"/>
        <v>41763.208333333336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5"/>
        <v>2.6914814814814814</v>
      </c>
      <c r="P576" s="6">
        <f t="shared" si="32"/>
        <v>69.215277777777771</v>
      </c>
      <c r="Q576" s="8" t="s">
        <v>2031</v>
      </c>
      <c r="R576" t="s">
        <v>2032</v>
      </c>
      <c r="S576" s="12">
        <f t="shared" si="33"/>
        <v>43806.25</v>
      </c>
      <c r="T576" s="13">
        <f t="shared" si="34"/>
        <v>43816.25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5"/>
        <v>-0.37069627851140458</v>
      </c>
      <c r="P577" s="6">
        <f t="shared" si="32"/>
        <v>93.944444444444443</v>
      </c>
      <c r="Q577" s="8" t="s">
        <v>2037</v>
      </c>
      <c r="R577" t="s">
        <v>2038</v>
      </c>
      <c r="S577" s="12">
        <f t="shared" si="33"/>
        <v>41779.208333333336</v>
      </c>
      <c r="T577" s="13">
        <f t="shared" si="34"/>
        <v>41782.208333333336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5"/>
        <v>-0.3507216494845361</v>
      </c>
      <c r="P578" s="6">
        <f t="shared" si="32"/>
        <v>98.40625</v>
      </c>
      <c r="Q578" s="8" t="s">
        <v>2037</v>
      </c>
      <c r="R578" t="s">
        <v>2038</v>
      </c>
      <c r="S578" s="12">
        <f t="shared" si="33"/>
        <v>43040.208333333328</v>
      </c>
      <c r="T578" s="13">
        <f t="shared" si="34"/>
        <v>43057.25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35"/>
        <v>-0.8114634146341464</v>
      </c>
      <c r="P579" s="6">
        <f t="shared" ref="P579:P642" si="36">E579/G579</f>
        <v>41.783783783783782</v>
      </c>
      <c r="Q579" s="8" t="s">
        <v>2033</v>
      </c>
      <c r="R579" t="s">
        <v>2056</v>
      </c>
      <c r="S579" s="12">
        <f t="shared" ref="S579:S642" si="37">(((J579/60)/60)/24)+DATE(1970,1,1)</f>
        <v>40613.25</v>
      </c>
      <c r="T579" s="13">
        <f t="shared" ref="T579:T642" si="38">(((K579/60)/60)/24)+DATE(1970,1,1)</f>
        <v>40639.208333333336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ref="O580:O643" si="39">(E580-D580)/D580</f>
        <v>-0.83245595854922283</v>
      </c>
      <c r="P580" s="6">
        <f t="shared" si="36"/>
        <v>65.991836734693877</v>
      </c>
      <c r="Q580" s="8" t="s">
        <v>2039</v>
      </c>
      <c r="R580" t="s">
        <v>2061</v>
      </c>
      <c r="S580" s="12">
        <f t="shared" si="37"/>
        <v>40878.25</v>
      </c>
      <c r="T580" s="13">
        <f t="shared" si="38"/>
        <v>40881.25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9"/>
        <v>1.1129032258064516E-2</v>
      </c>
      <c r="P581" s="6">
        <f t="shared" si="36"/>
        <v>72.05747126436782</v>
      </c>
      <c r="Q581" s="8" t="s">
        <v>2033</v>
      </c>
      <c r="R581" t="s">
        <v>2056</v>
      </c>
      <c r="S581" s="12">
        <f t="shared" si="37"/>
        <v>40762.208333333336</v>
      </c>
      <c r="T581" s="13">
        <f t="shared" si="38"/>
        <v>40774.208333333336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9"/>
        <v>2.4150228310502282</v>
      </c>
      <c r="P582" s="6">
        <f t="shared" si="36"/>
        <v>48.003209242618745</v>
      </c>
      <c r="Q582" s="8" t="s">
        <v>2037</v>
      </c>
      <c r="R582" t="s">
        <v>2038</v>
      </c>
      <c r="S582" s="12">
        <f t="shared" si="37"/>
        <v>41696.25</v>
      </c>
      <c r="T582" s="13">
        <f t="shared" si="38"/>
        <v>41704.25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9"/>
        <v>-0.35983333333333334</v>
      </c>
      <c r="P583" s="6">
        <f t="shared" si="36"/>
        <v>54.098591549295776</v>
      </c>
      <c r="Q583" s="8" t="s">
        <v>2035</v>
      </c>
      <c r="R583" t="s">
        <v>2036</v>
      </c>
      <c r="S583" s="12">
        <f t="shared" si="37"/>
        <v>40662.208333333336</v>
      </c>
      <c r="T583" s="13">
        <f t="shared" si="38"/>
        <v>40677.208333333336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9"/>
        <v>-0.47919540229885055</v>
      </c>
      <c r="P584" s="6">
        <f t="shared" si="36"/>
        <v>107.88095238095238</v>
      </c>
      <c r="Q584" s="8" t="s">
        <v>2048</v>
      </c>
      <c r="R584" t="s">
        <v>2049</v>
      </c>
      <c r="S584" s="12">
        <f t="shared" si="37"/>
        <v>42165.208333333328</v>
      </c>
      <c r="T584" s="13">
        <f t="shared" si="38"/>
        <v>42170.208333333328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9"/>
        <v>2.2240211640211642</v>
      </c>
      <c r="P585" s="6">
        <f t="shared" si="36"/>
        <v>67.034103410341032</v>
      </c>
      <c r="Q585" s="8" t="s">
        <v>2039</v>
      </c>
      <c r="R585" t="s">
        <v>2040</v>
      </c>
      <c r="S585" s="12">
        <f t="shared" si="37"/>
        <v>40959.25</v>
      </c>
      <c r="T585" s="13">
        <f t="shared" si="38"/>
        <v>40976.25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9"/>
        <v>0.19508101851851853</v>
      </c>
      <c r="P586" s="6">
        <f t="shared" si="36"/>
        <v>64.01425914445133</v>
      </c>
      <c r="Q586" s="8" t="s">
        <v>2035</v>
      </c>
      <c r="R586" t="s">
        <v>2036</v>
      </c>
      <c r="S586" s="12">
        <f t="shared" si="37"/>
        <v>41024.208333333336</v>
      </c>
      <c r="T586" s="13">
        <f t="shared" si="38"/>
        <v>41038.208333333336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9"/>
        <v>0.46797752808988763</v>
      </c>
      <c r="P587" s="6">
        <f t="shared" si="36"/>
        <v>96.066176470588232</v>
      </c>
      <c r="Q587" s="8" t="s">
        <v>2045</v>
      </c>
      <c r="R587" t="s">
        <v>2057</v>
      </c>
      <c r="S587" s="12">
        <f t="shared" si="37"/>
        <v>40255.208333333336</v>
      </c>
      <c r="T587" s="13">
        <f t="shared" si="38"/>
        <v>40265.208333333336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9"/>
        <v>8.5057142857142853</v>
      </c>
      <c r="P588" s="6">
        <f t="shared" si="36"/>
        <v>51.184615384615384</v>
      </c>
      <c r="Q588" s="8" t="s">
        <v>2033</v>
      </c>
      <c r="R588" t="s">
        <v>2034</v>
      </c>
      <c r="S588" s="12">
        <f t="shared" si="37"/>
        <v>40499.25</v>
      </c>
      <c r="T588" s="13">
        <f t="shared" si="38"/>
        <v>40518.25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9"/>
        <v>-0.27106382978723403</v>
      </c>
      <c r="P589" s="6">
        <f t="shared" si="36"/>
        <v>43.92307692307692</v>
      </c>
      <c r="Q589" s="8" t="s">
        <v>2031</v>
      </c>
      <c r="R589" t="s">
        <v>2032</v>
      </c>
      <c r="S589" s="12">
        <f t="shared" si="37"/>
        <v>43484.25</v>
      </c>
      <c r="T589" s="13">
        <f t="shared" si="38"/>
        <v>43536.208333333328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9"/>
        <v>-0.20991751269035533</v>
      </c>
      <c r="P590" s="6">
        <f t="shared" si="36"/>
        <v>91.021198830409361</v>
      </c>
      <c r="Q590" s="8" t="s">
        <v>2037</v>
      </c>
      <c r="R590" t="s">
        <v>2038</v>
      </c>
      <c r="S590" s="12">
        <f t="shared" si="37"/>
        <v>40262.208333333336</v>
      </c>
      <c r="T590" s="13">
        <f t="shared" si="38"/>
        <v>40293.208333333336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9"/>
        <v>-0.3527848101265823</v>
      </c>
      <c r="P591" s="6">
        <f t="shared" si="36"/>
        <v>50.127450980392155</v>
      </c>
      <c r="Q591" s="8" t="s">
        <v>2039</v>
      </c>
      <c r="R591" t="s">
        <v>2040</v>
      </c>
      <c r="S591" s="12">
        <f t="shared" si="37"/>
        <v>42190.208333333328</v>
      </c>
      <c r="T591" s="13">
        <f t="shared" si="38"/>
        <v>42197.208333333328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9"/>
        <v>-0.17971830985915493</v>
      </c>
      <c r="P592" s="6">
        <f t="shared" si="36"/>
        <v>67.720930232558146</v>
      </c>
      <c r="Q592" s="8" t="s">
        <v>2045</v>
      </c>
      <c r="R592" t="s">
        <v>2054</v>
      </c>
      <c r="S592" s="12">
        <f t="shared" si="37"/>
        <v>41994.25</v>
      </c>
      <c r="T592" s="13">
        <f t="shared" si="38"/>
        <v>42005.25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9"/>
        <v>9.3766666666666669</v>
      </c>
      <c r="P593" s="6">
        <f t="shared" si="36"/>
        <v>61.03921568627451</v>
      </c>
      <c r="Q593" s="8" t="s">
        <v>2048</v>
      </c>
      <c r="R593" t="s">
        <v>2049</v>
      </c>
      <c r="S593" s="12">
        <f t="shared" si="37"/>
        <v>40373.208333333336</v>
      </c>
      <c r="T593" s="13">
        <f t="shared" si="38"/>
        <v>40383.208333333336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9"/>
        <v>-0.87089923469387753</v>
      </c>
      <c r="P594" s="6">
        <f t="shared" si="36"/>
        <v>80.011857707509876</v>
      </c>
      <c r="Q594" s="8" t="s">
        <v>2037</v>
      </c>
      <c r="R594" t="s">
        <v>2038</v>
      </c>
      <c r="S594" s="12">
        <f t="shared" si="37"/>
        <v>41789.208333333336</v>
      </c>
      <c r="T594" s="13">
        <f t="shared" si="38"/>
        <v>41798.208333333336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9"/>
        <v>0.54842105263157892</v>
      </c>
      <c r="P595" s="6">
        <f t="shared" si="36"/>
        <v>47.001497753369947</v>
      </c>
      <c r="Q595" s="8" t="s">
        <v>2039</v>
      </c>
      <c r="R595" t="s">
        <v>2047</v>
      </c>
      <c r="S595" s="12">
        <f t="shared" si="37"/>
        <v>41724.208333333336</v>
      </c>
      <c r="T595" s="13">
        <f t="shared" si="38"/>
        <v>41737.208333333336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9"/>
        <v>-0.92900826446280993</v>
      </c>
      <c r="P596" s="6">
        <f t="shared" si="36"/>
        <v>71.127388535031841</v>
      </c>
      <c r="Q596" s="8" t="s">
        <v>2037</v>
      </c>
      <c r="R596" t="s">
        <v>2038</v>
      </c>
      <c r="S596" s="12">
        <f t="shared" si="37"/>
        <v>42548.208333333328</v>
      </c>
      <c r="T596" s="13">
        <f t="shared" si="38"/>
        <v>42551.208333333328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9"/>
        <v>1.0852773826458038</v>
      </c>
      <c r="P597" s="6">
        <f t="shared" si="36"/>
        <v>89.99079189686924</v>
      </c>
      <c r="Q597" s="8" t="s">
        <v>2037</v>
      </c>
      <c r="R597" t="s">
        <v>2038</v>
      </c>
      <c r="S597" s="12">
        <f t="shared" si="37"/>
        <v>40253.208333333336</v>
      </c>
      <c r="T597" s="13">
        <f t="shared" si="38"/>
        <v>40274.208333333336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9"/>
        <v>-3.1645569620253164E-3</v>
      </c>
      <c r="P598" s="6">
        <f t="shared" si="36"/>
        <v>43.032786885245905</v>
      </c>
      <c r="Q598" s="8" t="s">
        <v>2039</v>
      </c>
      <c r="R598" t="s">
        <v>2042</v>
      </c>
      <c r="S598" s="12">
        <f t="shared" si="37"/>
        <v>42434.25</v>
      </c>
      <c r="T598" s="13">
        <f t="shared" si="38"/>
        <v>42441.25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9"/>
        <v>1.0159756097560975</v>
      </c>
      <c r="P599" s="6">
        <f t="shared" si="36"/>
        <v>67.997714808043881</v>
      </c>
      <c r="Q599" s="8" t="s">
        <v>2037</v>
      </c>
      <c r="R599" t="s">
        <v>2038</v>
      </c>
      <c r="S599" s="12">
        <f t="shared" si="37"/>
        <v>43786.25</v>
      </c>
      <c r="T599" s="13">
        <f t="shared" si="38"/>
        <v>43804.25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9"/>
        <v>0.62090322580645163</v>
      </c>
      <c r="P600" s="6">
        <f t="shared" si="36"/>
        <v>73.004566210045667</v>
      </c>
      <c r="Q600" s="8" t="s">
        <v>2033</v>
      </c>
      <c r="R600" t="s">
        <v>2034</v>
      </c>
      <c r="S600" s="12">
        <f t="shared" si="37"/>
        <v>40344.208333333336</v>
      </c>
      <c r="T600" s="13">
        <f t="shared" si="38"/>
        <v>40373.208333333336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9"/>
        <v>-0.96356379187455454</v>
      </c>
      <c r="P601" s="6">
        <f t="shared" si="36"/>
        <v>62.341463414634148</v>
      </c>
      <c r="Q601" s="8" t="s">
        <v>2039</v>
      </c>
      <c r="R601" t="s">
        <v>2040</v>
      </c>
      <c r="S601" s="12">
        <f t="shared" si="37"/>
        <v>42047.25</v>
      </c>
      <c r="T601" s="13">
        <f t="shared" si="38"/>
        <v>42055.25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9"/>
        <v>-0.95</v>
      </c>
      <c r="P602" s="6">
        <f t="shared" si="36"/>
        <v>5</v>
      </c>
      <c r="Q602" s="8" t="s">
        <v>2031</v>
      </c>
      <c r="R602" t="s">
        <v>2032</v>
      </c>
      <c r="S602" s="12">
        <f t="shared" si="37"/>
        <v>41485.208333333336</v>
      </c>
      <c r="T602" s="13">
        <f t="shared" si="38"/>
        <v>41497.208333333336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9"/>
        <v>1.0663492063492064</v>
      </c>
      <c r="P603" s="6">
        <f t="shared" si="36"/>
        <v>67.103092783505161</v>
      </c>
      <c r="Q603" s="8" t="s">
        <v>2035</v>
      </c>
      <c r="R603" t="s">
        <v>2044</v>
      </c>
      <c r="S603" s="12">
        <f t="shared" si="37"/>
        <v>41789.208333333336</v>
      </c>
      <c r="T603" s="13">
        <f t="shared" si="38"/>
        <v>41806.208333333336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9"/>
        <v>0.28236286919831222</v>
      </c>
      <c r="P604" s="6">
        <f t="shared" si="36"/>
        <v>79.978947368421046</v>
      </c>
      <c r="Q604" s="8" t="s">
        <v>2037</v>
      </c>
      <c r="R604" t="s">
        <v>2038</v>
      </c>
      <c r="S604" s="12">
        <f t="shared" si="37"/>
        <v>42160.208333333328</v>
      </c>
      <c r="T604" s="13">
        <f t="shared" si="38"/>
        <v>42171.208333333328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9"/>
        <v>0.19660377358490566</v>
      </c>
      <c r="P605" s="6">
        <f t="shared" si="36"/>
        <v>62.176470588235297</v>
      </c>
      <c r="Q605" s="8" t="s">
        <v>2037</v>
      </c>
      <c r="R605" t="s">
        <v>2038</v>
      </c>
      <c r="S605" s="12">
        <f t="shared" si="37"/>
        <v>43573.208333333328</v>
      </c>
      <c r="T605" s="13">
        <f t="shared" si="38"/>
        <v>43600.208333333328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9"/>
        <v>0.70730552423900794</v>
      </c>
      <c r="P606" s="6">
        <f t="shared" si="36"/>
        <v>53.005950297514879</v>
      </c>
      <c r="Q606" s="8" t="s">
        <v>2037</v>
      </c>
      <c r="R606" t="s">
        <v>2038</v>
      </c>
      <c r="S606" s="12">
        <f t="shared" si="37"/>
        <v>40565.25</v>
      </c>
      <c r="T606" s="13">
        <f t="shared" si="38"/>
        <v>40586.25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9"/>
        <v>0.87212121212121207</v>
      </c>
      <c r="P607" s="6">
        <f t="shared" si="36"/>
        <v>57.738317757009348</v>
      </c>
      <c r="Q607" s="8" t="s">
        <v>2045</v>
      </c>
      <c r="R607" t="s">
        <v>2046</v>
      </c>
      <c r="S607" s="12">
        <f t="shared" si="37"/>
        <v>42280.208333333328</v>
      </c>
      <c r="T607" s="13">
        <f t="shared" si="38"/>
        <v>42321.25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9"/>
        <v>0.88382352941176467</v>
      </c>
      <c r="P608" s="6">
        <f t="shared" si="36"/>
        <v>40.03125</v>
      </c>
      <c r="Q608" s="8" t="s">
        <v>2033</v>
      </c>
      <c r="R608" t="s">
        <v>2034</v>
      </c>
      <c r="S608" s="12">
        <f t="shared" si="37"/>
        <v>42436.25</v>
      </c>
      <c r="T608" s="13">
        <f t="shared" si="38"/>
        <v>42447.208333333328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9"/>
        <v>0.31298691860465117</v>
      </c>
      <c r="P609" s="6">
        <f t="shared" si="36"/>
        <v>81.016591928251117</v>
      </c>
      <c r="Q609" s="8" t="s">
        <v>2031</v>
      </c>
      <c r="R609" t="s">
        <v>2032</v>
      </c>
      <c r="S609" s="12">
        <f t="shared" si="37"/>
        <v>41721.208333333336</v>
      </c>
      <c r="T609" s="13">
        <f t="shared" si="38"/>
        <v>41723.208333333336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9"/>
        <v>1.8397435897435896</v>
      </c>
      <c r="P610" s="6">
        <f t="shared" si="36"/>
        <v>35.047468354430379</v>
      </c>
      <c r="Q610" s="8" t="s">
        <v>2033</v>
      </c>
      <c r="R610" t="s">
        <v>2056</v>
      </c>
      <c r="S610" s="12">
        <f t="shared" si="37"/>
        <v>43530.25</v>
      </c>
      <c r="T610" s="13">
        <f t="shared" si="38"/>
        <v>43534.25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9"/>
        <v>0.20419999999999999</v>
      </c>
      <c r="P611" s="6">
        <f t="shared" si="36"/>
        <v>102.92307692307692</v>
      </c>
      <c r="Q611" s="8" t="s">
        <v>2039</v>
      </c>
      <c r="R611" t="s">
        <v>2061</v>
      </c>
      <c r="S611" s="12">
        <f t="shared" si="37"/>
        <v>43481.25</v>
      </c>
      <c r="T611" s="13">
        <f t="shared" si="38"/>
        <v>43498.25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9"/>
        <v>3.1905607476635516</v>
      </c>
      <c r="P612" s="6">
        <f t="shared" si="36"/>
        <v>27.998126756166094</v>
      </c>
      <c r="Q612" s="8" t="s">
        <v>2037</v>
      </c>
      <c r="R612" t="s">
        <v>2038</v>
      </c>
      <c r="S612" s="12">
        <f t="shared" si="37"/>
        <v>41259.25</v>
      </c>
      <c r="T612" s="13">
        <f t="shared" si="38"/>
        <v>41273.25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9"/>
        <v>-0.86146341463414633</v>
      </c>
      <c r="P613" s="6">
        <f t="shared" si="36"/>
        <v>75.733333333333334</v>
      </c>
      <c r="Q613" s="8" t="s">
        <v>2037</v>
      </c>
      <c r="R613" t="s">
        <v>2038</v>
      </c>
      <c r="S613" s="12">
        <f t="shared" si="37"/>
        <v>41480.208333333336</v>
      </c>
      <c r="T613" s="13">
        <f t="shared" si="38"/>
        <v>41492.208333333336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9"/>
        <v>0.39435483870967741</v>
      </c>
      <c r="P614" s="6">
        <f t="shared" si="36"/>
        <v>45.026041666666664</v>
      </c>
      <c r="Q614" s="8" t="s">
        <v>2033</v>
      </c>
      <c r="R614" t="s">
        <v>2041</v>
      </c>
      <c r="S614" s="12">
        <f t="shared" si="37"/>
        <v>40474.208333333336</v>
      </c>
      <c r="T614" s="13">
        <f t="shared" si="38"/>
        <v>40497.25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9"/>
        <v>0.74</v>
      </c>
      <c r="P615" s="6">
        <f t="shared" si="36"/>
        <v>73.615384615384613</v>
      </c>
      <c r="Q615" s="8" t="s">
        <v>2037</v>
      </c>
      <c r="R615" t="s">
        <v>2038</v>
      </c>
      <c r="S615" s="12">
        <f t="shared" si="37"/>
        <v>42973.208333333328</v>
      </c>
      <c r="T615" s="13">
        <f t="shared" si="38"/>
        <v>42982.208333333328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9"/>
        <v>0.55490566037735845</v>
      </c>
      <c r="P616" s="6">
        <f t="shared" si="36"/>
        <v>56.991701244813278</v>
      </c>
      <c r="Q616" s="8" t="s">
        <v>2037</v>
      </c>
      <c r="R616" t="s">
        <v>2038</v>
      </c>
      <c r="S616" s="12">
        <f t="shared" si="37"/>
        <v>42746.25</v>
      </c>
      <c r="T616" s="13">
        <f t="shared" si="38"/>
        <v>42764.25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9"/>
        <v>0.70447058823529407</v>
      </c>
      <c r="P617" s="6">
        <f t="shared" si="36"/>
        <v>85.223529411764702</v>
      </c>
      <c r="Q617" s="8" t="s">
        <v>2037</v>
      </c>
      <c r="R617" t="s">
        <v>2038</v>
      </c>
      <c r="S617" s="12">
        <f t="shared" si="37"/>
        <v>42489.208333333328</v>
      </c>
      <c r="T617" s="13">
        <f t="shared" si="38"/>
        <v>42499.208333333328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9"/>
        <v>0.89515624999999999</v>
      </c>
      <c r="P618" s="6">
        <f t="shared" si="36"/>
        <v>50.962184873949582</v>
      </c>
      <c r="Q618" s="8" t="s">
        <v>2033</v>
      </c>
      <c r="R618" t="s">
        <v>2043</v>
      </c>
      <c r="S618" s="12">
        <f t="shared" si="37"/>
        <v>41537.208333333336</v>
      </c>
      <c r="T618" s="13">
        <f t="shared" si="38"/>
        <v>41538.208333333336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9"/>
        <v>1.4971428571428571</v>
      </c>
      <c r="P619" s="6">
        <f t="shared" si="36"/>
        <v>63.563636363636363</v>
      </c>
      <c r="Q619" s="8" t="s">
        <v>2037</v>
      </c>
      <c r="R619" t="s">
        <v>2038</v>
      </c>
      <c r="S619" s="12">
        <f t="shared" si="37"/>
        <v>41794.208333333336</v>
      </c>
      <c r="T619" s="13">
        <f t="shared" si="38"/>
        <v>41804.208333333336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9"/>
        <v>-0.51139476334340384</v>
      </c>
      <c r="P620" s="6">
        <f t="shared" si="36"/>
        <v>80.999165275459092</v>
      </c>
      <c r="Q620" s="8" t="s">
        <v>2045</v>
      </c>
      <c r="R620" t="s">
        <v>2046</v>
      </c>
      <c r="S620" s="12">
        <f t="shared" si="37"/>
        <v>41396.208333333336</v>
      </c>
      <c r="T620" s="13">
        <f t="shared" si="38"/>
        <v>41417.208333333336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9"/>
        <v>-0.71538029606942322</v>
      </c>
      <c r="P621" s="6">
        <f t="shared" si="36"/>
        <v>86.044753086419746</v>
      </c>
      <c r="Q621" s="8" t="s">
        <v>2037</v>
      </c>
      <c r="R621" t="s">
        <v>2038</v>
      </c>
      <c r="S621" s="12">
        <f t="shared" si="37"/>
        <v>40669.208333333336</v>
      </c>
      <c r="T621" s="13">
        <f t="shared" si="38"/>
        <v>40670.208333333336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9"/>
        <v>1.680232558139535</v>
      </c>
      <c r="P622" s="6">
        <f t="shared" si="36"/>
        <v>90.0390625</v>
      </c>
      <c r="Q622" s="8" t="s">
        <v>2052</v>
      </c>
      <c r="R622" t="s">
        <v>2053</v>
      </c>
      <c r="S622" s="12">
        <f t="shared" si="37"/>
        <v>42559.208333333328</v>
      </c>
      <c r="T622" s="13">
        <f t="shared" si="38"/>
        <v>42563.208333333328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9"/>
        <v>5.1980078125000002</v>
      </c>
      <c r="P623" s="6">
        <f t="shared" si="36"/>
        <v>74.006063432835816</v>
      </c>
      <c r="Q623" s="8" t="s">
        <v>2037</v>
      </c>
      <c r="R623" t="s">
        <v>2038</v>
      </c>
      <c r="S623" s="12">
        <f t="shared" si="37"/>
        <v>42626.208333333328</v>
      </c>
      <c r="T623" s="13">
        <f t="shared" si="38"/>
        <v>42631.208333333328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9"/>
        <v>-0.96869841269841273</v>
      </c>
      <c r="P624" s="6">
        <f t="shared" si="36"/>
        <v>92.4375</v>
      </c>
      <c r="Q624" s="8" t="s">
        <v>2033</v>
      </c>
      <c r="R624" t="s">
        <v>2043</v>
      </c>
      <c r="S624" s="12">
        <f t="shared" si="37"/>
        <v>43205.208333333328</v>
      </c>
      <c r="T624" s="13">
        <f t="shared" si="38"/>
        <v>43231.208333333328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9"/>
        <v>0.5992152704135737</v>
      </c>
      <c r="P625" s="6">
        <f t="shared" si="36"/>
        <v>55.999257333828446</v>
      </c>
      <c r="Q625" s="8" t="s">
        <v>2037</v>
      </c>
      <c r="R625" t="s">
        <v>2038</v>
      </c>
      <c r="S625" s="12">
        <f t="shared" si="37"/>
        <v>42201.208333333328</v>
      </c>
      <c r="T625" s="13">
        <f t="shared" si="38"/>
        <v>42206.208333333328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9"/>
        <v>1.793921568627451</v>
      </c>
      <c r="P626" s="6">
        <f t="shared" si="36"/>
        <v>32.983796296296298</v>
      </c>
      <c r="Q626" s="8" t="s">
        <v>2052</v>
      </c>
      <c r="R626" t="s">
        <v>2053</v>
      </c>
      <c r="S626" s="12">
        <f t="shared" si="37"/>
        <v>42029.25</v>
      </c>
      <c r="T626" s="13">
        <f t="shared" si="38"/>
        <v>42035.25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9"/>
        <v>-0.22626666666666667</v>
      </c>
      <c r="P627" s="6">
        <f t="shared" si="36"/>
        <v>93.596774193548384</v>
      </c>
      <c r="Q627" s="8" t="s">
        <v>2037</v>
      </c>
      <c r="R627" t="s">
        <v>2038</v>
      </c>
      <c r="S627" s="12">
        <f t="shared" si="37"/>
        <v>43857.25</v>
      </c>
      <c r="T627" s="13">
        <f t="shared" si="38"/>
        <v>43871.25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9"/>
        <v>1.06328125</v>
      </c>
      <c r="P628" s="6">
        <f t="shared" si="36"/>
        <v>69.867724867724874</v>
      </c>
      <c r="Q628" s="8" t="s">
        <v>2037</v>
      </c>
      <c r="R628" t="s">
        <v>2038</v>
      </c>
      <c r="S628" s="12">
        <f t="shared" si="37"/>
        <v>40449.208333333336</v>
      </c>
      <c r="T628" s="13">
        <f t="shared" si="38"/>
        <v>40458.208333333336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9"/>
        <v>5.9424999999999999</v>
      </c>
      <c r="P629" s="6">
        <f t="shared" si="36"/>
        <v>72.129870129870127</v>
      </c>
      <c r="Q629" s="8" t="s">
        <v>2031</v>
      </c>
      <c r="R629" t="s">
        <v>2032</v>
      </c>
      <c r="S629" s="12">
        <f t="shared" si="37"/>
        <v>40345.208333333336</v>
      </c>
      <c r="T629" s="13">
        <f t="shared" si="38"/>
        <v>40369.208333333336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9"/>
        <v>0.5178947368421053</v>
      </c>
      <c r="P630" s="6">
        <f t="shared" si="36"/>
        <v>30.041666666666668</v>
      </c>
      <c r="Q630" s="8" t="s">
        <v>2033</v>
      </c>
      <c r="R630" t="s">
        <v>2043</v>
      </c>
      <c r="S630" s="12">
        <f t="shared" si="37"/>
        <v>40455.208333333336</v>
      </c>
      <c r="T630" s="13">
        <f t="shared" si="38"/>
        <v>40458.208333333336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9"/>
        <v>-0.3541792782305006</v>
      </c>
      <c r="P631" s="6">
        <f t="shared" si="36"/>
        <v>73.968000000000004</v>
      </c>
      <c r="Q631" s="8" t="s">
        <v>2037</v>
      </c>
      <c r="R631" t="s">
        <v>2038</v>
      </c>
      <c r="S631" s="12">
        <f t="shared" si="37"/>
        <v>42557.208333333328</v>
      </c>
      <c r="T631" s="13">
        <f t="shared" si="38"/>
        <v>42559.208333333328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9"/>
        <v>-0.37126315789473685</v>
      </c>
      <c r="P632" s="6">
        <f t="shared" si="36"/>
        <v>68.65517241379311</v>
      </c>
      <c r="Q632" s="8" t="s">
        <v>2037</v>
      </c>
      <c r="R632" t="s">
        <v>2038</v>
      </c>
      <c r="S632" s="12">
        <f t="shared" si="37"/>
        <v>43586.208333333328</v>
      </c>
      <c r="T632" s="13">
        <f t="shared" si="38"/>
        <v>43597.208333333328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9"/>
        <v>2.1039864864864866</v>
      </c>
      <c r="P633" s="6">
        <f t="shared" si="36"/>
        <v>59.992164544564154</v>
      </c>
      <c r="Q633" s="8" t="s">
        <v>2037</v>
      </c>
      <c r="R633" t="s">
        <v>2038</v>
      </c>
      <c r="S633" s="12">
        <f t="shared" si="37"/>
        <v>43550.208333333328</v>
      </c>
      <c r="T633" s="13">
        <f t="shared" si="38"/>
        <v>43554.208333333328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9"/>
        <v>-0.57140083217753124</v>
      </c>
      <c r="P634" s="6">
        <f t="shared" si="36"/>
        <v>111.15827338129496</v>
      </c>
      <c r="Q634" s="8" t="s">
        <v>2037</v>
      </c>
      <c r="R634" t="s">
        <v>2038</v>
      </c>
      <c r="S634" s="12">
        <f t="shared" si="37"/>
        <v>41945.208333333336</v>
      </c>
      <c r="T634" s="13">
        <f t="shared" si="38"/>
        <v>41963.25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9"/>
        <v>-0.16880597014925372</v>
      </c>
      <c r="P635" s="6">
        <f t="shared" si="36"/>
        <v>53.038095238095238</v>
      </c>
      <c r="Q635" s="8" t="s">
        <v>2039</v>
      </c>
      <c r="R635" t="s">
        <v>2047</v>
      </c>
      <c r="S635" s="12">
        <f t="shared" si="37"/>
        <v>42315.25</v>
      </c>
      <c r="T635" s="13">
        <f t="shared" si="38"/>
        <v>42319.25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9"/>
        <v>-0.21468697123519459</v>
      </c>
      <c r="P636" s="6">
        <f t="shared" si="36"/>
        <v>55.985524728588658</v>
      </c>
      <c r="Q636" s="8" t="s">
        <v>2039</v>
      </c>
      <c r="R636" t="s">
        <v>2058</v>
      </c>
      <c r="S636" s="12">
        <f t="shared" si="37"/>
        <v>42819.208333333328</v>
      </c>
      <c r="T636" s="13">
        <f t="shared" si="38"/>
        <v>42833.208333333328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9"/>
        <v>0.14093525179856115</v>
      </c>
      <c r="P637" s="6">
        <f t="shared" si="36"/>
        <v>69.986760812003524</v>
      </c>
      <c r="Q637" s="8" t="s">
        <v>2039</v>
      </c>
      <c r="R637" t="s">
        <v>2058</v>
      </c>
      <c r="S637" s="12">
        <f t="shared" si="37"/>
        <v>41314.25</v>
      </c>
      <c r="T637" s="13">
        <f t="shared" si="38"/>
        <v>41346.208333333336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9"/>
        <v>-0.35462316641375824</v>
      </c>
      <c r="P638" s="6">
        <f t="shared" si="36"/>
        <v>48.998079877112133</v>
      </c>
      <c r="Q638" s="8" t="s">
        <v>2039</v>
      </c>
      <c r="R638" t="s">
        <v>2047</v>
      </c>
      <c r="S638" s="12">
        <f t="shared" si="37"/>
        <v>40926.25</v>
      </c>
      <c r="T638" s="13">
        <f t="shared" si="38"/>
        <v>40971.25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9"/>
        <v>-0.20588235294117646</v>
      </c>
      <c r="P639" s="6">
        <f t="shared" si="36"/>
        <v>103.84615384615384</v>
      </c>
      <c r="Q639" s="8" t="s">
        <v>2037</v>
      </c>
      <c r="R639" t="s">
        <v>2038</v>
      </c>
      <c r="S639" s="12">
        <f t="shared" si="37"/>
        <v>42688.25</v>
      </c>
      <c r="T639" s="13">
        <f t="shared" si="38"/>
        <v>42696.25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9"/>
        <v>-0.88580882352941182</v>
      </c>
      <c r="P640" s="6">
        <f t="shared" si="36"/>
        <v>99.127659574468083</v>
      </c>
      <c r="Q640" s="8" t="s">
        <v>2037</v>
      </c>
      <c r="R640" t="s">
        <v>2038</v>
      </c>
      <c r="S640" s="12">
        <f t="shared" si="37"/>
        <v>40386.208333333336</v>
      </c>
      <c r="T640" s="13">
        <f t="shared" si="38"/>
        <v>40398.208333333336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9"/>
        <v>-0.43813953488372093</v>
      </c>
      <c r="P641" s="6">
        <f t="shared" si="36"/>
        <v>107.37777777777778</v>
      </c>
      <c r="Q641" s="8" t="s">
        <v>2039</v>
      </c>
      <c r="R641" t="s">
        <v>2042</v>
      </c>
      <c r="S641" s="12">
        <f t="shared" si="37"/>
        <v>43309.208333333328</v>
      </c>
      <c r="T641" s="13">
        <f t="shared" si="38"/>
        <v>43309.208333333328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9"/>
        <v>-0.83498330550918198</v>
      </c>
      <c r="P642" s="6">
        <f t="shared" si="36"/>
        <v>76.922178988326849</v>
      </c>
      <c r="Q642" s="8" t="s">
        <v>2037</v>
      </c>
      <c r="R642" t="s">
        <v>2038</v>
      </c>
      <c r="S642" s="12">
        <f t="shared" si="37"/>
        <v>42387.25</v>
      </c>
      <c r="T642" s="13">
        <f t="shared" si="38"/>
        <v>42390.25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39"/>
        <v>0.1996808510638298</v>
      </c>
      <c r="P643" s="6">
        <f t="shared" ref="P643:P706" si="40">E643/G643</f>
        <v>58.128865979381445</v>
      </c>
      <c r="Q643" s="8" t="s">
        <v>2037</v>
      </c>
      <c r="R643" t="s">
        <v>2038</v>
      </c>
      <c r="S643" s="12">
        <f t="shared" ref="S643:S706" si="41">(((J643/60)/60)/24)+DATE(1970,1,1)</f>
        <v>42786.25</v>
      </c>
      <c r="T643" s="13">
        <f t="shared" ref="T643:T706" si="42">(((K643/60)/60)/24)+DATE(1970,1,1)</f>
        <v>42814.208333333328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ref="O644:O707" si="43">(E644-D644)/D644</f>
        <v>0.45456521739130434</v>
      </c>
      <c r="P644" s="6">
        <f t="shared" si="40"/>
        <v>103.73643410852713</v>
      </c>
      <c r="Q644" s="8" t="s">
        <v>2035</v>
      </c>
      <c r="R644" t="s">
        <v>2044</v>
      </c>
      <c r="S644" s="12">
        <f t="shared" si="41"/>
        <v>43451.25</v>
      </c>
      <c r="T644" s="13">
        <f t="shared" si="42"/>
        <v>43460.25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3"/>
        <v>1.2138255033557046</v>
      </c>
      <c r="P645" s="6">
        <f t="shared" si="40"/>
        <v>87.962666666666664</v>
      </c>
      <c r="Q645" s="8" t="s">
        <v>2037</v>
      </c>
      <c r="R645" t="s">
        <v>2038</v>
      </c>
      <c r="S645" s="12">
        <f t="shared" si="41"/>
        <v>42795.25</v>
      </c>
      <c r="T645" s="13">
        <f t="shared" si="42"/>
        <v>42813.208333333328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3"/>
        <v>-0.51603305785123965</v>
      </c>
      <c r="P646" s="6">
        <f t="shared" si="40"/>
        <v>28</v>
      </c>
      <c r="Q646" s="8" t="s">
        <v>2037</v>
      </c>
      <c r="R646" t="s">
        <v>2038</v>
      </c>
      <c r="S646" s="12">
        <f t="shared" si="41"/>
        <v>43452.25</v>
      </c>
      <c r="T646" s="13">
        <f t="shared" si="42"/>
        <v>43468.25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3"/>
        <v>-7.0884955752212389E-2</v>
      </c>
      <c r="P647" s="6">
        <f t="shared" si="40"/>
        <v>37.999361294443261</v>
      </c>
      <c r="Q647" s="8" t="s">
        <v>2033</v>
      </c>
      <c r="R647" t="s">
        <v>2034</v>
      </c>
      <c r="S647" s="12">
        <f t="shared" si="41"/>
        <v>43369.208333333328</v>
      </c>
      <c r="T647" s="13">
        <f t="shared" si="42"/>
        <v>43390.208333333328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3"/>
        <v>-0.11400202634245188</v>
      </c>
      <c r="P648" s="6">
        <f t="shared" si="40"/>
        <v>29.999313893653515</v>
      </c>
      <c r="Q648" s="8" t="s">
        <v>2048</v>
      </c>
      <c r="R648" t="s">
        <v>2049</v>
      </c>
      <c r="S648" s="12">
        <f t="shared" si="41"/>
        <v>41346.208333333336</v>
      </c>
      <c r="T648" s="13">
        <f t="shared" si="42"/>
        <v>41357.208333333336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3"/>
        <v>-0.58599999999999997</v>
      </c>
      <c r="P649" s="6">
        <f t="shared" si="40"/>
        <v>103.5</v>
      </c>
      <c r="Q649" s="8" t="s">
        <v>2045</v>
      </c>
      <c r="R649" t="s">
        <v>2057</v>
      </c>
      <c r="S649" s="12">
        <f t="shared" si="41"/>
        <v>43199.208333333328</v>
      </c>
      <c r="T649" s="13">
        <f t="shared" si="42"/>
        <v>43223.208333333328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3"/>
        <v>-0.36943204868154156</v>
      </c>
      <c r="P650" s="6">
        <f t="shared" si="40"/>
        <v>85.994467496542185</v>
      </c>
      <c r="Q650" s="8" t="s">
        <v>2031</v>
      </c>
      <c r="R650" t="s">
        <v>2032</v>
      </c>
      <c r="S650" s="12">
        <f t="shared" si="41"/>
        <v>42922.208333333328</v>
      </c>
      <c r="T650" s="13">
        <f t="shared" si="42"/>
        <v>42940.208333333328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3"/>
        <v>-0.51517666392769101</v>
      </c>
      <c r="P651" s="6">
        <f t="shared" si="40"/>
        <v>98.011627906976742</v>
      </c>
      <c r="Q651" s="8" t="s">
        <v>2037</v>
      </c>
      <c r="R651" t="s">
        <v>2038</v>
      </c>
      <c r="S651" s="12">
        <f t="shared" si="41"/>
        <v>40471.208333333336</v>
      </c>
      <c r="T651" s="13">
        <f t="shared" si="42"/>
        <v>40482.208333333336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3"/>
        <v>-0.98</v>
      </c>
      <c r="P652" s="6">
        <f t="shared" si="40"/>
        <v>2</v>
      </c>
      <c r="Q652" s="8" t="s">
        <v>2033</v>
      </c>
      <c r="R652" t="s">
        <v>2056</v>
      </c>
      <c r="S652" s="12">
        <f t="shared" si="41"/>
        <v>41828.208333333336</v>
      </c>
      <c r="T652" s="13">
        <f t="shared" si="42"/>
        <v>41855.208333333336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3"/>
        <v>-0.11520589730554143</v>
      </c>
      <c r="P653" s="6">
        <f t="shared" si="40"/>
        <v>44.994570837642193</v>
      </c>
      <c r="Q653" s="8" t="s">
        <v>2039</v>
      </c>
      <c r="R653" t="s">
        <v>2050</v>
      </c>
      <c r="S653" s="12">
        <f t="shared" si="41"/>
        <v>41692.25</v>
      </c>
      <c r="T653" s="13">
        <f t="shared" si="42"/>
        <v>41707.25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3"/>
        <v>0.26840000000000003</v>
      </c>
      <c r="P654" s="6">
        <f t="shared" si="40"/>
        <v>31.012224938875306</v>
      </c>
      <c r="Q654" s="8" t="s">
        <v>2035</v>
      </c>
      <c r="R654" t="s">
        <v>2036</v>
      </c>
      <c r="S654" s="12">
        <f t="shared" si="41"/>
        <v>42587.208333333328</v>
      </c>
      <c r="T654" s="13">
        <f t="shared" si="42"/>
        <v>42630.208333333328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3"/>
        <v>22.388333333333332</v>
      </c>
      <c r="P655" s="6">
        <f t="shared" si="40"/>
        <v>59.970085470085472</v>
      </c>
      <c r="Q655" s="8" t="s">
        <v>2035</v>
      </c>
      <c r="R655" t="s">
        <v>2036</v>
      </c>
      <c r="S655" s="12">
        <f t="shared" si="41"/>
        <v>42468.208333333328</v>
      </c>
      <c r="T655" s="13">
        <f t="shared" si="42"/>
        <v>42470.208333333328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3"/>
        <v>4.0838857142857146</v>
      </c>
      <c r="P656" s="6">
        <f t="shared" si="40"/>
        <v>58.9973474801061</v>
      </c>
      <c r="Q656" s="8" t="s">
        <v>2033</v>
      </c>
      <c r="R656" t="s">
        <v>2055</v>
      </c>
      <c r="S656" s="12">
        <f t="shared" si="41"/>
        <v>42240.208333333328</v>
      </c>
      <c r="T656" s="13">
        <f t="shared" si="42"/>
        <v>42245.208333333328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3"/>
        <v>0.9147826086956522</v>
      </c>
      <c r="P657" s="6">
        <f t="shared" si="40"/>
        <v>50.045454545454547</v>
      </c>
      <c r="Q657" s="8" t="s">
        <v>2052</v>
      </c>
      <c r="R657" t="s">
        <v>2053</v>
      </c>
      <c r="S657" s="12">
        <f t="shared" si="41"/>
        <v>42796.25</v>
      </c>
      <c r="T657" s="13">
        <f t="shared" si="42"/>
        <v>42809.208333333328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3"/>
        <v>-0.57872466216216212</v>
      </c>
      <c r="P658" s="6">
        <f t="shared" si="40"/>
        <v>98.966269841269835</v>
      </c>
      <c r="Q658" s="8" t="s">
        <v>2031</v>
      </c>
      <c r="R658" t="s">
        <v>2032</v>
      </c>
      <c r="S658" s="12">
        <f t="shared" si="41"/>
        <v>43097.25</v>
      </c>
      <c r="T658" s="13">
        <f t="shared" si="42"/>
        <v>43102.25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3"/>
        <v>-0.91759999999999997</v>
      </c>
      <c r="P659" s="6">
        <f t="shared" si="40"/>
        <v>58.857142857142854</v>
      </c>
      <c r="Q659" s="8" t="s">
        <v>2039</v>
      </c>
      <c r="R659" t="s">
        <v>2061</v>
      </c>
      <c r="S659" s="12">
        <f t="shared" si="41"/>
        <v>43096.25</v>
      </c>
      <c r="T659" s="13">
        <f t="shared" si="42"/>
        <v>43112.25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3"/>
        <v>-0.39935361216730036</v>
      </c>
      <c r="P660" s="6">
        <f t="shared" si="40"/>
        <v>81.010256410256417</v>
      </c>
      <c r="Q660" s="8" t="s">
        <v>2033</v>
      </c>
      <c r="R660" t="s">
        <v>2034</v>
      </c>
      <c r="S660" s="12">
        <f t="shared" si="41"/>
        <v>42246.208333333328</v>
      </c>
      <c r="T660" s="13">
        <f t="shared" si="42"/>
        <v>42269.208333333328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3"/>
        <v>-0.52767191383595691</v>
      </c>
      <c r="P661" s="6">
        <f t="shared" si="40"/>
        <v>76.013333333333335</v>
      </c>
      <c r="Q661" s="8" t="s">
        <v>2039</v>
      </c>
      <c r="R661" t="s">
        <v>2040</v>
      </c>
      <c r="S661" s="12">
        <f t="shared" si="41"/>
        <v>40570.25</v>
      </c>
      <c r="T661" s="13">
        <f t="shared" si="42"/>
        <v>40571.25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3"/>
        <v>-0.18263736263736263</v>
      </c>
      <c r="P662" s="6">
        <f t="shared" si="40"/>
        <v>96.597402597402592</v>
      </c>
      <c r="Q662" s="8" t="s">
        <v>2037</v>
      </c>
      <c r="R662" t="s">
        <v>2038</v>
      </c>
      <c r="S662" s="12">
        <f t="shared" si="41"/>
        <v>42237.208333333328</v>
      </c>
      <c r="T662" s="13">
        <f t="shared" si="42"/>
        <v>42246.208333333328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3"/>
        <v>-0.45812734082397005</v>
      </c>
      <c r="P663" s="6">
        <f t="shared" si="40"/>
        <v>76.957446808510639</v>
      </c>
      <c r="Q663" s="8" t="s">
        <v>2033</v>
      </c>
      <c r="R663" t="s">
        <v>2056</v>
      </c>
      <c r="S663" s="12">
        <f t="shared" si="41"/>
        <v>40996.208333333336</v>
      </c>
      <c r="T663" s="13">
        <f t="shared" si="42"/>
        <v>41026.208333333336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3"/>
        <v>-2.131868131868132E-2</v>
      </c>
      <c r="P664" s="6">
        <f t="shared" si="40"/>
        <v>67.984732824427482</v>
      </c>
      <c r="Q664" s="8" t="s">
        <v>2037</v>
      </c>
      <c r="R664" t="s">
        <v>2038</v>
      </c>
      <c r="S664" s="12">
        <f t="shared" si="41"/>
        <v>43443.25</v>
      </c>
      <c r="T664" s="13">
        <f t="shared" si="42"/>
        <v>43447.25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3"/>
        <v>-0.2276</v>
      </c>
      <c r="P665" s="6">
        <f t="shared" si="40"/>
        <v>88.781609195402297</v>
      </c>
      <c r="Q665" s="8" t="s">
        <v>2037</v>
      </c>
      <c r="R665" t="s">
        <v>2038</v>
      </c>
      <c r="S665" s="12">
        <f t="shared" si="41"/>
        <v>40458.208333333336</v>
      </c>
      <c r="T665" s="13">
        <f t="shared" si="42"/>
        <v>40481.208333333336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3"/>
        <v>-0.66535264483627199</v>
      </c>
      <c r="P666" s="6">
        <f t="shared" si="40"/>
        <v>24.99623706491063</v>
      </c>
      <c r="Q666" s="8" t="s">
        <v>2033</v>
      </c>
      <c r="R666" t="s">
        <v>2056</v>
      </c>
      <c r="S666" s="12">
        <f t="shared" si="41"/>
        <v>40959.25</v>
      </c>
      <c r="T666" s="13">
        <f t="shared" si="42"/>
        <v>40969.25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3"/>
        <v>1.3958823529411766</v>
      </c>
      <c r="P667" s="6">
        <f t="shared" si="40"/>
        <v>44.922794117647058</v>
      </c>
      <c r="Q667" s="8" t="s">
        <v>2039</v>
      </c>
      <c r="R667" t="s">
        <v>2040</v>
      </c>
      <c r="S667" s="12">
        <f t="shared" si="41"/>
        <v>40733.208333333336</v>
      </c>
      <c r="T667" s="13">
        <f t="shared" si="42"/>
        <v>40747.208333333336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3"/>
        <v>-0.35967741935483871</v>
      </c>
      <c r="P668" s="6">
        <f t="shared" si="40"/>
        <v>79.400000000000006</v>
      </c>
      <c r="Q668" s="8" t="s">
        <v>2037</v>
      </c>
      <c r="R668" t="s">
        <v>2038</v>
      </c>
      <c r="S668" s="12">
        <f t="shared" si="41"/>
        <v>41516.208333333336</v>
      </c>
      <c r="T668" s="13">
        <f t="shared" si="42"/>
        <v>41522.208333333336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3"/>
        <v>0.76159420289855073</v>
      </c>
      <c r="P669" s="6">
        <f t="shared" si="40"/>
        <v>29.009546539379475</v>
      </c>
      <c r="Q669" s="8" t="s">
        <v>2062</v>
      </c>
      <c r="R669" t="s">
        <v>2063</v>
      </c>
      <c r="S669" s="12">
        <f t="shared" si="41"/>
        <v>41892.208333333336</v>
      </c>
      <c r="T669" s="13">
        <f t="shared" si="42"/>
        <v>41901.208333333336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3"/>
        <v>-0.79661818181818178</v>
      </c>
      <c r="P670" s="6">
        <f t="shared" si="40"/>
        <v>73.59210526315789</v>
      </c>
      <c r="Q670" s="8" t="s">
        <v>2037</v>
      </c>
      <c r="R670" t="s">
        <v>2038</v>
      </c>
      <c r="S670" s="12">
        <f t="shared" si="41"/>
        <v>41122.208333333336</v>
      </c>
      <c r="T670" s="13">
        <f t="shared" si="42"/>
        <v>41134.208333333336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3"/>
        <v>2.5864754098360656</v>
      </c>
      <c r="P671" s="6">
        <f t="shared" si="40"/>
        <v>107.97038864898211</v>
      </c>
      <c r="Q671" s="8" t="s">
        <v>2037</v>
      </c>
      <c r="R671" t="s">
        <v>2038</v>
      </c>
      <c r="S671" s="12">
        <f t="shared" si="41"/>
        <v>42912.208333333328</v>
      </c>
      <c r="T671" s="13">
        <f t="shared" si="42"/>
        <v>42921.208333333328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3"/>
        <v>3.6885802469135802</v>
      </c>
      <c r="P672" s="6">
        <f t="shared" si="40"/>
        <v>68.987284287011803</v>
      </c>
      <c r="Q672" s="8" t="s">
        <v>2033</v>
      </c>
      <c r="R672" t="s">
        <v>2043</v>
      </c>
      <c r="S672" s="12">
        <f t="shared" si="41"/>
        <v>42425.25</v>
      </c>
      <c r="T672" s="13">
        <f t="shared" si="42"/>
        <v>42437.25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3"/>
        <v>0.22056352459016393</v>
      </c>
      <c r="P673" s="6">
        <f t="shared" si="40"/>
        <v>111.02236719478098</v>
      </c>
      <c r="Q673" s="8" t="s">
        <v>2037</v>
      </c>
      <c r="R673" t="s">
        <v>2038</v>
      </c>
      <c r="S673" s="12">
        <f t="shared" si="41"/>
        <v>40390.208333333336</v>
      </c>
      <c r="T673" s="13">
        <f t="shared" si="42"/>
        <v>40394.208333333336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3"/>
        <v>-0.44068216270843863</v>
      </c>
      <c r="P674" s="6">
        <f t="shared" si="40"/>
        <v>24.997515808491418</v>
      </c>
      <c r="Q674" s="8" t="s">
        <v>2037</v>
      </c>
      <c r="R674" t="s">
        <v>2038</v>
      </c>
      <c r="S674" s="12">
        <f t="shared" si="41"/>
        <v>43180.208333333328</v>
      </c>
      <c r="T674" s="13">
        <f t="shared" si="42"/>
        <v>43190.208333333328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3"/>
        <v>-0.56339285714285714</v>
      </c>
      <c r="P675" s="6">
        <f t="shared" si="40"/>
        <v>42.155172413793103</v>
      </c>
      <c r="Q675" s="8" t="s">
        <v>2033</v>
      </c>
      <c r="R675" t="s">
        <v>2043</v>
      </c>
      <c r="S675" s="12">
        <f t="shared" si="41"/>
        <v>42475.208333333328</v>
      </c>
      <c r="T675" s="13">
        <f t="shared" si="42"/>
        <v>42496.208333333328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3"/>
        <v>-0.66461628588166377</v>
      </c>
      <c r="P676" s="6">
        <f t="shared" si="40"/>
        <v>47.003284072249592</v>
      </c>
      <c r="Q676" s="8" t="s">
        <v>2052</v>
      </c>
      <c r="R676" t="s">
        <v>2053</v>
      </c>
      <c r="S676" s="12">
        <f t="shared" si="41"/>
        <v>40774.208333333336</v>
      </c>
      <c r="T676" s="13">
        <f t="shared" si="42"/>
        <v>40821.208333333336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3"/>
        <v>0.22979381443298968</v>
      </c>
      <c r="P677" s="6">
        <f t="shared" si="40"/>
        <v>36.0392749244713</v>
      </c>
      <c r="Q677" s="8" t="s">
        <v>2062</v>
      </c>
      <c r="R677" t="s">
        <v>2063</v>
      </c>
      <c r="S677" s="12">
        <f t="shared" si="41"/>
        <v>43719.208333333328</v>
      </c>
      <c r="T677" s="13">
        <f t="shared" si="42"/>
        <v>43726.208333333328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3"/>
        <v>0.89749598715890855</v>
      </c>
      <c r="P678" s="6">
        <f t="shared" si="40"/>
        <v>101.03760683760684</v>
      </c>
      <c r="Q678" s="8" t="s">
        <v>2052</v>
      </c>
      <c r="R678" t="s">
        <v>2053</v>
      </c>
      <c r="S678" s="12">
        <f t="shared" si="41"/>
        <v>41178.208333333336</v>
      </c>
      <c r="T678" s="13">
        <f t="shared" si="42"/>
        <v>41187.208333333336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3"/>
        <v>-0.16377358490566038</v>
      </c>
      <c r="P679" s="6">
        <f t="shared" si="40"/>
        <v>39.927927927927925</v>
      </c>
      <c r="Q679" s="8" t="s">
        <v>2045</v>
      </c>
      <c r="R679" t="s">
        <v>2051</v>
      </c>
      <c r="S679" s="12">
        <f t="shared" si="41"/>
        <v>42561.208333333328</v>
      </c>
      <c r="T679" s="13">
        <f t="shared" si="42"/>
        <v>42611.208333333328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3"/>
        <v>-0.82031155778894471</v>
      </c>
      <c r="P680" s="6">
        <f t="shared" si="40"/>
        <v>83.158139534883716</v>
      </c>
      <c r="Q680" s="8" t="s">
        <v>2039</v>
      </c>
      <c r="R680" t="s">
        <v>2042</v>
      </c>
      <c r="S680" s="12">
        <f t="shared" si="41"/>
        <v>43484.25</v>
      </c>
      <c r="T680" s="13">
        <f t="shared" si="42"/>
        <v>43486.25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3"/>
        <v>9.3650000000000002</v>
      </c>
      <c r="P681" s="6">
        <f t="shared" si="40"/>
        <v>39.97520661157025</v>
      </c>
      <c r="Q681" s="8" t="s">
        <v>2031</v>
      </c>
      <c r="R681" t="s">
        <v>2032</v>
      </c>
      <c r="S681" s="12">
        <f t="shared" si="41"/>
        <v>43756.208333333328</v>
      </c>
      <c r="T681" s="13">
        <f t="shared" si="42"/>
        <v>43761.208333333328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3"/>
        <v>-2.5947802197802197E-2</v>
      </c>
      <c r="P682" s="6">
        <f t="shared" si="40"/>
        <v>47.993908629441627</v>
      </c>
      <c r="Q682" s="8" t="s">
        <v>2048</v>
      </c>
      <c r="R682" t="s">
        <v>2059</v>
      </c>
      <c r="S682" s="12">
        <f t="shared" si="41"/>
        <v>43813.25</v>
      </c>
      <c r="T682" s="13">
        <f t="shared" si="42"/>
        <v>43815.25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3"/>
        <v>-0.13613796849538295</v>
      </c>
      <c r="P683" s="6">
        <f t="shared" si="40"/>
        <v>95.978877489438744</v>
      </c>
      <c r="Q683" s="8" t="s">
        <v>2037</v>
      </c>
      <c r="R683" t="s">
        <v>2038</v>
      </c>
      <c r="S683" s="12">
        <f t="shared" si="41"/>
        <v>40898.25</v>
      </c>
      <c r="T683" s="13">
        <f t="shared" si="42"/>
        <v>40904.25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3"/>
        <v>0.50166666666666671</v>
      </c>
      <c r="P684" s="6">
        <f t="shared" si="40"/>
        <v>78.728155339805824</v>
      </c>
      <c r="Q684" s="8" t="s">
        <v>2037</v>
      </c>
      <c r="R684" t="s">
        <v>2038</v>
      </c>
      <c r="S684" s="12">
        <f t="shared" si="41"/>
        <v>41619.25</v>
      </c>
      <c r="T684" s="13">
        <f t="shared" si="42"/>
        <v>41628.25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3"/>
        <v>2.5843478260869563</v>
      </c>
      <c r="P685" s="6">
        <f t="shared" si="40"/>
        <v>56.081632653061227</v>
      </c>
      <c r="Q685" s="8" t="s">
        <v>2037</v>
      </c>
      <c r="R685" t="s">
        <v>2038</v>
      </c>
      <c r="S685" s="12">
        <f t="shared" si="41"/>
        <v>43359.208333333328</v>
      </c>
      <c r="T685" s="13">
        <f t="shared" si="42"/>
        <v>43361.208333333328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3"/>
        <v>4.4285714285714288</v>
      </c>
      <c r="P686" s="6">
        <f t="shared" si="40"/>
        <v>69.090909090909093</v>
      </c>
      <c r="Q686" s="8" t="s">
        <v>2045</v>
      </c>
      <c r="R686" t="s">
        <v>2046</v>
      </c>
      <c r="S686" s="12">
        <f t="shared" si="41"/>
        <v>40358.208333333336</v>
      </c>
      <c r="T686" s="13">
        <f t="shared" si="42"/>
        <v>40378.208333333336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3"/>
        <v>-0.32499285714285714</v>
      </c>
      <c r="P687" s="6">
        <f t="shared" si="40"/>
        <v>102.05291576673866</v>
      </c>
      <c r="Q687" s="8" t="s">
        <v>2037</v>
      </c>
      <c r="R687" t="s">
        <v>2038</v>
      </c>
      <c r="S687" s="12">
        <f t="shared" si="41"/>
        <v>42239.208333333328</v>
      </c>
      <c r="T687" s="13">
        <f t="shared" si="42"/>
        <v>42263.208333333328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3"/>
        <v>0.91746666666666665</v>
      </c>
      <c r="P688" s="6">
        <f t="shared" si="40"/>
        <v>107.32089552238806</v>
      </c>
      <c r="Q688" s="8" t="s">
        <v>2035</v>
      </c>
      <c r="R688" t="s">
        <v>2044</v>
      </c>
      <c r="S688" s="12">
        <f t="shared" si="41"/>
        <v>43186.208333333328</v>
      </c>
      <c r="T688" s="13">
        <f t="shared" si="42"/>
        <v>43197.208333333328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3"/>
        <v>8.32</v>
      </c>
      <c r="P689" s="6">
        <f t="shared" si="40"/>
        <v>51.970260223048328</v>
      </c>
      <c r="Q689" s="8" t="s">
        <v>2037</v>
      </c>
      <c r="R689" t="s">
        <v>2038</v>
      </c>
      <c r="S689" s="12">
        <f t="shared" si="41"/>
        <v>42806.25</v>
      </c>
      <c r="T689" s="13">
        <f t="shared" si="42"/>
        <v>42809.208333333328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3"/>
        <v>3.2927586206896553</v>
      </c>
      <c r="P690" s="6">
        <f t="shared" si="40"/>
        <v>71.137142857142862</v>
      </c>
      <c r="Q690" s="8" t="s">
        <v>2039</v>
      </c>
      <c r="R690" t="s">
        <v>2058</v>
      </c>
      <c r="S690" s="12">
        <f t="shared" si="41"/>
        <v>43475.25</v>
      </c>
      <c r="T690" s="13">
        <f t="shared" si="42"/>
        <v>43491.25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3"/>
        <v>6.5753424657534251E-3</v>
      </c>
      <c r="P691" s="6">
        <f t="shared" si="40"/>
        <v>106.49275362318841</v>
      </c>
      <c r="Q691" s="8" t="s">
        <v>2035</v>
      </c>
      <c r="R691" t="s">
        <v>2036</v>
      </c>
      <c r="S691" s="12">
        <f t="shared" si="41"/>
        <v>41576.208333333336</v>
      </c>
      <c r="T691" s="13">
        <f t="shared" si="42"/>
        <v>41588.25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3"/>
        <v>1.2661111111111112</v>
      </c>
      <c r="P692" s="6">
        <f t="shared" si="40"/>
        <v>42.93684210526316</v>
      </c>
      <c r="Q692" s="8" t="s">
        <v>2039</v>
      </c>
      <c r="R692" t="s">
        <v>2040</v>
      </c>
      <c r="S692" s="12">
        <f t="shared" si="41"/>
        <v>40874.25</v>
      </c>
      <c r="T692" s="13">
        <f t="shared" si="42"/>
        <v>40880.25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3"/>
        <v>0.42380000000000001</v>
      </c>
      <c r="P693" s="6">
        <f t="shared" si="40"/>
        <v>30.037974683544302</v>
      </c>
      <c r="Q693" s="8" t="s">
        <v>2039</v>
      </c>
      <c r="R693" t="s">
        <v>2040</v>
      </c>
      <c r="S693" s="12">
        <f t="shared" si="41"/>
        <v>41185.208333333336</v>
      </c>
      <c r="T693" s="13">
        <f t="shared" si="42"/>
        <v>41202.208333333336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3"/>
        <v>-9.3666666666666662E-2</v>
      </c>
      <c r="P694" s="6">
        <f t="shared" si="40"/>
        <v>70.623376623376629</v>
      </c>
      <c r="Q694" s="8" t="s">
        <v>2033</v>
      </c>
      <c r="R694" t="s">
        <v>2034</v>
      </c>
      <c r="S694" s="12">
        <f t="shared" si="41"/>
        <v>43655.208333333328</v>
      </c>
      <c r="T694" s="13">
        <f t="shared" si="42"/>
        <v>43673.208333333328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3"/>
        <v>-0.36033259423503328</v>
      </c>
      <c r="P695" s="6">
        <f t="shared" si="40"/>
        <v>66.016018306636155</v>
      </c>
      <c r="Q695" s="8" t="s">
        <v>2037</v>
      </c>
      <c r="R695" t="s">
        <v>2038</v>
      </c>
      <c r="S695" s="12">
        <f t="shared" si="41"/>
        <v>43025.208333333328</v>
      </c>
      <c r="T695" s="13">
        <f t="shared" si="42"/>
        <v>43042.208333333328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3"/>
        <v>-0.15868131868131868</v>
      </c>
      <c r="P696" s="6">
        <f t="shared" si="40"/>
        <v>96.911392405063296</v>
      </c>
      <c r="Q696" s="8" t="s">
        <v>2037</v>
      </c>
      <c r="R696" t="s">
        <v>2038</v>
      </c>
      <c r="S696" s="12">
        <f t="shared" si="41"/>
        <v>43066.25</v>
      </c>
      <c r="T696" s="13">
        <f t="shared" si="42"/>
        <v>43103.25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3"/>
        <v>0.33934782608695652</v>
      </c>
      <c r="P697" s="6">
        <f t="shared" si="40"/>
        <v>62.867346938775512</v>
      </c>
      <c r="Q697" s="8" t="s">
        <v>2033</v>
      </c>
      <c r="R697" t="s">
        <v>2034</v>
      </c>
      <c r="S697" s="12">
        <f t="shared" si="41"/>
        <v>42322.25</v>
      </c>
      <c r="T697" s="13">
        <f t="shared" si="42"/>
        <v>42338.25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3"/>
        <v>-0.40957952468007314</v>
      </c>
      <c r="P698" s="6">
        <f t="shared" si="40"/>
        <v>108.98537682789652</v>
      </c>
      <c r="Q698" s="8" t="s">
        <v>2037</v>
      </c>
      <c r="R698" t="s">
        <v>2038</v>
      </c>
      <c r="S698" s="12">
        <f t="shared" si="41"/>
        <v>42114.208333333328</v>
      </c>
      <c r="T698" s="13">
        <f t="shared" si="42"/>
        <v>42115.208333333328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3"/>
        <v>0.52800620636152051</v>
      </c>
      <c r="P699" s="6">
        <f t="shared" si="40"/>
        <v>26.999314599040439</v>
      </c>
      <c r="Q699" s="8" t="s">
        <v>2033</v>
      </c>
      <c r="R699" t="s">
        <v>2041</v>
      </c>
      <c r="S699" s="12">
        <f t="shared" si="41"/>
        <v>43190.208333333328</v>
      </c>
      <c r="T699" s="13">
        <f t="shared" si="42"/>
        <v>43192.208333333328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3"/>
        <v>3.4669121140142516</v>
      </c>
      <c r="P700" s="6">
        <f t="shared" si="40"/>
        <v>65.004147943311438</v>
      </c>
      <c r="Q700" s="8" t="s">
        <v>2035</v>
      </c>
      <c r="R700" t="s">
        <v>2044</v>
      </c>
      <c r="S700" s="12">
        <f t="shared" si="41"/>
        <v>40871.25</v>
      </c>
      <c r="T700" s="13">
        <f t="shared" si="42"/>
        <v>40885.25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3"/>
        <v>-0.15608108108108107</v>
      </c>
      <c r="P701" s="6">
        <f t="shared" si="40"/>
        <v>111.51785714285714</v>
      </c>
      <c r="Q701" s="8" t="s">
        <v>2039</v>
      </c>
      <c r="R701" t="s">
        <v>2042</v>
      </c>
      <c r="S701" s="12">
        <f t="shared" si="41"/>
        <v>43641.208333333328</v>
      </c>
      <c r="T701" s="13">
        <f t="shared" si="42"/>
        <v>43642.208333333328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3"/>
        <v>-0.97</v>
      </c>
      <c r="P702" s="6">
        <f t="shared" si="40"/>
        <v>3</v>
      </c>
      <c r="Q702" s="8" t="s">
        <v>2035</v>
      </c>
      <c r="R702" t="s">
        <v>2044</v>
      </c>
      <c r="S702" s="12">
        <f t="shared" si="41"/>
        <v>40203.25</v>
      </c>
      <c r="T702" s="13">
        <f t="shared" si="42"/>
        <v>40218.25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3"/>
        <v>0.7502692307692308</v>
      </c>
      <c r="P703" s="6">
        <f t="shared" si="40"/>
        <v>110.99268292682927</v>
      </c>
      <c r="Q703" s="8" t="s">
        <v>2037</v>
      </c>
      <c r="R703" t="s">
        <v>2038</v>
      </c>
      <c r="S703" s="12">
        <f t="shared" si="41"/>
        <v>40629.208333333336</v>
      </c>
      <c r="T703" s="13">
        <f t="shared" si="42"/>
        <v>40636.208333333336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3"/>
        <v>-0.45862068965517239</v>
      </c>
      <c r="P704" s="6">
        <f t="shared" si="40"/>
        <v>56.746987951807228</v>
      </c>
      <c r="Q704" s="8" t="s">
        <v>2035</v>
      </c>
      <c r="R704" t="s">
        <v>2044</v>
      </c>
      <c r="S704" s="12">
        <f t="shared" si="41"/>
        <v>41477.208333333336</v>
      </c>
      <c r="T704" s="13">
        <f t="shared" si="42"/>
        <v>41482.208333333336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3"/>
        <v>2.1187381703470032</v>
      </c>
      <c r="P705" s="6">
        <f t="shared" si="40"/>
        <v>97.020608439646708</v>
      </c>
      <c r="Q705" s="8" t="s">
        <v>2045</v>
      </c>
      <c r="R705" t="s">
        <v>2057</v>
      </c>
      <c r="S705" s="12">
        <f t="shared" si="41"/>
        <v>41020.208333333336</v>
      </c>
      <c r="T705" s="13">
        <f t="shared" si="42"/>
        <v>41037.208333333336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3"/>
        <v>0.227816091954023</v>
      </c>
      <c r="P706" s="6">
        <f t="shared" si="40"/>
        <v>92.08620689655173</v>
      </c>
      <c r="Q706" s="8" t="s">
        <v>2039</v>
      </c>
      <c r="R706" t="s">
        <v>2047</v>
      </c>
      <c r="S706" s="12">
        <f t="shared" si="41"/>
        <v>42555.208333333328</v>
      </c>
      <c r="T706" s="13">
        <f t="shared" si="42"/>
        <v>42570.208333333328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43"/>
        <v>-9.7348261638185024E-3</v>
      </c>
      <c r="P707" s="6">
        <f t="shared" ref="P707:P770" si="44">E707/G707</f>
        <v>82.986666666666665</v>
      </c>
      <c r="Q707" s="8" t="s">
        <v>2045</v>
      </c>
      <c r="R707" t="s">
        <v>2046</v>
      </c>
      <c r="S707" s="12">
        <f t="shared" ref="S707:S770" si="45">(((J707/60)/60)/24)+DATE(1970,1,1)</f>
        <v>41619.25</v>
      </c>
      <c r="T707" s="13">
        <f t="shared" ref="T707:T770" si="46">(((K707/60)/60)/24)+DATE(1970,1,1)</f>
        <v>41623.25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ref="O708:O771" si="47">(E708-D708)/D708</f>
        <v>0.27846863468634686</v>
      </c>
      <c r="P708" s="6">
        <f t="shared" si="44"/>
        <v>103.03791821561339</v>
      </c>
      <c r="Q708" s="8" t="s">
        <v>2035</v>
      </c>
      <c r="R708" t="s">
        <v>2036</v>
      </c>
      <c r="S708" s="12">
        <f t="shared" si="45"/>
        <v>43471.25</v>
      </c>
      <c r="T708" s="13">
        <f t="shared" si="46"/>
        <v>43479.25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7"/>
        <v>0.5861643835616438</v>
      </c>
      <c r="P709" s="6">
        <f t="shared" si="44"/>
        <v>68.922619047619051</v>
      </c>
      <c r="Q709" s="8" t="s">
        <v>2039</v>
      </c>
      <c r="R709" t="s">
        <v>2042</v>
      </c>
      <c r="S709" s="12">
        <f t="shared" si="45"/>
        <v>43442.25</v>
      </c>
      <c r="T709" s="13">
        <f t="shared" si="46"/>
        <v>43478.25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7"/>
        <v>6.0705882352941174</v>
      </c>
      <c r="P710" s="6">
        <f t="shared" si="44"/>
        <v>87.737226277372258</v>
      </c>
      <c r="Q710" s="8" t="s">
        <v>2037</v>
      </c>
      <c r="R710" t="s">
        <v>2038</v>
      </c>
      <c r="S710" s="12">
        <f t="shared" si="45"/>
        <v>42877.208333333328</v>
      </c>
      <c r="T710" s="13">
        <f t="shared" si="46"/>
        <v>42887.208333333328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7"/>
        <v>0.42387755102040814</v>
      </c>
      <c r="P711" s="6">
        <f t="shared" si="44"/>
        <v>75.021505376344081</v>
      </c>
      <c r="Q711" s="8" t="s">
        <v>2037</v>
      </c>
      <c r="R711" t="s">
        <v>2038</v>
      </c>
      <c r="S711" s="12">
        <f t="shared" si="45"/>
        <v>41018.208333333336</v>
      </c>
      <c r="T711" s="13">
        <f t="shared" si="46"/>
        <v>41025.208333333336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7"/>
        <v>0.47860465116279072</v>
      </c>
      <c r="P712" s="6">
        <f t="shared" si="44"/>
        <v>50.863999999999997</v>
      </c>
      <c r="Q712" s="8" t="s">
        <v>2037</v>
      </c>
      <c r="R712" t="s">
        <v>2038</v>
      </c>
      <c r="S712" s="12">
        <f t="shared" si="45"/>
        <v>43295.208333333328</v>
      </c>
      <c r="T712" s="13">
        <f t="shared" si="46"/>
        <v>43302.208333333328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7"/>
        <v>-0.79677419354838708</v>
      </c>
      <c r="P713" s="6">
        <f t="shared" si="44"/>
        <v>90</v>
      </c>
      <c r="Q713" s="8" t="s">
        <v>2037</v>
      </c>
      <c r="R713" t="s">
        <v>2038</v>
      </c>
      <c r="S713" s="12">
        <f t="shared" si="45"/>
        <v>42393.25</v>
      </c>
      <c r="T713" s="13">
        <f t="shared" si="46"/>
        <v>42395.25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7"/>
        <v>17.40625</v>
      </c>
      <c r="P714" s="6">
        <f t="shared" si="44"/>
        <v>72.896039603960389</v>
      </c>
      <c r="Q714" s="8" t="s">
        <v>2037</v>
      </c>
      <c r="R714" t="s">
        <v>2038</v>
      </c>
      <c r="S714" s="12">
        <f t="shared" si="45"/>
        <v>42559.208333333328</v>
      </c>
      <c r="T714" s="13">
        <f t="shared" si="46"/>
        <v>42600.208333333328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7"/>
        <v>0.61942028985507247</v>
      </c>
      <c r="P715" s="6">
        <f t="shared" si="44"/>
        <v>108.48543689320388</v>
      </c>
      <c r="Q715" s="8" t="s">
        <v>2045</v>
      </c>
      <c r="R715" t="s">
        <v>2054</v>
      </c>
      <c r="S715" s="12">
        <f t="shared" si="45"/>
        <v>42604.208333333328</v>
      </c>
      <c r="T715" s="13">
        <f t="shared" si="46"/>
        <v>42616.208333333328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7"/>
        <v>3.7282077922077921</v>
      </c>
      <c r="P716" s="6">
        <f t="shared" si="44"/>
        <v>101.98095238095237</v>
      </c>
      <c r="Q716" s="8" t="s">
        <v>2033</v>
      </c>
      <c r="R716" t="s">
        <v>2034</v>
      </c>
      <c r="S716" s="12">
        <f t="shared" si="45"/>
        <v>41870.208333333336</v>
      </c>
      <c r="T716" s="13">
        <f t="shared" si="46"/>
        <v>41871.208333333336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7"/>
        <v>-0.75533898305084746</v>
      </c>
      <c r="P717" s="6">
        <f t="shared" si="44"/>
        <v>44.009146341463413</v>
      </c>
      <c r="Q717" s="8" t="s">
        <v>2048</v>
      </c>
      <c r="R717" t="s">
        <v>2059</v>
      </c>
      <c r="S717" s="12">
        <f t="shared" si="45"/>
        <v>40397.208333333336</v>
      </c>
      <c r="T717" s="13">
        <f t="shared" si="46"/>
        <v>40402.208333333336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7"/>
        <v>4.1764999999999999</v>
      </c>
      <c r="P718" s="6">
        <f t="shared" si="44"/>
        <v>65.942675159235662</v>
      </c>
      <c r="Q718" s="8" t="s">
        <v>2037</v>
      </c>
      <c r="R718" t="s">
        <v>2038</v>
      </c>
      <c r="S718" s="12">
        <f t="shared" si="45"/>
        <v>41465.208333333336</v>
      </c>
      <c r="T718" s="13">
        <f t="shared" si="46"/>
        <v>41493.208333333336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7"/>
        <v>1.4764285714285714</v>
      </c>
      <c r="P719" s="6">
        <f t="shared" si="44"/>
        <v>24.987387387387386</v>
      </c>
      <c r="Q719" s="8" t="s">
        <v>2039</v>
      </c>
      <c r="R719" t="s">
        <v>2040</v>
      </c>
      <c r="S719" s="12">
        <f t="shared" si="45"/>
        <v>40777.208333333336</v>
      </c>
      <c r="T719" s="13">
        <f t="shared" si="46"/>
        <v>40798.208333333336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7"/>
        <v>2.0481927710843373E-3</v>
      </c>
      <c r="P720" s="6">
        <f t="shared" si="44"/>
        <v>28.003367003367003</v>
      </c>
      <c r="Q720" s="8" t="s">
        <v>2035</v>
      </c>
      <c r="R720" t="s">
        <v>2044</v>
      </c>
      <c r="S720" s="12">
        <f t="shared" si="45"/>
        <v>41442.208333333336</v>
      </c>
      <c r="T720" s="13">
        <f t="shared" si="46"/>
        <v>41468.208333333336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7"/>
        <v>0.53</v>
      </c>
      <c r="P721" s="6">
        <f t="shared" si="44"/>
        <v>85.829268292682926</v>
      </c>
      <c r="Q721" s="8" t="s">
        <v>2045</v>
      </c>
      <c r="R721" t="s">
        <v>2051</v>
      </c>
      <c r="S721" s="12">
        <f t="shared" si="45"/>
        <v>41058.208333333336</v>
      </c>
      <c r="T721" s="13">
        <f t="shared" si="46"/>
        <v>41069.208333333336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7"/>
        <v>-0.62908045977011495</v>
      </c>
      <c r="P722" s="6">
        <f t="shared" si="44"/>
        <v>84.921052631578945</v>
      </c>
      <c r="Q722" s="8" t="s">
        <v>2037</v>
      </c>
      <c r="R722" t="s">
        <v>2038</v>
      </c>
      <c r="S722" s="12">
        <f t="shared" si="45"/>
        <v>43152.25</v>
      </c>
      <c r="T722" s="13">
        <f t="shared" si="46"/>
        <v>43166.25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7"/>
        <v>-0.95607605177993527</v>
      </c>
      <c r="P723" s="6">
        <f t="shared" si="44"/>
        <v>90.483333333333334</v>
      </c>
      <c r="Q723" s="8" t="s">
        <v>2033</v>
      </c>
      <c r="R723" t="s">
        <v>2034</v>
      </c>
      <c r="S723" s="12">
        <f t="shared" si="45"/>
        <v>43194.208333333328</v>
      </c>
      <c r="T723" s="13">
        <f t="shared" si="46"/>
        <v>43200.208333333328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7"/>
        <v>0.56507216494845358</v>
      </c>
      <c r="P724" s="6">
        <f t="shared" si="44"/>
        <v>25.00197628458498</v>
      </c>
      <c r="Q724" s="8" t="s">
        <v>2039</v>
      </c>
      <c r="R724" t="s">
        <v>2040</v>
      </c>
      <c r="S724" s="12">
        <f t="shared" si="45"/>
        <v>43045.25</v>
      </c>
      <c r="T724" s="13">
        <f t="shared" si="46"/>
        <v>43072.25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7"/>
        <v>1.7040816326530612</v>
      </c>
      <c r="P725" s="6">
        <f t="shared" si="44"/>
        <v>92.013888888888886</v>
      </c>
      <c r="Q725" s="8" t="s">
        <v>2037</v>
      </c>
      <c r="R725" t="s">
        <v>2038</v>
      </c>
      <c r="S725" s="12">
        <f t="shared" si="45"/>
        <v>42431.25</v>
      </c>
      <c r="T725" s="13">
        <f t="shared" si="46"/>
        <v>42452.208333333328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7"/>
        <v>0.34059523809523812</v>
      </c>
      <c r="P726" s="6">
        <f t="shared" si="44"/>
        <v>93.066115702479337</v>
      </c>
      <c r="Q726" s="8" t="s">
        <v>2037</v>
      </c>
      <c r="R726" t="s">
        <v>2038</v>
      </c>
      <c r="S726" s="12">
        <f t="shared" si="45"/>
        <v>41934.208333333336</v>
      </c>
      <c r="T726" s="13">
        <f t="shared" si="46"/>
        <v>41936.208333333336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7"/>
        <v>-0.49601966873706005</v>
      </c>
      <c r="P727" s="6">
        <f t="shared" si="44"/>
        <v>61.008145363408524</v>
      </c>
      <c r="Q727" s="8" t="s">
        <v>2048</v>
      </c>
      <c r="R727" t="s">
        <v>2059</v>
      </c>
      <c r="S727" s="12">
        <f t="shared" si="45"/>
        <v>41958.25</v>
      </c>
      <c r="T727" s="13">
        <f t="shared" si="46"/>
        <v>41960.25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7"/>
        <v>-0.11184162062615101</v>
      </c>
      <c r="P728" s="6">
        <f t="shared" si="44"/>
        <v>92.036259541984734</v>
      </c>
      <c r="Q728" s="8" t="s">
        <v>2037</v>
      </c>
      <c r="R728" t="s">
        <v>2038</v>
      </c>
      <c r="S728" s="12">
        <f t="shared" si="45"/>
        <v>40476.208333333336</v>
      </c>
      <c r="T728" s="13">
        <f t="shared" si="46"/>
        <v>40482.208333333336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7"/>
        <v>0.65</v>
      </c>
      <c r="P729" s="6">
        <f t="shared" si="44"/>
        <v>81.132596685082873</v>
      </c>
      <c r="Q729" s="8" t="s">
        <v>2035</v>
      </c>
      <c r="R729" t="s">
        <v>2036</v>
      </c>
      <c r="S729" s="12">
        <f t="shared" si="45"/>
        <v>43485.25</v>
      </c>
      <c r="T729" s="13">
        <f t="shared" si="46"/>
        <v>43543.208333333328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7"/>
        <v>-0.82499999999999996</v>
      </c>
      <c r="P730" s="6">
        <f t="shared" si="44"/>
        <v>73.5</v>
      </c>
      <c r="Q730" s="8" t="s">
        <v>2037</v>
      </c>
      <c r="R730" t="s">
        <v>2038</v>
      </c>
      <c r="S730" s="12">
        <f t="shared" si="45"/>
        <v>42515.208333333328</v>
      </c>
      <c r="T730" s="13">
        <f t="shared" si="46"/>
        <v>42526.208333333328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7"/>
        <v>0.8566071428571429</v>
      </c>
      <c r="P731" s="6">
        <f t="shared" si="44"/>
        <v>85.221311475409834</v>
      </c>
      <c r="Q731" s="8" t="s">
        <v>2039</v>
      </c>
      <c r="R731" t="s">
        <v>2042</v>
      </c>
      <c r="S731" s="12">
        <f t="shared" si="45"/>
        <v>41309.25</v>
      </c>
      <c r="T731" s="13">
        <f t="shared" si="46"/>
        <v>41311.25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7"/>
        <v>3.1266319444444446</v>
      </c>
      <c r="P732" s="6">
        <f t="shared" si="44"/>
        <v>110.96825396825396</v>
      </c>
      <c r="Q732" s="8" t="s">
        <v>2035</v>
      </c>
      <c r="R732" t="s">
        <v>2044</v>
      </c>
      <c r="S732" s="12">
        <f t="shared" si="45"/>
        <v>42147.208333333328</v>
      </c>
      <c r="T732" s="13">
        <f t="shared" si="46"/>
        <v>42153.208333333328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7"/>
        <v>-9.7500000000000003E-2</v>
      </c>
      <c r="P733" s="6">
        <f t="shared" si="44"/>
        <v>32.968036529680369</v>
      </c>
      <c r="Q733" s="8" t="s">
        <v>2035</v>
      </c>
      <c r="R733" t="s">
        <v>2036</v>
      </c>
      <c r="S733" s="12">
        <f t="shared" si="45"/>
        <v>42939.208333333328</v>
      </c>
      <c r="T733" s="13">
        <f t="shared" si="46"/>
        <v>42940.208333333328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7"/>
        <v>-8.0153846153846159E-2</v>
      </c>
      <c r="P734" s="6">
        <f t="shared" si="44"/>
        <v>96.005352363960753</v>
      </c>
      <c r="Q734" s="8" t="s">
        <v>2033</v>
      </c>
      <c r="R734" t="s">
        <v>2034</v>
      </c>
      <c r="S734" s="12">
        <f t="shared" si="45"/>
        <v>42816.208333333328</v>
      </c>
      <c r="T734" s="13">
        <f t="shared" si="46"/>
        <v>42839.208333333328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7"/>
        <v>4.2700632911392402</v>
      </c>
      <c r="P735" s="6">
        <f t="shared" si="44"/>
        <v>84.96632653061225</v>
      </c>
      <c r="Q735" s="8" t="s">
        <v>2033</v>
      </c>
      <c r="R735" t="s">
        <v>2055</v>
      </c>
      <c r="S735" s="12">
        <f t="shared" si="45"/>
        <v>41844.208333333336</v>
      </c>
      <c r="T735" s="13">
        <f t="shared" si="46"/>
        <v>41857.208333333336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7"/>
        <v>2.1914285714285713</v>
      </c>
      <c r="P736" s="6">
        <f t="shared" si="44"/>
        <v>25.007462686567163</v>
      </c>
      <c r="Q736" s="8" t="s">
        <v>2037</v>
      </c>
      <c r="R736" t="s">
        <v>2038</v>
      </c>
      <c r="S736" s="12">
        <f t="shared" si="45"/>
        <v>42763.25</v>
      </c>
      <c r="T736" s="13">
        <f t="shared" si="46"/>
        <v>42775.25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7"/>
        <v>2.5418867924528303</v>
      </c>
      <c r="P737" s="6">
        <f t="shared" si="44"/>
        <v>65.998995479658461</v>
      </c>
      <c r="Q737" s="8" t="s">
        <v>2052</v>
      </c>
      <c r="R737" t="s">
        <v>2053</v>
      </c>
      <c r="S737" s="12">
        <f t="shared" si="45"/>
        <v>42459.208333333328</v>
      </c>
      <c r="T737" s="13">
        <f t="shared" si="46"/>
        <v>42466.208333333328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7"/>
        <v>-0.67103896103896099</v>
      </c>
      <c r="P738" s="6">
        <f t="shared" si="44"/>
        <v>87.34482758620689</v>
      </c>
      <c r="Q738" s="8" t="s">
        <v>2045</v>
      </c>
      <c r="R738" t="s">
        <v>2046</v>
      </c>
      <c r="S738" s="12">
        <f t="shared" si="45"/>
        <v>42055.25</v>
      </c>
      <c r="T738" s="13">
        <f t="shared" si="46"/>
        <v>42059.25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7"/>
        <v>0.35891891891891892</v>
      </c>
      <c r="P739" s="6">
        <f t="shared" si="44"/>
        <v>27.933333333333334</v>
      </c>
      <c r="Q739" s="8" t="s">
        <v>2033</v>
      </c>
      <c r="R739" t="s">
        <v>2043</v>
      </c>
      <c r="S739" s="12">
        <f t="shared" si="45"/>
        <v>42685.25</v>
      </c>
      <c r="T739" s="13">
        <f t="shared" si="46"/>
        <v>42697.25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7"/>
        <v>-0.97915662650602409</v>
      </c>
      <c r="P740" s="6">
        <f t="shared" si="44"/>
        <v>103.8</v>
      </c>
      <c r="Q740" s="8" t="s">
        <v>2037</v>
      </c>
      <c r="R740" t="s">
        <v>2038</v>
      </c>
      <c r="S740" s="12">
        <f t="shared" si="45"/>
        <v>41959.25</v>
      </c>
      <c r="T740" s="13">
        <f t="shared" si="46"/>
        <v>41981.25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7"/>
        <v>-0.39</v>
      </c>
      <c r="P741" s="6">
        <f t="shared" si="44"/>
        <v>31.937172774869111</v>
      </c>
      <c r="Q741" s="8" t="s">
        <v>2033</v>
      </c>
      <c r="R741" t="s">
        <v>2043</v>
      </c>
      <c r="S741" s="12">
        <f t="shared" si="45"/>
        <v>41089.208333333336</v>
      </c>
      <c r="T741" s="13">
        <f t="shared" si="46"/>
        <v>41090.208333333336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7"/>
        <v>-0.69962264150943398</v>
      </c>
      <c r="P742" s="6">
        <f t="shared" si="44"/>
        <v>99.5</v>
      </c>
      <c r="Q742" s="8" t="s">
        <v>2037</v>
      </c>
      <c r="R742" t="s">
        <v>2038</v>
      </c>
      <c r="S742" s="12">
        <f t="shared" si="45"/>
        <v>42769.25</v>
      </c>
      <c r="T742" s="13">
        <f t="shared" si="46"/>
        <v>42772.25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7"/>
        <v>10.791666666666666</v>
      </c>
      <c r="P743" s="6">
        <f t="shared" si="44"/>
        <v>108.84615384615384</v>
      </c>
      <c r="Q743" s="8" t="s">
        <v>2037</v>
      </c>
      <c r="R743" t="s">
        <v>2038</v>
      </c>
      <c r="S743" s="12">
        <f t="shared" si="45"/>
        <v>40321.208333333336</v>
      </c>
      <c r="T743" s="13">
        <f t="shared" si="46"/>
        <v>40322.208333333336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7"/>
        <v>10.260833333333334</v>
      </c>
      <c r="P744" s="6">
        <f t="shared" si="44"/>
        <v>110.76229508196721</v>
      </c>
      <c r="Q744" s="8" t="s">
        <v>2033</v>
      </c>
      <c r="R744" t="s">
        <v>2041</v>
      </c>
      <c r="S744" s="12">
        <f t="shared" si="45"/>
        <v>40197.25</v>
      </c>
      <c r="T744" s="13">
        <f t="shared" si="46"/>
        <v>40239.25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7"/>
        <v>-0.87076923076923074</v>
      </c>
      <c r="P745" s="6">
        <f t="shared" si="44"/>
        <v>29.647058823529413</v>
      </c>
      <c r="Q745" s="8" t="s">
        <v>2037</v>
      </c>
      <c r="R745" t="s">
        <v>2038</v>
      </c>
      <c r="S745" s="12">
        <f t="shared" si="45"/>
        <v>42298.208333333328</v>
      </c>
      <c r="T745" s="13">
        <f t="shared" si="46"/>
        <v>42304.208333333328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7"/>
        <v>6.12</v>
      </c>
      <c r="P746" s="6">
        <f t="shared" si="44"/>
        <v>101.71428571428571</v>
      </c>
      <c r="Q746" s="8" t="s">
        <v>2037</v>
      </c>
      <c r="R746" t="s">
        <v>2038</v>
      </c>
      <c r="S746" s="12">
        <f t="shared" si="45"/>
        <v>43322.208333333328</v>
      </c>
      <c r="T746" s="13">
        <f t="shared" si="46"/>
        <v>43324.208333333328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7"/>
        <v>-0.69695652173913047</v>
      </c>
      <c r="P747" s="6">
        <f t="shared" si="44"/>
        <v>61.5</v>
      </c>
      <c r="Q747" s="8" t="s">
        <v>2035</v>
      </c>
      <c r="R747" t="s">
        <v>2044</v>
      </c>
      <c r="S747" s="12">
        <f t="shared" si="45"/>
        <v>40328.208333333336</v>
      </c>
      <c r="T747" s="13">
        <f t="shared" si="46"/>
        <v>40355.208333333336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7"/>
        <v>1.125089605734767</v>
      </c>
      <c r="P748" s="6">
        <f t="shared" si="44"/>
        <v>35</v>
      </c>
      <c r="Q748" s="8" t="s">
        <v>2035</v>
      </c>
      <c r="R748" t="s">
        <v>2036</v>
      </c>
      <c r="S748" s="12">
        <f t="shared" si="45"/>
        <v>40825.208333333336</v>
      </c>
      <c r="T748" s="13">
        <f t="shared" si="46"/>
        <v>40830.208333333336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7"/>
        <v>1.2885714285714285</v>
      </c>
      <c r="P749" s="6">
        <f t="shared" si="44"/>
        <v>40.049999999999997</v>
      </c>
      <c r="Q749" s="8" t="s">
        <v>2037</v>
      </c>
      <c r="R749" t="s">
        <v>2038</v>
      </c>
      <c r="S749" s="12">
        <f t="shared" si="45"/>
        <v>40423.208333333336</v>
      </c>
      <c r="T749" s="13">
        <f t="shared" si="46"/>
        <v>40434.208333333336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7"/>
        <v>-0.6504002052334531</v>
      </c>
      <c r="P750" s="6">
        <f t="shared" si="44"/>
        <v>110.97231270358306</v>
      </c>
      <c r="Q750" s="8" t="s">
        <v>2039</v>
      </c>
      <c r="R750" t="s">
        <v>2047</v>
      </c>
      <c r="S750" s="12">
        <f t="shared" si="45"/>
        <v>40238.25</v>
      </c>
      <c r="T750" s="13">
        <f t="shared" si="46"/>
        <v>40263.208333333336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7"/>
        <v>0.572906976744186</v>
      </c>
      <c r="P751" s="6">
        <f t="shared" si="44"/>
        <v>36.959016393442624</v>
      </c>
      <c r="Q751" s="8" t="s">
        <v>2035</v>
      </c>
      <c r="R751" t="s">
        <v>2044</v>
      </c>
      <c r="S751" s="12">
        <f t="shared" si="45"/>
        <v>41920.208333333336</v>
      </c>
      <c r="T751" s="13">
        <f t="shared" si="46"/>
        <v>41932.208333333336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7"/>
        <v>-0.99</v>
      </c>
      <c r="P752" s="6">
        <f t="shared" si="44"/>
        <v>1</v>
      </c>
      <c r="Q752" s="8" t="s">
        <v>2033</v>
      </c>
      <c r="R752" t="s">
        <v>2041</v>
      </c>
      <c r="S752" s="12">
        <f t="shared" si="45"/>
        <v>40360.208333333336</v>
      </c>
      <c r="T752" s="13">
        <f t="shared" si="46"/>
        <v>40385.208333333336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7"/>
        <v>1.3230555555555557</v>
      </c>
      <c r="P753" s="6">
        <f t="shared" si="44"/>
        <v>30.974074074074075</v>
      </c>
      <c r="Q753" s="8" t="s">
        <v>2045</v>
      </c>
      <c r="R753" t="s">
        <v>2046</v>
      </c>
      <c r="S753" s="12">
        <f t="shared" si="45"/>
        <v>42446.208333333328</v>
      </c>
      <c r="T753" s="13">
        <f t="shared" si="46"/>
        <v>42461.208333333328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7"/>
        <v>-7.5517241379310346E-2</v>
      </c>
      <c r="P754" s="6">
        <f t="shared" si="44"/>
        <v>47.035087719298247</v>
      </c>
      <c r="Q754" s="8" t="s">
        <v>2037</v>
      </c>
      <c r="R754" t="s">
        <v>2038</v>
      </c>
      <c r="S754" s="12">
        <f t="shared" si="45"/>
        <v>40395.208333333336</v>
      </c>
      <c r="T754" s="13">
        <f t="shared" si="46"/>
        <v>40413.208333333336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7"/>
        <v>1.5670212765957447</v>
      </c>
      <c r="P755" s="6">
        <f t="shared" si="44"/>
        <v>88.065693430656935</v>
      </c>
      <c r="Q755" s="8" t="s">
        <v>2052</v>
      </c>
      <c r="R755" t="s">
        <v>2053</v>
      </c>
      <c r="S755" s="12">
        <f t="shared" si="45"/>
        <v>40321.208333333336</v>
      </c>
      <c r="T755" s="13">
        <f t="shared" si="46"/>
        <v>40336.208333333336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7"/>
        <v>0.68470170454545454</v>
      </c>
      <c r="P756" s="6">
        <f t="shared" si="44"/>
        <v>37.005616224648989</v>
      </c>
      <c r="Q756" s="8" t="s">
        <v>2037</v>
      </c>
      <c r="R756" t="s">
        <v>2038</v>
      </c>
      <c r="S756" s="12">
        <f t="shared" si="45"/>
        <v>41210.208333333336</v>
      </c>
      <c r="T756" s="13">
        <f t="shared" si="46"/>
        <v>41263.25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7"/>
        <v>0.6657777777777778</v>
      </c>
      <c r="P757" s="6">
        <f t="shared" si="44"/>
        <v>26.027777777777779</v>
      </c>
      <c r="Q757" s="8" t="s">
        <v>2037</v>
      </c>
      <c r="R757" t="s">
        <v>2038</v>
      </c>
      <c r="S757" s="12">
        <f t="shared" si="45"/>
        <v>43096.25</v>
      </c>
      <c r="T757" s="13">
        <f t="shared" si="46"/>
        <v>43108.25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7"/>
        <v>6.7207692307692311</v>
      </c>
      <c r="P758" s="6">
        <f t="shared" si="44"/>
        <v>67.817567567567565</v>
      </c>
      <c r="Q758" s="8" t="s">
        <v>2037</v>
      </c>
      <c r="R758" t="s">
        <v>2038</v>
      </c>
      <c r="S758" s="12">
        <f t="shared" si="45"/>
        <v>42024.25</v>
      </c>
      <c r="T758" s="13">
        <f t="shared" si="46"/>
        <v>42030.25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7"/>
        <v>3.0685714285714285</v>
      </c>
      <c r="P759" s="6">
        <f t="shared" si="44"/>
        <v>49.964912280701753</v>
      </c>
      <c r="Q759" s="8" t="s">
        <v>2039</v>
      </c>
      <c r="R759" t="s">
        <v>2042</v>
      </c>
      <c r="S759" s="12">
        <f t="shared" si="45"/>
        <v>40675.208333333336</v>
      </c>
      <c r="T759" s="13">
        <f t="shared" si="46"/>
        <v>40679.208333333336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7"/>
        <v>4.6420608108108112</v>
      </c>
      <c r="P760" s="6">
        <f t="shared" si="44"/>
        <v>110.01646903820817</v>
      </c>
      <c r="Q760" s="8" t="s">
        <v>2033</v>
      </c>
      <c r="R760" t="s">
        <v>2034</v>
      </c>
      <c r="S760" s="12">
        <f t="shared" si="45"/>
        <v>41936.208333333336</v>
      </c>
      <c r="T760" s="13">
        <f t="shared" si="46"/>
        <v>41945.208333333336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7"/>
        <v>-0.3157313432835821</v>
      </c>
      <c r="P761" s="6">
        <f t="shared" si="44"/>
        <v>89.964678178963894</v>
      </c>
      <c r="Q761" s="8" t="s">
        <v>2033</v>
      </c>
      <c r="R761" t="s">
        <v>2041</v>
      </c>
      <c r="S761" s="12">
        <f t="shared" si="45"/>
        <v>43136.25</v>
      </c>
      <c r="T761" s="13">
        <f t="shared" si="46"/>
        <v>43166.25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7"/>
        <v>-0.65648033126293992</v>
      </c>
      <c r="P762" s="6">
        <f t="shared" si="44"/>
        <v>79.009523809523813</v>
      </c>
      <c r="Q762" s="8" t="s">
        <v>2048</v>
      </c>
      <c r="R762" t="s">
        <v>2049</v>
      </c>
      <c r="S762" s="12">
        <f t="shared" si="45"/>
        <v>43678.208333333328</v>
      </c>
      <c r="T762" s="13">
        <f t="shared" si="46"/>
        <v>43707.208333333328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7"/>
        <v>5.5545454545454547</v>
      </c>
      <c r="P763" s="6">
        <f t="shared" si="44"/>
        <v>86.867469879518069</v>
      </c>
      <c r="Q763" s="8" t="s">
        <v>2033</v>
      </c>
      <c r="R763" t="s">
        <v>2034</v>
      </c>
      <c r="S763" s="12">
        <f t="shared" si="45"/>
        <v>42938.208333333328</v>
      </c>
      <c r="T763" s="13">
        <f t="shared" si="46"/>
        <v>42943.208333333328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7"/>
        <v>0.77257142857142858</v>
      </c>
      <c r="P764" s="6">
        <f t="shared" si="44"/>
        <v>62.04</v>
      </c>
      <c r="Q764" s="8" t="s">
        <v>2033</v>
      </c>
      <c r="R764" t="s">
        <v>2056</v>
      </c>
      <c r="S764" s="12">
        <f t="shared" si="45"/>
        <v>41241.25</v>
      </c>
      <c r="T764" s="13">
        <f t="shared" si="46"/>
        <v>41252.25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7"/>
        <v>0.13178571428571428</v>
      </c>
      <c r="P765" s="6">
        <f t="shared" si="44"/>
        <v>26.970212765957445</v>
      </c>
      <c r="Q765" s="8" t="s">
        <v>2037</v>
      </c>
      <c r="R765" t="s">
        <v>2038</v>
      </c>
      <c r="S765" s="12">
        <f t="shared" si="45"/>
        <v>41037.208333333336</v>
      </c>
      <c r="T765" s="13">
        <f t="shared" si="46"/>
        <v>41072.208333333336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7"/>
        <v>6.2818181818181822</v>
      </c>
      <c r="P766" s="6">
        <f t="shared" si="44"/>
        <v>54.121621621621621</v>
      </c>
      <c r="Q766" s="8" t="s">
        <v>2033</v>
      </c>
      <c r="R766" t="s">
        <v>2034</v>
      </c>
      <c r="S766" s="12">
        <f t="shared" si="45"/>
        <v>40676.208333333336</v>
      </c>
      <c r="T766" s="13">
        <f t="shared" si="46"/>
        <v>40684.208333333336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7"/>
        <v>1.0833333333333333</v>
      </c>
      <c r="P767" s="6">
        <f t="shared" si="44"/>
        <v>41.035353535353536</v>
      </c>
      <c r="Q767" s="8" t="s">
        <v>2033</v>
      </c>
      <c r="R767" t="s">
        <v>2043</v>
      </c>
      <c r="S767" s="12">
        <f t="shared" si="45"/>
        <v>42840.208333333328</v>
      </c>
      <c r="T767" s="13">
        <f t="shared" si="46"/>
        <v>42865.208333333328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7"/>
        <v>-0.68828767123287671</v>
      </c>
      <c r="P768" s="6">
        <f t="shared" si="44"/>
        <v>55.052419354838712</v>
      </c>
      <c r="Q768" s="8" t="s">
        <v>2039</v>
      </c>
      <c r="R768" t="s">
        <v>2061</v>
      </c>
      <c r="S768" s="12">
        <f t="shared" si="45"/>
        <v>43362.208333333328</v>
      </c>
      <c r="T768" s="13">
        <f t="shared" si="46"/>
        <v>43363.208333333328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7"/>
        <v>-0.43032921810699587</v>
      </c>
      <c r="P769" s="6">
        <f t="shared" si="44"/>
        <v>107.93762183235867</v>
      </c>
      <c r="Q769" s="8" t="s">
        <v>2045</v>
      </c>
      <c r="R769" t="s">
        <v>2057</v>
      </c>
      <c r="S769" s="12">
        <f t="shared" si="45"/>
        <v>42283.208333333328</v>
      </c>
      <c r="T769" s="13">
        <f t="shared" si="46"/>
        <v>42328.25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7"/>
        <v>1.31</v>
      </c>
      <c r="P770" s="6">
        <f t="shared" si="44"/>
        <v>73.92</v>
      </c>
      <c r="Q770" s="8" t="s">
        <v>2037</v>
      </c>
      <c r="R770" t="s">
        <v>2038</v>
      </c>
      <c r="S770" s="12">
        <f t="shared" si="45"/>
        <v>41619.25</v>
      </c>
      <c r="T770" s="13">
        <f t="shared" si="46"/>
        <v>41634.25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47"/>
        <v>-0.13132165605095542</v>
      </c>
      <c r="P771" s="6">
        <f t="shared" ref="P771:P834" si="48">E771/G771</f>
        <v>31.995894428152493</v>
      </c>
      <c r="Q771" s="8" t="s">
        <v>2048</v>
      </c>
      <c r="R771" t="s">
        <v>2049</v>
      </c>
      <c r="S771" s="12">
        <f t="shared" ref="S771:S834" si="49">(((J771/60)/60)/24)+DATE(1970,1,1)</f>
        <v>41501.208333333336</v>
      </c>
      <c r="T771" s="13">
        <f t="shared" ref="T771:T834" si="50">(((K771/60)/60)/24)+DATE(1970,1,1)</f>
        <v>41527.208333333336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ref="O772:O835" si="51">(E772-D772)/D772</f>
        <v>1.7074418604651163</v>
      </c>
      <c r="P772" s="6">
        <f t="shared" si="48"/>
        <v>53.898148148148145</v>
      </c>
      <c r="Q772" s="8" t="s">
        <v>2037</v>
      </c>
      <c r="R772" t="s">
        <v>2038</v>
      </c>
      <c r="S772" s="12">
        <f t="shared" si="49"/>
        <v>41743.208333333336</v>
      </c>
      <c r="T772" s="13">
        <f t="shared" si="50"/>
        <v>41750.208333333336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51"/>
        <v>-0.50553571428571431</v>
      </c>
      <c r="P773" s="6">
        <f t="shared" si="48"/>
        <v>106.5</v>
      </c>
      <c r="Q773" s="8" t="s">
        <v>2037</v>
      </c>
      <c r="R773" t="s">
        <v>2038</v>
      </c>
      <c r="S773" s="12">
        <f t="shared" si="49"/>
        <v>43491.25</v>
      </c>
      <c r="T773" s="13">
        <f t="shared" si="50"/>
        <v>43518.25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51"/>
        <v>0.13359625668449199</v>
      </c>
      <c r="P774" s="6">
        <f t="shared" si="48"/>
        <v>32.999805409612762</v>
      </c>
      <c r="Q774" s="8" t="s">
        <v>2033</v>
      </c>
      <c r="R774" t="s">
        <v>2043</v>
      </c>
      <c r="S774" s="12">
        <f t="shared" si="49"/>
        <v>43505.25</v>
      </c>
      <c r="T774" s="13">
        <f t="shared" si="50"/>
        <v>43509.25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51"/>
        <v>0.90555555555555556</v>
      </c>
      <c r="P775" s="6">
        <f t="shared" si="48"/>
        <v>43.00254993625159</v>
      </c>
      <c r="Q775" s="8" t="s">
        <v>2037</v>
      </c>
      <c r="R775" t="s">
        <v>2038</v>
      </c>
      <c r="S775" s="12">
        <f t="shared" si="49"/>
        <v>42838.208333333328</v>
      </c>
      <c r="T775" s="13">
        <f t="shared" si="50"/>
        <v>42848.208333333328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51"/>
        <v>0.35499999999999998</v>
      </c>
      <c r="P776" s="6">
        <f t="shared" si="48"/>
        <v>86.858974358974365</v>
      </c>
      <c r="Q776" s="8" t="s">
        <v>2035</v>
      </c>
      <c r="R776" t="s">
        <v>2036</v>
      </c>
      <c r="S776" s="12">
        <f t="shared" si="49"/>
        <v>42513.208333333328</v>
      </c>
      <c r="T776" s="13">
        <f t="shared" si="50"/>
        <v>42554.208333333328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51"/>
        <v>-0.89702127659574471</v>
      </c>
      <c r="P777" s="6">
        <f t="shared" si="48"/>
        <v>96.8</v>
      </c>
      <c r="Q777" s="8" t="s">
        <v>2033</v>
      </c>
      <c r="R777" t="s">
        <v>2034</v>
      </c>
      <c r="S777" s="12">
        <f t="shared" si="49"/>
        <v>41949.25</v>
      </c>
      <c r="T777" s="13">
        <f t="shared" si="50"/>
        <v>41959.25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51"/>
        <v>-0.34455776173285196</v>
      </c>
      <c r="P778" s="6">
        <f t="shared" si="48"/>
        <v>32.995456610631528</v>
      </c>
      <c r="Q778" s="8" t="s">
        <v>2037</v>
      </c>
      <c r="R778" t="s">
        <v>2038</v>
      </c>
      <c r="S778" s="12">
        <f t="shared" si="49"/>
        <v>43650.208333333328</v>
      </c>
      <c r="T778" s="13">
        <f t="shared" si="50"/>
        <v>43668.208333333328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51"/>
        <v>-0.50973347547974412</v>
      </c>
      <c r="P779" s="6">
        <f t="shared" si="48"/>
        <v>68.028106508875737</v>
      </c>
      <c r="Q779" s="8" t="s">
        <v>2037</v>
      </c>
      <c r="R779" t="s">
        <v>2038</v>
      </c>
      <c r="S779" s="12">
        <f t="shared" si="49"/>
        <v>40809.208333333336</v>
      </c>
      <c r="T779" s="13">
        <f t="shared" si="50"/>
        <v>40838.208333333336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51"/>
        <v>6.8792307692307695</v>
      </c>
      <c r="P780" s="6">
        <f t="shared" si="48"/>
        <v>58.867816091954026</v>
      </c>
      <c r="Q780" s="8" t="s">
        <v>2039</v>
      </c>
      <c r="R780" t="s">
        <v>2047</v>
      </c>
      <c r="S780" s="12">
        <f t="shared" si="49"/>
        <v>40768.208333333336</v>
      </c>
      <c r="T780" s="13">
        <f t="shared" si="50"/>
        <v>40773.208333333336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51"/>
        <v>-0.19693652253909844</v>
      </c>
      <c r="P781" s="6">
        <f t="shared" si="48"/>
        <v>105.04572803850782</v>
      </c>
      <c r="Q781" s="8" t="s">
        <v>2037</v>
      </c>
      <c r="R781" t="s">
        <v>2038</v>
      </c>
      <c r="S781" s="12">
        <f t="shared" si="49"/>
        <v>42230.208333333328</v>
      </c>
      <c r="T781" s="13">
        <f t="shared" si="50"/>
        <v>42239.208333333328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51"/>
        <v>6.2941176470588237E-2</v>
      </c>
      <c r="P782" s="6">
        <f t="shared" si="48"/>
        <v>33.054878048780488</v>
      </c>
      <c r="Q782" s="8" t="s">
        <v>2039</v>
      </c>
      <c r="R782" t="s">
        <v>2042</v>
      </c>
      <c r="S782" s="12">
        <f t="shared" si="49"/>
        <v>42573.208333333328</v>
      </c>
      <c r="T782" s="13">
        <f t="shared" si="50"/>
        <v>42592.208333333328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51"/>
        <v>-0.49264367816091953</v>
      </c>
      <c r="P783" s="6">
        <f t="shared" si="48"/>
        <v>78.821428571428569</v>
      </c>
      <c r="Q783" s="8" t="s">
        <v>2037</v>
      </c>
      <c r="R783" t="s">
        <v>2038</v>
      </c>
      <c r="S783" s="12">
        <f t="shared" si="49"/>
        <v>40482.208333333336</v>
      </c>
      <c r="T783" s="13">
        <f t="shared" si="50"/>
        <v>40533.25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51"/>
        <v>1.1531372549019607</v>
      </c>
      <c r="P784" s="6">
        <f t="shared" si="48"/>
        <v>68.204968944099377</v>
      </c>
      <c r="Q784" s="8" t="s">
        <v>2039</v>
      </c>
      <c r="R784" t="s">
        <v>2047</v>
      </c>
      <c r="S784" s="12">
        <f t="shared" si="49"/>
        <v>40603.25</v>
      </c>
      <c r="T784" s="13">
        <f t="shared" si="50"/>
        <v>40631.208333333336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51"/>
        <v>0.4122972972972973</v>
      </c>
      <c r="P785" s="6">
        <f t="shared" si="48"/>
        <v>75.731884057971016</v>
      </c>
      <c r="Q785" s="8" t="s">
        <v>2033</v>
      </c>
      <c r="R785" t="s">
        <v>2034</v>
      </c>
      <c r="S785" s="12">
        <f t="shared" si="49"/>
        <v>41625.25</v>
      </c>
      <c r="T785" s="13">
        <f t="shared" si="50"/>
        <v>41632.25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51"/>
        <v>0.15337457817772779</v>
      </c>
      <c r="P786" s="6">
        <f t="shared" si="48"/>
        <v>30.996070133010882</v>
      </c>
      <c r="Q786" s="8" t="s">
        <v>2035</v>
      </c>
      <c r="R786" t="s">
        <v>2036</v>
      </c>
      <c r="S786" s="12">
        <f t="shared" si="49"/>
        <v>42435.25</v>
      </c>
      <c r="T786" s="13">
        <f t="shared" si="50"/>
        <v>42446.208333333328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51"/>
        <v>0.93119402985074629</v>
      </c>
      <c r="P787" s="6">
        <f t="shared" si="48"/>
        <v>101.88188976377953</v>
      </c>
      <c r="Q787" s="8" t="s">
        <v>2039</v>
      </c>
      <c r="R787" t="s">
        <v>2047</v>
      </c>
      <c r="S787" s="12">
        <f t="shared" si="49"/>
        <v>43582.208333333328</v>
      </c>
      <c r="T787" s="13">
        <f t="shared" si="50"/>
        <v>43616.208333333328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51"/>
        <v>6.2973333333333334</v>
      </c>
      <c r="P788" s="6">
        <f t="shared" si="48"/>
        <v>52.879227053140099</v>
      </c>
      <c r="Q788" s="8" t="s">
        <v>2033</v>
      </c>
      <c r="R788" t="s">
        <v>2056</v>
      </c>
      <c r="S788" s="12">
        <f t="shared" si="49"/>
        <v>43186.208333333328</v>
      </c>
      <c r="T788" s="13">
        <f t="shared" si="50"/>
        <v>43193.208333333328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51"/>
        <v>-3.3660130718954247E-3</v>
      </c>
      <c r="P789" s="6">
        <f t="shared" si="48"/>
        <v>71.005820721769496</v>
      </c>
      <c r="Q789" s="8" t="s">
        <v>2033</v>
      </c>
      <c r="R789" t="s">
        <v>2034</v>
      </c>
      <c r="S789" s="12">
        <f t="shared" si="49"/>
        <v>40684.208333333336</v>
      </c>
      <c r="T789" s="13">
        <f t="shared" si="50"/>
        <v>40693.208333333336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51"/>
        <v>-0.11833333333333333</v>
      </c>
      <c r="P790" s="6">
        <f t="shared" si="48"/>
        <v>102.38709677419355</v>
      </c>
      <c r="Q790" s="8" t="s">
        <v>2039</v>
      </c>
      <c r="R790" t="s">
        <v>2047</v>
      </c>
      <c r="S790" s="12">
        <f t="shared" si="49"/>
        <v>41202.208333333336</v>
      </c>
      <c r="T790" s="13">
        <f t="shared" si="50"/>
        <v>41223.25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51"/>
        <v>-0.62766666666666671</v>
      </c>
      <c r="P791" s="6">
        <f t="shared" si="48"/>
        <v>74.466666666666669</v>
      </c>
      <c r="Q791" s="8" t="s">
        <v>2037</v>
      </c>
      <c r="R791" t="s">
        <v>2038</v>
      </c>
      <c r="S791" s="12">
        <f t="shared" si="49"/>
        <v>41786.208333333336</v>
      </c>
      <c r="T791" s="13">
        <f t="shared" si="50"/>
        <v>41823.208333333336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51"/>
        <v>-0.69459924690693919</v>
      </c>
      <c r="P792" s="6">
        <f t="shared" si="48"/>
        <v>51.009883198562441</v>
      </c>
      <c r="Q792" s="8" t="s">
        <v>2037</v>
      </c>
      <c r="R792" t="s">
        <v>2038</v>
      </c>
      <c r="S792" s="12">
        <f t="shared" si="49"/>
        <v>40223.25</v>
      </c>
      <c r="T792" s="13">
        <f t="shared" si="50"/>
        <v>40229.25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51"/>
        <v>-0.74285714285714288</v>
      </c>
      <c r="P793" s="6">
        <f t="shared" si="48"/>
        <v>90</v>
      </c>
      <c r="Q793" s="8" t="s">
        <v>2031</v>
      </c>
      <c r="R793" t="s">
        <v>2032</v>
      </c>
      <c r="S793" s="12">
        <f t="shared" si="49"/>
        <v>42715.25</v>
      </c>
      <c r="T793" s="13">
        <f t="shared" si="50"/>
        <v>42731.25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51"/>
        <v>-0.66</v>
      </c>
      <c r="P794" s="6">
        <f t="shared" si="48"/>
        <v>97.142857142857139</v>
      </c>
      <c r="Q794" s="8" t="s">
        <v>2037</v>
      </c>
      <c r="R794" t="s">
        <v>2038</v>
      </c>
      <c r="S794" s="12">
        <f t="shared" si="49"/>
        <v>41451.208333333336</v>
      </c>
      <c r="T794" s="13">
        <f t="shared" si="50"/>
        <v>41479.208333333336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51"/>
        <v>10.859090909090909</v>
      </c>
      <c r="P795" s="6">
        <f t="shared" si="48"/>
        <v>72.071823204419886</v>
      </c>
      <c r="Q795" s="8" t="s">
        <v>2045</v>
      </c>
      <c r="R795" t="s">
        <v>2046</v>
      </c>
      <c r="S795" s="12">
        <f t="shared" si="49"/>
        <v>41450.208333333336</v>
      </c>
      <c r="T795" s="13">
        <f t="shared" si="50"/>
        <v>41454.208333333336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51"/>
        <v>0.25393939393939396</v>
      </c>
      <c r="P796" s="6">
        <f t="shared" si="48"/>
        <v>75.236363636363635</v>
      </c>
      <c r="Q796" s="8" t="s">
        <v>2033</v>
      </c>
      <c r="R796" t="s">
        <v>2034</v>
      </c>
      <c r="S796" s="12">
        <f t="shared" si="49"/>
        <v>43091.25</v>
      </c>
      <c r="T796" s="13">
        <f t="shared" si="50"/>
        <v>43103.25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51"/>
        <v>-0.85605633802816905</v>
      </c>
      <c r="P797" s="6">
        <f t="shared" si="48"/>
        <v>32.967741935483872</v>
      </c>
      <c r="Q797" s="8" t="s">
        <v>2039</v>
      </c>
      <c r="R797" t="s">
        <v>2042</v>
      </c>
      <c r="S797" s="12">
        <f t="shared" si="49"/>
        <v>42675.208333333328</v>
      </c>
      <c r="T797" s="13">
        <f t="shared" si="50"/>
        <v>42678.208333333328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51"/>
        <v>-0.45192307692307693</v>
      </c>
      <c r="P798" s="6">
        <f t="shared" si="48"/>
        <v>54.807692307692307</v>
      </c>
      <c r="Q798" s="8" t="s">
        <v>2048</v>
      </c>
      <c r="R798" t="s">
        <v>2059</v>
      </c>
      <c r="S798" s="12">
        <f t="shared" si="49"/>
        <v>41859.208333333336</v>
      </c>
      <c r="T798" s="13">
        <f t="shared" si="50"/>
        <v>41866.208333333336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51"/>
        <v>9.6315789473684216E-2</v>
      </c>
      <c r="P799" s="6">
        <f t="shared" si="48"/>
        <v>45.037837837837834</v>
      </c>
      <c r="Q799" s="8" t="s">
        <v>2035</v>
      </c>
      <c r="R799" t="s">
        <v>2036</v>
      </c>
      <c r="S799" s="12">
        <f t="shared" si="49"/>
        <v>43464.25</v>
      </c>
      <c r="T799" s="13">
        <f t="shared" si="50"/>
        <v>43487.25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51"/>
        <v>0.88470588235294123</v>
      </c>
      <c r="P800" s="6">
        <f t="shared" si="48"/>
        <v>52.958677685950413</v>
      </c>
      <c r="Q800" s="8" t="s">
        <v>2037</v>
      </c>
      <c r="R800" t="s">
        <v>2038</v>
      </c>
      <c r="S800" s="12">
        <f t="shared" si="49"/>
        <v>41060.208333333336</v>
      </c>
      <c r="T800" s="13">
        <f t="shared" si="50"/>
        <v>41088.208333333336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51"/>
        <v>-0.12991715976331361</v>
      </c>
      <c r="P801" s="6">
        <f t="shared" si="48"/>
        <v>60.017959183673469</v>
      </c>
      <c r="Q801" s="8" t="s">
        <v>2037</v>
      </c>
      <c r="R801" t="s">
        <v>2038</v>
      </c>
      <c r="S801" s="12">
        <f t="shared" si="49"/>
        <v>42399.25</v>
      </c>
      <c r="T801" s="13">
        <f t="shared" si="50"/>
        <v>42403.25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51"/>
        <v>-0.99</v>
      </c>
      <c r="P802" s="6">
        <f t="shared" si="48"/>
        <v>1</v>
      </c>
      <c r="Q802" s="8" t="s">
        <v>2033</v>
      </c>
      <c r="R802" t="s">
        <v>2034</v>
      </c>
      <c r="S802" s="12">
        <f t="shared" si="49"/>
        <v>42167.208333333328</v>
      </c>
      <c r="T802" s="13">
        <f t="shared" si="50"/>
        <v>42171.208333333328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51"/>
        <v>1.0291304347826087</v>
      </c>
      <c r="P803" s="6">
        <f t="shared" si="48"/>
        <v>44.028301886792455</v>
      </c>
      <c r="Q803" s="8" t="s">
        <v>2052</v>
      </c>
      <c r="R803" t="s">
        <v>2053</v>
      </c>
      <c r="S803" s="12">
        <f t="shared" si="49"/>
        <v>43830.25</v>
      </c>
      <c r="T803" s="13">
        <f t="shared" si="50"/>
        <v>43852.25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51"/>
        <v>0.9703225806451613</v>
      </c>
      <c r="P804" s="6">
        <f t="shared" si="48"/>
        <v>86.028169014084511</v>
      </c>
      <c r="Q804" s="8" t="s">
        <v>2052</v>
      </c>
      <c r="R804" t="s">
        <v>2053</v>
      </c>
      <c r="S804" s="12">
        <f t="shared" si="49"/>
        <v>43650.208333333328</v>
      </c>
      <c r="T804" s="13">
        <f t="shared" si="50"/>
        <v>43652.208333333328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51"/>
        <v>7.0000000000000007E-2</v>
      </c>
      <c r="P805" s="6">
        <f t="shared" si="48"/>
        <v>28.012875536480685</v>
      </c>
      <c r="Q805" s="8" t="s">
        <v>2037</v>
      </c>
      <c r="R805" t="s">
        <v>2038</v>
      </c>
      <c r="S805" s="12">
        <f t="shared" si="49"/>
        <v>43492.25</v>
      </c>
      <c r="T805" s="13">
        <f t="shared" si="50"/>
        <v>43526.25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51"/>
        <v>1.6873076923076924</v>
      </c>
      <c r="P806" s="6">
        <f t="shared" si="48"/>
        <v>32.050458715596328</v>
      </c>
      <c r="Q806" s="8" t="s">
        <v>2033</v>
      </c>
      <c r="R806" t="s">
        <v>2034</v>
      </c>
      <c r="S806" s="12">
        <f t="shared" si="49"/>
        <v>43102.25</v>
      </c>
      <c r="T806" s="13">
        <f t="shared" si="50"/>
        <v>43122.25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51"/>
        <v>-0.49154639175257731</v>
      </c>
      <c r="P807" s="6">
        <f t="shared" si="48"/>
        <v>73.611940298507463</v>
      </c>
      <c r="Q807" s="8" t="s">
        <v>2039</v>
      </c>
      <c r="R807" t="s">
        <v>2040</v>
      </c>
      <c r="S807" s="12">
        <f t="shared" si="49"/>
        <v>41958.25</v>
      </c>
      <c r="T807" s="13">
        <f t="shared" si="50"/>
        <v>42009.25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51"/>
        <v>10.802857142857142</v>
      </c>
      <c r="P808" s="6">
        <f t="shared" si="48"/>
        <v>108.71052631578948</v>
      </c>
      <c r="Q808" s="8" t="s">
        <v>2039</v>
      </c>
      <c r="R808" t="s">
        <v>2042</v>
      </c>
      <c r="S808" s="12">
        <f t="shared" si="49"/>
        <v>40973.25</v>
      </c>
      <c r="T808" s="13">
        <f t="shared" si="50"/>
        <v>40997.208333333336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51"/>
        <v>1.64</v>
      </c>
      <c r="P809" s="6">
        <f t="shared" si="48"/>
        <v>42.97674418604651</v>
      </c>
      <c r="Q809" s="8" t="s">
        <v>2037</v>
      </c>
      <c r="R809" t="s">
        <v>2038</v>
      </c>
      <c r="S809" s="12">
        <f t="shared" si="49"/>
        <v>43753.208333333328</v>
      </c>
      <c r="T809" s="13">
        <f t="shared" si="50"/>
        <v>43797.25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51"/>
        <v>-0.69557692307692309</v>
      </c>
      <c r="P810" s="6">
        <f t="shared" si="48"/>
        <v>83.315789473684205</v>
      </c>
      <c r="Q810" s="8" t="s">
        <v>2031</v>
      </c>
      <c r="R810" t="s">
        <v>2032</v>
      </c>
      <c r="S810" s="12">
        <f t="shared" si="49"/>
        <v>42507.208333333328</v>
      </c>
      <c r="T810" s="13">
        <f t="shared" si="50"/>
        <v>42524.208333333328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51"/>
        <v>-0.37119318181818184</v>
      </c>
      <c r="P811" s="6">
        <f t="shared" si="48"/>
        <v>42</v>
      </c>
      <c r="Q811" s="8" t="s">
        <v>2039</v>
      </c>
      <c r="R811" t="s">
        <v>2040</v>
      </c>
      <c r="S811" s="12">
        <f t="shared" si="49"/>
        <v>41135.208333333336</v>
      </c>
      <c r="T811" s="13">
        <f t="shared" si="50"/>
        <v>41136.208333333336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51"/>
        <v>0.93125000000000002</v>
      </c>
      <c r="P812" s="6">
        <f t="shared" si="48"/>
        <v>55.927601809954751</v>
      </c>
      <c r="Q812" s="8" t="s">
        <v>2037</v>
      </c>
      <c r="R812" t="s">
        <v>2038</v>
      </c>
      <c r="S812" s="12">
        <f t="shared" si="49"/>
        <v>43067.25</v>
      </c>
      <c r="T812" s="13">
        <f t="shared" si="50"/>
        <v>43077.25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51"/>
        <v>-0.22897297297297298</v>
      </c>
      <c r="P813" s="6">
        <f t="shared" si="48"/>
        <v>105.03681885125184</v>
      </c>
      <c r="Q813" s="8" t="s">
        <v>2048</v>
      </c>
      <c r="R813" t="s">
        <v>2049</v>
      </c>
      <c r="S813" s="12">
        <f t="shared" si="49"/>
        <v>42378.25</v>
      </c>
      <c r="T813" s="13">
        <f t="shared" si="50"/>
        <v>42380.25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51"/>
        <v>1.2552763819095478</v>
      </c>
      <c r="P814" s="6">
        <f t="shared" si="48"/>
        <v>48</v>
      </c>
      <c r="Q814" s="8" t="s">
        <v>2045</v>
      </c>
      <c r="R814" t="s">
        <v>2046</v>
      </c>
      <c r="S814" s="12">
        <f t="shared" si="49"/>
        <v>43206.208333333328</v>
      </c>
      <c r="T814" s="13">
        <f t="shared" si="50"/>
        <v>43211.208333333328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51"/>
        <v>1.3940625</v>
      </c>
      <c r="P815" s="6">
        <f t="shared" si="48"/>
        <v>112.66176470588235</v>
      </c>
      <c r="Q815" s="8" t="s">
        <v>2048</v>
      </c>
      <c r="R815" t="s">
        <v>2049</v>
      </c>
      <c r="S815" s="12">
        <f t="shared" si="49"/>
        <v>41148.208333333336</v>
      </c>
      <c r="T815" s="13">
        <f t="shared" si="50"/>
        <v>41158.208333333336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51"/>
        <v>-7.8125E-2</v>
      </c>
      <c r="P816" s="6">
        <f t="shared" si="48"/>
        <v>81.944444444444443</v>
      </c>
      <c r="Q816" s="8" t="s">
        <v>2033</v>
      </c>
      <c r="R816" t="s">
        <v>2034</v>
      </c>
      <c r="S816" s="12">
        <f t="shared" si="49"/>
        <v>42517.208333333328</v>
      </c>
      <c r="T816" s="13">
        <f t="shared" si="50"/>
        <v>42519.208333333328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51"/>
        <v>0.30233333333333334</v>
      </c>
      <c r="P817" s="6">
        <f t="shared" si="48"/>
        <v>64.049180327868854</v>
      </c>
      <c r="Q817" s="8" t="s">
        <v>2033</v>
      </c>
      <c r="R817" t="s">
        <v>2034</v>
      </c>
      <c r="S817" s="12">
        <f t="shared" si="49"/>
        <v>43068.25</v>
      </c>
      <c r="T817" s="13">
        <f t="shared" si="50"/>
        <v>43094.25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51"/>
        <v>5.1521739130434785</v>
      </c>
      <c r="P818" s="6">
        <f t="shared" si="48"/>
        <v>106.39097744360902</v>
      </c>
      <c r="Q818" s="8" t="s">
        <v>2037</v>
      </c>
      <c r="R818" t="s">
        <v>2038</v>
      </c>
      <c r="S818" s="12">
        <f t="shared" si="49"/>
        <v>41680.25</v>
      </c>
      <c r="T818" s="13">
        <f t="shared" si="50"/>
        <v>41682.25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51"/>
        <v>2.687953216374269</v>
      </c>
      <c r="P819" s="6">
        <f t="shared" si="48"/>
        <v>76.011249497790274</v>
      </c>
      <c r="Q819" s="8" t="s">
        <v>2045</v>
      </c>
      <c r="R819" t="s">
        <v>2046</v>
      </c>
      <c r="S819" s="12">
        <f t="shared" si="49"/>
        <v>43589.208333333328</v>
      </c>
      <c r="T819" s="13">
        <f t="shared" si="50"/>
        <v>43617.208333333328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51"/>
        <v>9.9485714285714284</v>
      </c>
      <c r="P820" s="6">
        <f t="shared" si="48"/>
        <v>111.07246376811594</v>
      </c>
      <c r="Q820" s="8" t="s">
        <v>2037</v>
      </c>
      <c r="R820" t="s">
        <v>2038</v>
      </c>
      <c r="S820" s="12">
        <f t="shared" si="49"/>
        <v>43486.25</v>
      </c>
      <c r="T820" s="13">
        <f t="shared" si="50"/>
        <v>43499.25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51"/>
        <v>-0.49337078651685395</v>
      </c>
      <c r="P821" s="6">
        <f t="shared" si="48"/>
        <v>95.936170212765958</v>
      </c>
      <c r="Q821" s="8" t="s">
        <v>2048</v>
      </c>
      <c r="R821" t="s">
        <v>2049</v>
      </c>
      <c r="S821" s="12">
        <f t="shared" si="49"/>
        <v>41237.25</v>
      </c>
      <c r="T821" s="13">
        <f t="shared" si="50"/>
        <v>41252.25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51"/>
        <v>7.0060000000000002</v>
      </c>
      <c r="P822" s="6">
        <f t="shared" si="48"/>
        <v>43.043010752688176</v>
      </c>
      <c r="Q822" s="8" t="s">
        <v>2033</v>
      </c>
      <c r="R822" t="s">
        <v>2034</v>
      </c>
      <c r="S822" s="12">
        <f t="shared" si="49"/>
        <v>43310.208333333328</v>
      </c>
      <c r="T822" s="13">
        <f t="shared" si="50"/>
        <v>43323.208333333328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51"/>
        <v>1.9128571428571428</v>
      </c>
      <c r="P823" s="6">
        <f t="shared" si="48"/>
        <v>67.966666666666669</v>
      </c>
      <c r="Q823" s="8" t="s">
        <v>2039</v>
      </c>
      <c r="R823" t="s">
        <v>2040</v>
      </c>
      <c r="S823" s="12">
        <f t="shared" si="49"/>
        <v>42794.25</v>
      </c>
      <c r="T823" s="13">
        <f t="shared" si="50"/>
        <v>42807.208333333328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51"/>
        <v>2.4996666666666667</v>
      </c>
      <c r="P824" s="6">
        <f t="shared" si="48"/>
        <v>89.991428571428571</v>
      </c>
      <c r="Q824" s="8" t="s">
        <v>2033</v>
      </c>
      <c r="R824" t="s">
        <v>2034</v>
      </c>
      <c r="S824" s="12">
        <f t="shared" si="49"/>
        <v>41698.25</v>
      </c>
      <c r="T824" s="13">
        <f t="shared" si="50"/>
        <v>41715.208333333336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51"/>
        <v>2.5707317073170732</v>
      </c>
      <c r="P825" s="6">
        <f t="shared" si="48"/>
        <v>58.095238095238095</v>
      </c>
      <c r="Q825" s="8" t="s">
        <v>2033</v>
      </c>
      <c r="R825" t="s">
        <v>2034</v>
      </c>
      <c r="S825" s="12">
        <f t="shared" si="49"/>
        <v>41892.208333333336</v>
      </c>
      <c r="T825" s="13">
        <f t="shared" si="50"/>
        <v>41917.208333333336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51"/>
        <v>0.26489411764705884</v>
      </c>
      <c r="P826" s="6">
        <f t="shared" si="48"/>
        <v>83.996875000000003</v>
      </c>
      <c r="Q826" s="8" t="s">
        <v>2045</v>
      </c>
      <c r="R826" t="s">
        <v>2046</v>
      </c>
      <c r="S826" s="12">
        <f t="shared" si="49"/>
        <v>40348.208333333336</v>
      </c>
      <c r="T826" s="13">
        <f t="shared" si="50"/>
        <v>40380.208333333336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51"/>
        <v>2.875</v>
      </c>
      <c r="P827" s="6">
        <f t="shared" si="48"/>
        <v>88.853503184713375</v>
      </c>
      <c r="Q827" s="8" t="s">
        <v>2039</v>
      </c>
      <c r="R827" t="s">
        <v>2050</v>
      </c>
      <c r="S827" s="12">
        <f t="shared" si="49"/>
        <v>42941.208333333328</v>
      </c>
      <c r="T827" s="13">
        <f t="shared" si="50"/>
        <v>42953.208333333328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51"/>
        <v>3.570357142857143</v>
      </c>
      <c r="P828" s="6">
        <f t="shared" si="48"/>
        <v>65.963917525773198</v>
      </c>
      <c r="Q828" s="8" t="s">
        <v>2037</v>
      </c>
      <c r="R828" t="s">
        <v>2038</v>
      </c>
      <c r="S828" s="12">
        <f t="shared" si="49"/>
        <v>40525.25</v>
      </c>
      <c r="T828" s="13">
        <f t="shared" si="50"/>
        <v>40553.25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51"/>
        <v>1.6669565217391304</v>
      </c>
      <c r="P829" s="6">
        <f t="shared" si="48"/>
        <v>74.804878048780495</v>
      </c>
      <c r="Q829" s="8" t="s">
        <v>2039</v>
      </c>
      <c r="R829" t="s">
        <v>2042</v>
      </c>
      <c r="S829" s="12">
        <f t="shared" si="49"/>
        <v>40666.208333333336</v>
      </c>
      <c r="T829" s="13">
        <f t="shared" si="50"/>
        <v>40678.208333333336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51"/>
        <v>-0.31</v>
      </c>
      <c r="P830" s="6">
        <f t="shared" si="48"/>
        <v>69.98571428571428</v>
      </c>
      <c r="Q830" s="8" t="s">
        <v>2037</v>
      </c>
      <c r="R830" t="s">
        <v>2038</v>
      </c>
      <c r="S830" s="12">
        <f t="shared" si="49"/>
        <v>43340.208333333328</v>
      </c>
      <c r="T830" s="13">
        <f t="shared" si="50"/>
        <v>43365.208333333328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51"/>
        <v>-0.48656250000000001</v>
      </c>
      <c r="P831" s="6">
        <f t="shared" si="48"/>
        <v>32.006493506493506</v>
      </c>
      <c r="Q831" s="8" t="s">
        <v>2037</v>
      </c>
      <c r="R831" t="s">
        <v>2038</v>
      </c>
      <c r="S831" s="12">
        <f t="shared" si="49"/>
        <v>42164.208333333328</v>
      </c>
      <c r="T831" s="13">
        <f t="shared" si="50"/>
        <v>42179.208333333328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51"/>
        <v>-0.9882894736842105</v>
      </c>
      <c r="P832" s="6">
        <f t="shared" si="48"/>
        <v>64.727272727272734</v>
      </c>
      <c r="Q832" s="8" t="s">
        <v>2037</v>
      </c>
      <c r="R832" t="s">
        <v>2038</v>
      </c>
      <c r="S832" s="12">
        <f t="shared" si="49"/>
        <v>43103.25</v>
      </c>
      <c r="T832" s="13">
        <f t="shared" si="50"/>
        <v>43162.25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51"/>
        <v>8.9773429454170953E-2</v>
      </c>
      <c r="P833" s="6">
        <f t="shared" si="48"/>
        <v>24.998110087408456</v>
      </c>
      <c r="Q833" s="8" t="s">
        <v>2052</v>
      </c>
      <c r="R833" t="s">
        <v>2053</v>
      </c>
      <c r="S833" s="12">
        <f t="shared" si="49"/>
        <v>40994.208333333336</v>
      </c>
      <c r="T833" s="13">
        <f t="shared" si="50"/>
        <v>41028.208333333336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51"/>
        <v>2.1517592592592591</v>
      </c>
      <c r="P834" s="6">
        <f t="shared" si="48"/>
        <v>104.97764070932922</v>
      </c>
      <c r="Q834" s="8" t="s">
        <v>2045</v>
      </c>
      <c r="R834" t="s">
        <v>2057</v>
      </c>
      <c r="S834" s="12">
        <f t="shared" si="49"/>
        <v>42299.208333333328</v>
      </c>
      <c r="T834" s="13">
        <f t="shared" si="50"/>
        <v>42333.25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51"/>
        <v>0.57691176470588235</v>
      </c>
      <c r="P835" s="6">
        <f t="shared" ref="P835:P898" si="52">E835/G835</f>
        <v>64.987878787878785</v>
      </c>
      <c r="Q835" s="8" t="s">
        <v>2045</v>
      </c>
      <c r="R835" t="s">
        <v>2057</v>
      </c>
      <c r="S835" s="12">
        <f t="shared" ref="S835:S898" si="53">(((J835/60)/60)/24)+DATE(1970,1,1)</f>
        <v>40588.25</v>
      </c>
      <c r="T835" s="13">
        <f t="shared" ref="T835:T898" si="54">(((K835/60)/60)/24)+DATE(1970,1,1)</f>
        <v>40599.25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ref="O836:O899" si="55">(E836-D836)/D836</f>
        <v>0.53808219178082195</v>
      </c>
      <c r="P836" s="6">
        <f t="shared" si="52"/>
        <v>94.352941176470594</v>
      </c>
      <c r="Q836" s="8" t="s">
        <v>2037</v>
      </c>
      <c r="R836" t="s">
        <v>2038</v>
      </c>
      <c r="S836" s="12">
        <f t="shared" si="53"/>
        <v>41448.208333333336</v>
      </c>
      <c r="T836" s="13">
        <f t="shared" si="54"/>
        <v>41454.208333333336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5"/>
        <v>-0.10261020881670534</v>
      </c>
      <c r="P837" s="6">
        <f t="shared" si="52"/>
        <v>44.001706484641637</v>
      </c>
      <c r="Q837" s="8" t="s">
        <v>2035</v>
      </c>
      <c r="R837" t="s">
        <v>2036</v>
      </c>
      <c r="S837" s="12">
        <f t="shared" si="53"/>
        <v>42063.25</v>
      </c>
      <c r="T837" s="13">
        <f t="shared" si="54"/>
        <v>42069.25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5"/>
        <v>-0.24864197530864199</v>
      </c>
      <c r="P838" s="6">
        <f t="shared" si="52"/>
        <v>64.744680851063833</v>
      </c>
      <c r="Q838" s="8" t="s">
        <v>2033</v>
      </c>
      <c r="R838" t="s">
        <v>2043</v>
      </c>
      <c r="S838" s="12">
        <f t="shared" si="53"/>
        <v>40214.25</v>
      </c>
      <c r="T838" s="13">
        <f t="shared" si="54"/>
        <v>40225.25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5"/>
        <v>7.5288135593220336</v>
      </c>
      <c r="P839" s="6">
        <f t="shared" si="52"/>
        <v>84.00667779632721</v>
      </c>
      <c r="Q839" s="8" t="s">
        <v>2033</v>
      </c>
      <c r="R839" t="s">
        <v>2056</v>
      </c>
      <c r="S839" s="12">
        <f t="shared" si="53"/>
        <v>40629.208333333336</v>
      </c>
      <c r="T839" s="13">
        <f t="shared" si="54"/>
        <v>40683.208333333336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5"/>
        <v>0.38906249999999998</v>
      </c>
      <c r="P840" s="6">
        <f t="shared" si="52"/>
        <v>34.061302681992338</v>
      </c>
      <c r="Q840" s="8" t="s">
        <v>2037</v>
      </c>
      <c r="R840" t="s">
        <v>2038</v>
      </c>
      <c r="S840" s="12">
        <f t="shared" si="53"/>
        <v>43370.208333333328</v>
      </c>
      <c r="T840" s="13">
        <f t="shared" si="54"/>
        <v>43379.208333333328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5"/>
        <v>0.90181818181818185</v>
      </c>
      <c r="P841" s="6">
        <f t="shared" si="52"/>
        <v>93.273885350318466</v>
      </c>
      <c r="Q841" s="8" t="s">
        <v>2039</v>
      </c>
      <c r="R841" t="s">
        <v>2040</v>
      </c>
      <c r="S841" s="12">
        <f t="shared" si="53"/>
        <v>41715.208333333336</v>
      </c>
      <c r="T841" s="13">
        <f t="shared" si="54"/>
        <v>41760.208333333336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5"/>
        <v>2.4333619948409286E-3</v>
      </c>
      <c r="P842" s="6">
        <f t="shared" si="52"/>
        <v>32.998301726577978</v>
      </c>
      <c r="Q842" s="8" t="s">
        <v>2037</v>
      </c>
      <c r="R842" t="s">
        <v>2038</v>
      </c>
      <c r="S842" s="12">
        <f t="shared" si="53"/>
        <v>41836.208333333336</v>
      </c>
      <c r="T842" s="13">
        <f t="shared" si="54"/>
        <v>41838.208333333336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5"/>
        <v>0.42758241758241761</v>
      </c>
      <c r="P843" s="6">
        <f t="shared" si="52"/>
        <v>83.812903225806451</v>
      </c>
      <c r="Q843" s="8" t="s">
        <v>2035</v>
      </c>
      <c r="R843" t="s">
        <v>2036</v>
      </c>
      <c r="S843" s="12">
        <f t="shared" si="53"/>
        <v>42419.25</v>
      </c>
      <c r="T843" s="13">
        <f t="shared" si="54"/>
        <v>42435.25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5"/>
        <v>4.6313333333333331</v>
      </c>
      <c r="P844" s="6">
        <f t="shared" si="52"/>
        <v>63.992424242424242</v>
      </c>
      <c r="Q844" s="8" t="s">
        <v>2035</v>
      </c>
      <c r="R844" t="s">
        <v>2044</v>
      </c>
      <c r="S844" s="12">
        <f t="shared" si="53"/>
        <v>43266.208333333328</v>
      </c>
      <c r="T844" s="13">
        <f t="shared" si="54"/>
        <v>43269.208333333328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5"/>
        <v>-0.69284090909090912</v>
      </c>
      <c r="P845" s="6">
        <f t="shared" si="52"/>
        <v>81.909090909090907</v>
      </c>
      <c r="Q845" s="8" t="s">
        <v>2052</v>
      </c>
      <c r="R845" t="s">
        <v>2053</v>
      </c>
      <c r="S845" s="12">
        <f t="shared" si="53"/>
        <v>43338.208333333328</v>
      </c>
      <c r="T845" s="13">
        <f t="shared" si="54"/>
        <v>43344.208333333328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5"/>
        <v>-6.0227272727272725E-3</v>
      </c>
      <c r="P846" s="6">
        <f t="shared" si="52"/>
        <v>93.053191489361708</v>
      </c>
      <c r="Q846" s="8" t="s">
        <v>2039</v>
      </c>
      <c r="R846" t="s">
        <v>2040</v>
      </c>
      <c r="S846" s="12">
        <f t="shared" si="53"/>
        <v>40930.25</v>
      </c>
      <c r="T846" s="13">
        <f t="shared" si="54"/>
        <v>40933.25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5"/>
        <v>0.97549356223175965</v>
      </c>
      <c r="P847" s="6">
        <f t="shared" si="52"/>
        <v>101.98449039881831</v>
      </c>
      <c r="Q847" s="8" t="s">
        <v>2035</v>
      </c>
      <c r="R847" t="s">
        <v>2036</v>
      </c>
      <c r="S847" s="12">
        <f t="shared" si="53"/>
        <v>43235.208333333328</v>
      </c>
      <c r="T847" s="13">
        <f t="shared" si="54"/>
        <v>43272.208333333328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5"/>
        <v>4.085</v>
      </c>
      <c r="P848" s="6">
        <f t="shared" si="52"/>
        <v>105.9375</v>
      </c>
      <c r="Q848" s="8" t="s">
        <v>2035</v>
      </c>
      <c r="R848" t="s">
        <v>2036</v>
      </c>
      <c r="S848" s="12">
        <f t="shared" si="53"/>
        <v>43302.208333333328</v>
      </c>
      <c r="T848" s="13">
        <f t="shared" si="54"/>
        <v>43338.208333333328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5"/>
        <v>1.3774468085106384</v>
      </c>
      <c r="P849" s="6">
        <f t="shared" si="52"/>
        <v>101.58181818181818</v>
      </c>
      <c r="Q849" s="8" t="s">
        <v>2031</v>
      </c>
      <c r="R849" t="s">
        <v>2032</v>
      </c>
      <c r="S849" s="12">
        <f t="shared" si="53"/>
        <v>43107.25</v>
      </c>
      <c r="T849" s="13">
        <f t="shared" si="54"/>
        <v>43110.25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5"/>
        <v>2.3846875000000001</v>
      </c>
      <c r="P850" s="6">
        <f t="shared" si="52"/>
        <v>62.970930232558139</v>
      </c>
      <c r="Q850" s="8" t="s">
        <v>2039</v>
      </c>
      <c r="R850" t="s">
        <v>2042</v>
      </c>
      <c r="S850" s="12">
        <f t="shared" si="53"/>
        <v>40341.208333333336</v>
      </c>
      <c r="T850" s="13">
        <f t="shared" si="54"/>
        <v>40350.208333333336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5"/>
        <v>0.33089552238805969</v>
      </c>
      <c r="P851" s="6">
        <f t="shared" si="52"/>
        <v>29.045602605863191</v>
      </c>
      <c r="Q851" s="8" t="s">
        <v>2033</v>
      </c>
      <c r="R851" t="s">
        <v>2043</v>
      </c>
      <c r="S851" s="12">
        <f t="shared" si="53"/>
        <v>40948.25</v>
      </c>
      <c r="T851" s="13">
        <f t="shared" si="54"/>
        <v>40951.25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5"/>
        <v>-0.99</v>
      </c>
      <c r="P852" s="6">
        <f t="shared" si="52"/>
        <v>1</v>
      </c>
      <c r="Q852" s="8" t="s">
        <v>2033</v>
      </c>
      <c r="R852" t="s">
        <v>2034</v>
      </c>
      <c r="S852" s="12">
        <f t="shared" si="53"/>
        <v>40866.25</v>
      </c>
      <c r="T852" s="13">
        <f t="shared" si="54"/>
        <v>40881.25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5"/>
        <v>1.0780000000000001</v>
      </c>
      <c r="P853" s="6">
        <f t="shared" si="52"/>
        <v>77.924999999999997</v>
      </c>
      <c r="Q853" s="8" t="s">
        <v>2033</v>
      </c>
      <c r="R853" t="s">
        <v>2041</v>
      </c>
      <c r="S853" s="12">
        <f t="shared" si="53"/>
        <v>41031.208333333336</v>
      </c>
      <c r="T853" s="13">
        <f t="shared" si="54"/>
        <v>41064.208333333336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5"/>
        <v>-0.48877551020408161</v>
      </c>
      <c r="P854" s="6">
        <f t="shared" si="52"/>
        <v>80.806451612903231</v>
      </c>
      <c r="Q854" s="8" t="s">
        <v>2048</v>
      </c>
      <c r="R854" t="s">
        <v>2049</v>
      </c>
      <c r="S854" s="12">
        <f t="shared" si="53"/>
        <v>40740.208333333336</v>
      </c>
      <c r="T854" s="13">
        <f t="shared" si="54"/>
        <v>40750.208333333336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5"/>
        <v>5.5205847953216374</v>
      </c>
      <c r="P855" s="6">
        <f t="shared" si="52"/>
        <v>76.006816632583508</v>
      </c>
      <c r="Q855" s="8" t="s">
        <v>2033</v>
      </c>
      <c r="R855" t="s">
        <v>2043</v>
      </c>
      <c r="S855" s="12">
        <f t="shared" si="53"/>
        <v>40714.208333333336</v>
      </c>
      <c r="T855" s="13">
        <f t="shared" si="54"/>
        <v>40719.208333333336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5"/>
        <v>0.13630994152046783</v>
      </c>
      <c r="P856" s="6">
        <f t="shared" si="52"/>
        <v>72.993613824192337</v>
      </c>
      <c r="Q856" s="8" t="s">
        <v>2045</v>
      </c>
      <c r="R856" t="s">
        <v>2051</v>
      </c>
      <c r="S856" s="12">
        <f t="shared" si="53"/>
        <v>43787.25</v>
      </c>
      <c r="T856" s="13">
        <f t="shared" si="54"/>
        <v>43814.25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5"/>
        <v>2.376068376068376E-2</v>
      </c>
      <c r="P857" s="6">
        <f t="shared" si="52"/>
        <v>53</v>
      </c>
      <c r="Q857" s="8" t="s">
        <v>2037</v>
      </c>
      <c r="R857" t="s">
        <v>2038</v>
      </c>
      <c r="S857" s="12">
        <f t="shared" si="53"/>
        <v>40712.208333333336</v>
      </c>
      <c r="T857" s="13">
        <f t="shared" si="54"/>
        <v>40743.208333333336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5"/>
        <v>2.5658333333333334</v>
      </c>
      <c r="P858" s="6">
        <f t="shared" si="52"/>
        <v>54.164556962025316</v>
      </c>
      <c r="Q858" s="8" t="s">
        <v>2031</v>
      </c>
      <c r="R858" t="s">
        <v>2032</v>
      </c>
      <c r="S858" s="12">
        <f t="shared" si="53"/>
        <v>41023.208333333336</v>
      </c>
      <c r="T858" s="13">
        <f t="shared" si="54"/>
        <v>41040.208333333336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5"/>
        <v>0.39867924528301885</v>
      </c>
      <c r="P859" s="6">
        <f t="shared" si="52"/>
        <v>32.946666666666665</v>
      </c>
      <c r="Q859" s="8" t="s">
        <v>2039</v>
      </c>
      <c r="R859" t="s">
        <v>2050</v>
      </c>
      <c r="S859" s="12">
        <f t="shared" si="53"/>
        <v>40944.25</v>
      </c>
      <c r="T859" s="13">
        <f t="shared" si="54"/>
        <v>40967.25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5"/>
        <v>-0.30549999999999999</v>
      </c>
      <c r="P860" s="6">
        <f t="shared" si="52"/>
        <v>79.371428571428567</v>
      </c>
      <c r="Q860" s="8" t="s">
        <v>2031</v>
      </c>
      <c r="R860" t="s">
        <v>2032</v>
      </c>
      <c r="S860" s="12">
        <f t="shared" si="53"/>
        <v>43211.208333333328</v>
      </c>
      <c r="T860" s="13">
        <f t="shared" si="54"/>
        <v>43218.208333333328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5"/>
        <v>-0.64465753424657535</v>
      </c>
      <c r="P861" s="6">
        <f t="shared" si="52"/>
        <v>41.174603174603178</v>
      </c>
      <c r="Q861" s="8" t="s">
        <v>2037</v>
      </c>
      <c r="R861" t="s">
        <v>2038</v>
      </c>
      <c r="S861" s="12">
        <f t="shared" si="53"/>
        <v>41334.25</v>
      </c>
      <c r="T861" s="13">
        <f t="shared" si="54"/>
        <v>41352.208333333336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5"/>
        <v>1.5165</v>
      </c>
      <c r="P862" s="6">
        <f t="shared" si="52"/>
        <v>77.430769230769229</v>
      </c>
      <c r="Q862" s="8" t="s">
        <v>2035</v>
      </c>
      <c r="R862" t="s">
        <v>2044</v>
      </c>
      <c r="S862" s="12">
        <f t="shared" si="53"/>
        <v>43515.25</v>
      </c>
      <c r="T862" s="13">
        <f t="shared" si="54"/>
        <v>43525.25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5"/>
        <v>5.8749999999999997E-2</v>
      </c>
      <c r="P863" s="6">
        <f t="shared" si="52"/>
        <v>57.159509202453989</v>
      </c>
      <c r="Q863" s="8" t="s">
        <v>2037</v>
      </c>
      <c r="R863" t="s">
        <v>2038</v>
      </c>
      <c r="S863" s="12">
        <f t="shared" si="53"/>
        <v>40258.208333333336</v>
      </c>
      <c r="T863" s="13">
        <f t="shared" si="54"/>
        <v>40266.208333333336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5"/>
        <v>0.87428571428571433</v>
      </c>
      <c r="P864" s="6">
        <f t="shared" si="52"/>
        <v>77.17647058823529</v>
      </c>
      <c r="Q864" s="8" t="s">
        <v>2037</v>
      </c>
      <c r="R864" t="s">
        <v>2038</v>
      </c>
      <c r="S864" s="12">
        <f t="shared" si="53"/>
        <v>40756.208333333336</v>
      </c>
      <c r="T864" s="13">
        <f t="shared" si="54"/>
        <v>40760.208333333336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5"/>
        <v>2.8678571428571429</v>
      </c>
      <c r="P865" s="6">
        <f t="shared" si="52"/>
        <v>24.953917050691246</v>
      </c>
      <c r="Q865" s="8" t="s">
        <v>2039</v>
      </c>
      <c r="R865" t="s">
        <v>2058</v>
      </c>
      <c r="S865" s="12">
        <f t="shared" si="53"/>
        <v>42172.208333333328</v>
      </c>
      <c r="T865" s="13">
        <f t="shared" si="54"/>
        <v>42195.208333333328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5"/>
        <v>2.4707142857142856</v>
      </c>
      <c r="P866" s="6">
        <f t="shared" si="52"/>
        <v>97.18</v>
      </c>
      <c r="Q866" s="8" t="s">
        <v>2039</v>
      </c>
      <c r="R866" t="s">
        <v>2050</v>
      </c>
      <c r="S866" s="12">
        <f t="shared" si="53"/>
        <v>42601.208333333328</v>
      </c>
      <c r="T866" s="13">
        <f t="shared" si="54"/>
        <v>42606.208333333328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5"/>
        <v>0.8582098765432099</v>
      </c>
      <c r="P867" s="6">
        <f t="shared" si="52"/>
        <v>46.000916870415651</v>
      </c>
      <c r="Q867" s="8" t="s">
        <v>2037</v>
      </c>
      <c r="R867" t="s">
        <v>2038</v>
      </c>
      <c r="S867" s="12">
        <f t="shared" si="53"/>
        <v>41897.208333333336</v>
      </c>
      <c r="T867" s="13">
        <f t="shared" si="54"/>
        <v>41906.208333333336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5"/>
        <v>-0.56758752735229756</v>
      </c>
      <c r="P868" s="6">
        <f t="shared" si="52"/>
        <v>88.023385300668153</v>
      </c>
      <c r="Q868" s="8" t="s">
        <v>2052</v>
      </c>
      <c r="R868" t="s">
        <v>2053</v>
      </c>
      <c r="S868" s="12">
        <f t="shared" si="53"/>
        <v>40671.208333333336</v>
      </c>
      <c r="T868" s="13">
        <f t="shared" si="54"/>
        <v>40672.208333333336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5"/>
        <v>0.62437500000000001</v>
      </c>
      <c r="P869" s="6">
        <f t="shared" si="52"/>
        <v>25.99</v>
      </c>
      <c r="Q869" s="8" t="s">
        <v>2031</v>
      </c>
      <c r="R869" t="s">
        <v>2032</v>
      </c>
      <c r="S869" s="12">
        <f t="shared" si="53"/>
        <v>43382.208333333328</v>
      </c>
      <c r="T869" s="13">
        <f t="shared" si="54"/>
        <v>43388.208333333328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5"/>
        <v>0.84842857142857142</v>
      </c>
      <c r="P870" s="6">
        <f t="shared" si="52"/>
        <v>102.69047619047619</v>
      </c>
      <c r="Q870" s="8" t="s">
        <v>2037</v>
      </c>
      <c r="R870" t="s">
        <v>2038</v>
      </c>
      <c r="S870" s="12">
        <f t="shared" si="53"/>
        <v>41559.208333333336</v>
      </c>
      <c r="T870" s="13">
        <f t="shared" si="54"/>
        <v>41570.208333333336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5"/>
        <v>-0.76296479308214948</v>
      </c>
      <c r="P871" s="6">
        <f t="shared" si="52"/>
        <v>72.958174904942965</v>
      </c>
      <c r="Q871" s="8" t="s">
        <v>2039</v>
      </c>
      <c r="R871" t="s">
        <v>2042</v>
      </c>
      <c r="S871" s="12">
        <f t="shared" si="53"/>
        <v>40350.208333333336</v>
      </c>
      <c r="T871" s="13">
        <f t="shared" si="54"/>
        <v>40364.208333333336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5"/>
        <v>-0.1012987012987013</v>
      </c>
      <c r="P872" s="6">
        <f t="shared" si="52"/>
        <v>57.190082644628099</v>
      </c>
      <c r="Q872" s="8" t="s">
        <v>2037</v>
      </c>
      <c r="R872" t="s">
        <v>2038</v>
      </c>
      <c r="S872" s="12">
        <f t="shared" si="53"/>
        <v>42240.208333333328</v>
      </c>
      <c r="T872" s="13">
        <f t="shared" si="54"/>
        <v>42265.208333333328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5"/>
        <v>1.7260419580419581</v>
      </c>
      <c r="P873" s="6">
        <f t="shared" si="52"/>
        <v>84.013793103448279</v>
      </c>
      <c r="Q873" s="8" t="s">
        <v>2037</v>
      </c>
      <c r="R873" t="s">
        <v>2038</v>
      </c>
      <c r="S873" s="12">
        <f t="shared" si="53"/>
        <v>43040.208333333328</v>
      </c>
      <c r="T873" s="13">
        <f t="shared" si="54"/>
        <v>43058.25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5"/>
        <v>0.70042553191489365</v>
      </c>
      <c r="P874" s="6">
        <f t="shared" si="52"/>
        <v>98.666666666666671</v>
      </c>
      <c r="Q874" s="8" t="s">
        <v>2039</v>
      </c>
      <c r="R874" t="s">
        <v>2061</v>
      </c>
      <c r="S874" s="12">
        <f t="shared" si="53"/>
        <v>43346.208333333328</v>
      </c>
      <c r="T874" s="13">
        <f t="shared" si="54"/>
        <v>43351.208333333328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5"/>
        <v>0.88285035629453679</v>
      </c>
      <c r="P875" s="6">
        <f t="shared" si="52"/>
        <v>42.007419183889773</v>
      </c>
      <c r="Q875" s="8" t="s">
        <v>2052</v>
      </c>
      <c r="R875" t="s">
        <v>2053</v>
      </c>
      <c r="S875" s="12">
        <f t="shared" si="53"/>
        <v>41647.25</v>
      </c>
      <c r="T875" s="13">
        <f t="shared" si="54"/>
        <v>41652.25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5"/>
        <v>2.4693532338308457</v>
      </c>
      <c r="P876" s="6">
        <f t="shared" si="52"/>
        <v>32.002753556677376</v>
      </c>
      <c r="Q876" s="8" t="s">
        <v>2052</v>
      </c>
      <c r="R876" t="s">
        <v>2053</v>
      </c>
      <c r="S876" s="12">
        <f t="shared" si="53"/>
        <v>40291.208333333336</v>
      </c>
      <c r="T876" s="13">
        <f t="shared" si="54"/>
        <v>40329.208333333336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5"/>
        <v>-0.3082278481012658</v>
      </c>
      <c r="P877" s="6">
        <f t="shared" si="52"/>
        <v>81.567164179104481</v>
      </c>
      <c r="Q877" s="8" t="s">
        <v>2033</v>
      </c>
      <c r="R877" t="s">
        <v>2034</v>
      </c>
      <c r="S877" s="12">
        <f t="shared" si="53"/>
        <v>40556.25</v>
      </c>
      <c r="T877" s="13">
        <f t="shared" si="54"/>
        <v>40557.25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5"/>
        <v>-0.74566265060240966</v>
      </c>
      <c r="P878" s="6">
        <f t="shared" si="52"/>
        <v>37.035087719298247</v>
      </c>
      <c r="Q878" s="8" t="s">
        <v>2052</v>
      </c>
      <c r="R878" t="s">
        <v>2053</v>
      </c>
      <c r="S878" s="12">
        <f t="shared" si="53"/>
        <v>43624.208333333328</v>
      </c>
      <c r="T878" s="13">
        <f t="shared" si="54"/>
        <v>43648.208333333328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5"/>
        <v>-0.22599022004889976</v>
      </c>
      <c r="P879" s="6">
        <f t="shared" si="52"/>
        <v>103.033360455655</v>
      </c>
      <c r="Q879" s="8" t="s">
        <v>2031</v>
      </c>
      <c r="R879" t="s">
        <v>2032</v>
      </c>
      <c r="S879" s="12">
        <f t="shared" si="53"/>
        <v>42577.208333333328</v>
      </c>
      <c r="T879" s="13">
        <f t="shared" si="54"/>
        <v>42578.208333333328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5"/>
        <v>-0.62518518518518518</v>
      </c>
      <c r="P880" s="6">
        <f t="shared" si="52"/>
        <v>84.333333333333329</v>
      </c>
      <c r="Q880" s="8" t="s">
        <v>2033</v>
      </c>
      <c r="R880" t="s">
        <v>2055</v>
      </c>
      <c r="S880" s="12">
        <f t="shared" si="53"/>
        <v>43845.25</v>
      </c>
      <c r="T880" s="13">
        <f t="shared" si="54"/>
        <v>43869.25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5"/>
        <v>4.4379999999999997</v>
      </c>
      <c r="P881" s="6">
        <f t="shared" si="52"/>
        <v>102.60377358490567</v>
      </c>
      <c r="Q881" s="8" t="s">
        <v>2045</v>
      </c>
      <c r="R881" t="s">
        <v>2046</v>
      </c>
      <c r="S881" s="12">
        <f t="shared" si="53"/>
        <v>42788.25</v>
      </c>
      <c r="T881" s="13">
        <f t="shared" si="54"/>
        <v>42797.25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5"/>
        <v>1.2852189349112426</v>
      </c>
      <c r="P882" s="6">
        <f t="shared" si="52"/>
        <v>79.992129246064621</v>
      </c>
      <c r="Q882" s="8" t="s">
        <v>2033</v>
      </c>
      <c r="R882" t="s">
        <v>2041</v>
      </c>
      <c r="S882" s="12">
        <f t="shared" si="53"/>
        <v>43667.208333333328</v>
      </c>
      <c r="T882" s="13">
        <f t="shared" si="54"/>
        <v>43669.208333333328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5"/>
        <v>-0.61051660516605166</v>
      </c>
      <c r="P883" s="6">
        <f t="shared" si="52"/>
        <v>70.055309734513273</v>
      </c>
      <c r="Q883" s="8" t="s">
        <v>2037</v>
      </c>
      <c r="R883" t="s">
        <v>2038</v>
      </c>
      <c r="S883" s="12">
        <f t="shared" si="53"/>
        <v>42194.208333333328</v>
      </c>
      <c r="T883" s="13">
        <f t="shared" si="54"/>
        <v>42223.208333333328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5"/>
        <v>2.7</v>
      </c>
      <c r="P884" s="6">
        <f t="shared" si="52"/>
        <v>37</v>
      </c>
      <c r="Q884" s="8" t="s">
        <v>2037</v>
      </c>
      <c r="R884" t="s">
        <v>2038</v>
      </c>
      <c r="S884" s="12">
        <f t="shared" si="53"/>
        <v>42025.25</v>
      </c>
      <c r="T884" s="13">
        <f t="shared" si="54"/>
        <v>42029.25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5"/>
        <v>1.3791176470588236</v>
      </c>
      <c r="P885" s="6">
        <f t="shared" si="52"/>
        <v>41.911917098445599</v>
      </c>
      <c r="Q885" s="8" t="s">
        <v>2039</v>
      </c>
      <c r="R885" t="s">
        <v>2050</v>
      </c>
      <c r="S885" s="12">
        <f t="shared" si="53"/>
        <v>40323.208333333336</v>
      </c>
      <c r="T885" s="13">
        <f t="shared" si="54"/>
        <v>40359.208333333336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5"/>
        <v>-0.35963700234192036</v>
      </c>
      <c r="P886" s="6">
        <f t="shared" si="52"/>
        <v>57.992576882290564</v>
      </c>
      <c r="Q886" s="8" t="s">
        <v>2037</v>
      </c>
      <c r="R886" t="s">
        <v>2038</v>
      </c>
      <c r="S886" s="12">
        <f t="shared" si="53"/>
        <v>41763.208333333336</v>
      </c>
      <c r="T886" s="13">
        <f t="shared" si="54"/>
        <v>41765.208333333336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5"/>
        <v>0.18277777777777779</v>
      </c>
      <c r="P887" s="6">
        <f t="shared" si="52"/>
        <v>40.942307692307693</v>
      </c>
      <c r="Q887" s="8" t="s">
        <v>2037</v>
      </c>
      <c r="R887" t="s">
        <v>2038</v>
      </c>
      <c r="S887" s="12">
        <f t="shared" si="53"/>
        <v>40335.208333333336</v>
      </c>
      <c r="T887" s="13">
        <f t="shared" si="54"/>
        <v>40373.208333333336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5"/>
        <v>-0.15175962815405047</v>
      </c>
      <c r="P888" s="6">
        <f t="shared" si="52"/>
        <v>69.9972602739726</v>
      </c>
      <c r="Q888" s="8" t="s">
        <v>2033</v>
      </c>
      <c r="R888" t="s">
        <v>2043</v>
      </c>
      <c r="S888" s="12">
        <f t="shared" si="53"/>
        <v>40416.208333333336</v>
      </c>
      <c r="T888" s="13">
        <f t="shared" si="54"/>
        <v>40434.208333333336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5"/>
        <v>-0.70653846153846156</v>
      </c>
      <c r="P889" s="6">
        <f t="shared" si="52"/>
        <v>73.838709677419359</v>
      </c>
      <c r="Q889" s="8" t="s">
        <v>2037</v>
      </c>
      <c r="R889" t="s">
        <v>2038</v>
      </c>
      <c r="S889" s="12">
        <f t="shared" si="53"/>
        <v>42202.208333333328</v>
      </c>
      <c r="T889" s="13">
        <f t="shared" si="54"/>
        <v>42249.208333333328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5"/>
        <v>1.0989655172413793</v>
      </c>
      <c r="P890" s="6">
        <f t="shared" si="52"/>
        <v>41.979310344827589</v>
      </c>
      <c r="Q890" s="8" t="s">
        <v>2037</v>
      </c>
      <c r="R890" t="s">
        <v>2038</v>
      </c>
      <c r="S890" s="12">
        <f t="shared" si="53"/>
        <v>42836.208333333328</v>
      </c>
      <c r="T890" s="13">
        <f t="shared" si="54"/>
        <v>42855.208333333328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5"/>
        <v>0.69785714285714284</v>
      </c>
      <c r="P891" s="6">
        <f t="shared" si="52"/>
        <v>77.93442622950819</v>
      </c>
      <c r="Q891" s="8" t="s">
        <v>2033</v>
      </c>
      <c r="R891" t="s">
        <v>2041</v>
      </c>
      <c r="S891" s="12">
        <f t="shared" si="53"/>
        <v>41710.208333333336</v>
      </c>
      <c r="T891" s="13">
        <f t="shared" si="54"/>
        <v>41717.208333333336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5"/>
        <v>0.1595907738095238</v>
      </c>
      <c r="P892" s="6">
        <f t="shared" si="52"/>
        <v>106.01972789115646</v>
      </c>
      <c r="Q892" s="8" t="s">
        <v>2033</v>
      </c>
      <c r="R892" t="s">
        <v>2043</v>
      </c>
      <c r="S892" s="12">
        <f t="shared" si="53"/>
        <v>43640.208333333328</v>
      </c>
      <c r="T892" s="13">
        <f t="shared" si="54"/>
        <v>43641.208333333328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5"/>
        <v>1.5860000000000001</v>
      </c>
      <c r="P893" s="6">
        <f t="shared" si="52"/>
        <v>47.018181818181816</v>
      </c>
      <c r="Q893" s="8" t="s">
        <v>2039</v>
      </c>
      <c r="R893" t="s">
        <v>2040</v>
      </c>
      <c r="S893" s="12">
        <f t="shared" si="53"/>
        <v>40880.25</v>
      </c>
      <c r="T893" s="13">
        <f t="shared" si="54"/>
        <v>40924.25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5"/>
        <v>1.3058333333333334</v>
      </c>
      <c r="P894" s="6">
        <f t="shared" si="52"/>
        <v>76.016483516483518</v>
      </c>
      <c r="Q894" s="8" t="s">
        <v>2045</v>
      </c>
      <c r="R894" t="s">
        <v>2057</v>
      </c>
      <c r="S894" s="12">
        <f t="shared" si="53"/>
        <v>40319.208333333336</v>
      </c>
      <c r="T894" s="13">
        <f t="shared" si="54"/>
        <v>40360.208333333336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5"/>
        <v>0.28214285714285714</v>
      </c>
      <c r="P895" s="6">
        <f t="shared" si="52"/>
        <v>54.120603015075375</v>
      </c>
      <c r="Q895" s="8" t="s">
        <v>2039</v>
      </c>
      <c r="R895" t="s">
        <v>2040</v>
      </c>
      <c r="S895" s="12">
        <f t="shared" si="53"/>
        <v>42170.208333333328</v>
      </c>
      <c r="T895" s="13">
        <f t="shared" si="54"/>
        <v>42174.208333333328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5"/>
        <v>0.88705882352941179</v>
      </c>
      <c r="P896" s="6">
        <f t="shared" si="52"/>
        <v>57.285714285714285</v>
      </c>
      <c r="Q896" s="8" t="s">
        <v>2039</v>
      </c>
      <c r="R896" t="s">
        <v>2058</v>
      </c>
      <c r="S896" s="12">
        <f t="shared" si="53"/>
        <v>41466.208333333336</v>
      </c>
      <c r="T896" s="13">
        <f t="shared" si="54"/>
        <v>41496.208333333336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5"/>
        <v>-0.93048811013767208</v>
      </c>
      <c r="P897" s="6">
        <f t="shared" si="52"/>
        <v>103.81308411214954</v>
      </c>
      <c r="Q897" s="8" t="s">
        <v>2037</v>
      </c>
      <c r="R897" t="s">
        <v>2038</v>
      </c>
      <c r="S897" s="12">
        <f t="shared" si="53"/>
        <v>43134.25</v>
      </c>
      <c r="T897" s="13">
        <f t="shared" si="54"/>
        <v>43143.25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5"/>
        <v>6.7443434343434348</v>
      </c>
      <c r="P898" s="6">
        <f t="shared" si="52"/>
        <v>105.02602739726028</v>
      </c>
      <c r="Q898" s="8" t="s">
        <v>2031</v>
      </c>
      <c r="R898" t="s">
        <v>2032</v>
      </c>
      <c r="S898" s="12">
        <f t="shared" si="53"/>
        <v>40738.208333333336</v>
      </c>
      <c r="T898" s="13">
        <f t="shared" si="54"/>
        <v>40741.208333333336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55"/>
        <v>-0.72306818181818178</v>
      </c>
      <c r="P899" s="6">
        <f t="shared" ref="P899:P962" si="56">E899/G899</f>
        <v>90.259259259259252</v>
      </c>
      <c r="Q899" s="8" t="s">
        <v>2037</v>
      </c>
      <c r="R899" t="s">
        <v>2038</v>
      </c>
      <c r="S899" s="12">
        <f t="shared" ref="S899:S962" si="57">(((J899/60)/60)/24)+DATE(1970,1,1)</f>
        <v>43583.208333333328</v>
      </c>
      <c r="T899" s="13">
        <f t="shared" ref="T899:T962" si="58">(((K899/60)/60)/24)+DATE(1970,1,1)</f>
        <v>43585.208333333328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ref="O900:O963" si="59">(E900-D900)/D900</f>
        <v>-0.4752037967615857</v>
      </c>
      <c r="P900" s="6">
        <f t="shared" si="56"/>
        <v>76.978705978705975</v>
      </c>
      <c r="Q900" s="8" t="s">
        <v>2039</v>
      </c>
      <c r="R900" t="s">
        <v>2040</v>
      </c>
      <c r="S900" s="12">
        <f t="shared" si="57"/>
        <v>43815.25</v>
      </c>
      <c r="T900" s="13">
        <f t="shared" si="58"/>
        <v>43821.25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9"/>
        <v>3.0709677419354837</v>
      </c>
      <c r="P901" s="6">
        <f t="shared" si="56"/>
        <v>102.60162601626017</v>
      </c>
      <c r="Q901" s="8" t="s">
        <v>2033</v>
      </c>
      <c r="R901" t="s">
        <v>2056</v>
      </c>
      <c r="S901" s="12">
        <f t="shared" si="57"/>
        <v>41554.208333333336</v>
      </c>
      <c r="T901" s="13">
        <f t="shared" si="58"/>
        <v>41572.208333333336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9"/>
        <v>-0.98</v>
      </c>
      <c r="P902" s="6">
        <f t="shared" si="56"/>
        <v>2</v>
      </c>
      <c r="Q902" s="8" t="s">
        <v>2035</v>
      </c>
      <c r="R902" t="s">
        <v>2036</v>
      </c>
      <c r="S902" s="12">
        <f t="shared" si="57"/>
        <v>41901.208333333336</v>
      </c>
      <c r="T902" s="13">
        <f t="shared" si="58"/>
        <v>41902.208333333336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9"/>
        <v>0.56178571428571433</v>
      </c>
      <c r="P903" s="6">
        <f t="shared" si="56"/>
        <v>55.0062893081761</v>
      </c>
      <c r="Q903" s="8" t="s">
        <v>2033</v>
      </c>
      <c r="R903" t="s">
        <v>2034</v>
      </c>
      <c r="S903" s="12">
        <f t="shared" si="57"/>
        <v>43298.208333333328</v>
      </c>
      <c r="T903" s="13">
        <f t="shared" si="58"/>
        <v>43331.208333333328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9"/>
        <v>1.5242857142857142</v>
      </c>
      <c r="P904" s="6">
        <f t="shared" si="56"/>
        <v>32.127272727272725</v>
      </c>
      <c r="Q904" s="8" t="s">
        <v>2035</v>
      </c>
      <c r="R904" t="s">
        <v>2036</v>
      </c>
      <c r="S904" s="12">
        <f t="shared" si="57"/>
        <v>42399.25</v>
      </c>
      <c r="T904" s="13">
        <f t="shared" si="58"/>
        <v>42441.25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9"/>
        <v>-0.98270731707317072</v>
      </c>
      <c r="P905" s="6">
        <f t="shared" si="56"/>
        <v>50.642857142857146</v>
      </c>
      <c r="Q905" s="8" t="s">
        <v>2045</v>
      </c>
      <c r="R905" t="s">
        <v>2046</v>
      </c>
      <c r="S905" s="12">
        <f t="shared" si="57"/>
        <v>41034.208333333336</v>
      </c>
      <c r="T905" s="13">
        <f t="shared" si="58"/>
        <v>41049.208333333336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9"/>
        <v>-0.87769230769230766</v>
      </c>
      <c r="P906" s="6">
        <f t="shared" si="56"/>
        <v>49.6875</v>
      </c>
      <c r="Q906" s="8" t="s">
        <v>2045</v>
      </c>
      <c r="R906" t="s">
        <v>2054</v>
      </c>
      <c r="S906" s="12">
        <f t="shared" si="57"/>
        <v>41186.208333333336</v>
      </c>
      <c r="T906" s="13">
        <f t="shared" si="58"/>
        <v>41190.208333333336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9"/>
        <v>0.63987341772151896</v>
      </c>
      <c r="P907" s="6">
        <f t="shared" si="56"/>
        <v>54.894067796610166</v>
      </c>
      <c r="Q907" s="8" t="s">
        <v>2037</v>
      </c>
      <c r="R907" t="s">
        <v>2038</v>
      </c>
      <c r="S907" s="12">
        <f t="shared" si="57"/>
        <v>41536.208333333336</v>
      </c>
      <c r="T907" s="13">
        <f t="shared" si="58"/>
        <v>41539.208333333336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9"/>
        <v>0.62981818181818183</v>
      </c>
      <c r="P908" s="6">
        <f t="shared" si="56"/>
        <v>46.931937172774866</v>
      </c>
      <c r="Q908" s="8" t="s">
        <v>2039</v>
      </c>
      <c r="R908" t="s">
        <v>2040</v>
      </c>
      <c r="S908" s="12">
        <f t="shared" si="57"/>
        <v>42868.208333333328</v>
      </c>
      <c r="T908" s="13">
        <f t="shared" si="58"/>
        <v>42904.208333333328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9"/>
        <v>-0.7974725274725275</v>
      </c>
      <c r="P909" s="6">
        <f t="shared" si="56"/>
        <v>44.951219512195124</v>
      </c>
      <c r="Q909" s="8" t="s">
        <v>2037</v>
      </c>
      <c r="R909" t="s">
        <v>2038</v>
      </c>
      <c r="S909" s="12">
        <f t="shared" si="57"/>
        <v>40660.208333333336</v>
      </c>
      <c r="T909" s="13">
        <f t="shared" si="58"/>
        <v>40667.208333333336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9"/>
        <v>2.1924083769633507</v>
      </c>
      <c r="P910" s="6">
        <f t="shared" si="56"/>
        <v>30.99898322318251</v>
      </c>
      <c r="Q910" s="8" t="s">
        <v>2048</v>
      </c>
      <c r="R910" t="s">
        <v>2049</v>
      </c>
      <c r="S910" s="12">
        <f t="shared" si="57"/>
        <v>41031.208333333336</v>
      </c>
      <c r="T910" s="13">
        <f t="shared" si="58"/>
        <v>41042.208333333336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9"/>
        <v>3.7894444444444444</v>
      </c>
      <c r="P911" s="6">
        <f t="shared" si="56"/>
        <v>107.7625</v>
      </c>
      <c r="Q911" s="8" t="s">
        <v>2037</v>
      </c>
      <c r="R911" t="s">
        <v>2038</v>
      </c>
      <c r="S911" s="12">
        <f t="shared" si="57"/>
        <v>43255.208333333328</v>
      </c>
      <c r="T911" s="13">
        <f t="shared" si="58"/>
        <v>43282.208333333328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9"/>
        <v>-0.80443365695792879</v>
      </c>
      <c r="P912" s="6">
        <f t="shared" si="56"/>
        <v>102.07770270270271</v>
      </c>
      <c r="Q912" s="8" t="s">
        <v>2037</v>
      </c>
      <c r="R912" t="s">
        <v>2038</v>
      </c>
      <c r="S912" s="12">
        <f t="shared" si="57"/>
        <v>42026.25</v>
      </c>
      <c r="T912" s="13">
        <f t="shared" si="58"/>
        <v>42027.25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9"/>
        <v>0.98948275862068968</v>
      </c>
      <c r="P913" s="6">
        <f t="shared" si="56"/>
        <v>24.976190476190474</v>
      </c>
      <c r="Q913" s="8" t="s">
        <v>2035</v>
      </c>
      <c r="R913" t="s">
        <v>2036</v>
      </c>
      <c r="S913" s="12">
        <f t="shared" si="57"/>
        <v>43717.208333333328</v>
      </c>
      <c r="T913" s="13">
        <f t="shared" si="58"/>
        <v>43719.208333333328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9"/>
        <v>6.95</v>
      </c>
      <c r="P914" s="6">
        <f t="shared" si="56"/>
        <v>79.944134078212286</v>
      </c>
      <c r="Q914" s="8" t="s">
        <v>2039</v>
      </c>
      <c r="R914" t="s">
        <v>2042</v>
      </c>
      <c r="S914" s="12">
        <f t="shared" si="57"/>
        <v>41157.208333333336</v>
      </c>
      <c r="T914" s="13">
        <f t="shared" si="58"/>
        <v>41170.208333333336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9"/>
        <v>-0.49378917378917381</v>
      </c>
      <c r="P915" s="6">
        <f t="shared" si="56"/>
        <v>67.946462715105156</v>
      </c>
      <c r="Q915" s="8" t="s">
        <v>2039</v>
      </c>
      <c r="R915" t="s">
        <v>2042</v>
      </c>
      <c r="S915" s="12">
        <f t="shared" si="57"/>
        <v>43597.208333333328</v>
      </c>
      <c r="T915" s="13">
        <f t="shared" si="58"/>
        <v>43610.208333333328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9"/>
        <v>-0.42562499999999998</v>
      </c>
      <c r="P916" s="6">
        <f t="shared" si="56"/>
        <v>26.070921985815602</v>
      </c>
      <c r="Q916" s="8" t="s">
        <v>2037</v>
      </c>
      <c r="R916" t="s">
        <v>2038</v>
      </c>
      <c r="S916" s="12">
        <f t="shared" si="57"/>
        <v>41490.208333333336</v>
      </c>
      <c r="T916" s="13">
        <f t="shared" si="58"/>
        <v>41502.208333333336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9"/>
        <v>0.55628276409849087</v>
      </c>
      <c r="P917" s="6">
        <f t="shared" si="56"/>
        <v>105.0032154340836</v>
      </c>
      <c r="Q917" s="8" t="s">
        <v>2039</v>
      </c>
      <c r="R917" t="s">
        <v>2058</v>
      </c>
      <c r="S917" s="12">
        <f t="shared" si="57"/>
        <v>42976.208333333328</v>
      </c>
      <c r="T917" s="13">
        <f t="shared" si="58"/>
        <v>42985.208333333328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9"/>
        <v>-0.63702702702702707</v>
      </c>
      <c r="P918" s="6">
        <f t="shared" si="56"/>
        <v>25.826923076923077</v>
      </c>
      <c r="Q918" s="8" t="s">
        <v>2052</v>
      </c>
      <c r="R918" t="s">
        <v>2053</v>
      </c>
      <c r="S918" s="12">
        <f t="shared" si="57"/>
        <v>41991.25</v>
      </c>
      <c r="T918" s="13">
        <f t="shared" si="58"/>
        <v>42000.25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9"/>
        <v>-0.41749999999999998</v>
      </c>
      <c r="P919" s="6">
        <f t="shared" si="56"/>
        <v>77.666666666666671</v>
      </c>
      <c r="Q919" s="8" t="s">
        <v>2039</v>
      </c>
      <c r="R919" t="s">
        <v>2050</v>
      </c>
      <c r="S919" s="12">
        <f t="shared" si="57"/>
        <v>40722.208333333336</v>
      </c>
      <c r="T919" s="13">
        <f t="shared" si="58"/>
        <v>40746.208333333336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9"/>
        <v>1.3739473684210526</v>
      </c>
      <c r="P920" s="6">
        <f t="shared" si="56"/>
        <v>57.82692307692308</v>
      </c>
      <c r="Q920" s="8" t="s">
        <v>2045</v>
      </c>
      <c r="R920" t="s">
        <v>2054</v>
      </c>
      <c r="S920" s="12">
        <f t="shared" si="57"/>
        <v>41117.208333333336</v>
      </c>
      <c r="T920" s="13">
        <f t="shared" si="58"/>
        <v>41128.208333333336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9"/>
        <v>-0.41249999999999998</v>
      </c>
      <c r="P921" s="6">
        <f t="shared" si="56"/>
        <v>92.955555555555549</v>
      </c>
      <c r="Q921" s="8" t="s">
        <v>2037</v>
      </c>
      <c r="R921" t="s">
        <v>2038</v>
      </c>
      <c r="S921" s="12">
        <f t="shared" si="57"/>
        <v>43022.208333333328</v>
      </c>
      <c r="T921" s="13">
        <f t="shared" si="58"/>
        <v>43054.25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9"/>
        <v>0.82566037735849052</v>
      </c>
      <c r="P922" s="6">
        <f t="shared" si="56"/>
        <v>37.945098039215686</v>
      </c>
      <c r="Q922" s="8" t="s">
        <v>2039</v>
      </c>
      <c r="R922" t="s">
        <v>2047</v>
      </c>
      <c r="S922" s="12">
        <f t="shared" si="57"/>
        <v>43503.25</v>
      </c>
      <c r="T922" s="13">
        <f t="shared" si="58"/>
        <v>43523.25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9"/>
        <v>-0.99245635910224439</v>
      </c>
      <c r="P923" s="6">
        <f t="shared" si="56"/>
        <v>31.842105263157894</v>
      </c>
      <c r="Q923" s="8" t="s">
        <v>2035</v>
      </c>
      <c r="R923" t="s">
        <v>2036</v>
      </c>
      <c r="S923" s="12">
        <f t="shared" si="57"/>
        <v>40951.25</v>
      </c>
      <c r="T923" s="13">
        <f t="shared" si="58"/>
        <v>40965.25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9"/>
        <v>0.75953307392996106</v>
      </c>
      <c r="P924" s="6">
        <f t="shared" si="56"/>
        <v>40</v>
      </c>
      <c r="Q924" s="8" t="s">
        <v>2033</v>
      </c>
      <c r="R924" t="s">
        <v>2060</v>
      </c>
      <c r="S924" s="12">
        <f t="shared" si="57"/>
        <v>43443.25</v>
      </c>
      <c r="T924" s="13">
        <f t="shared" si="58"/>
        <v>43452.25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9"/>
        <v>1.3788235294117648</v>
      </c>
      <c r="P925" s="6">
        <f t="shared" si="56"/>
        <v>101.1</v>
      </c>
      <c r="Q925" s="8" t="s">
        <v>2037</v>
      </c>
      <c r="R925" t="s">
        <v>2038</v>
      </c>
      <c r="S925" s="12">
        <f t="shared" si="57"/>
        <v>40373.208333333336</v>
      </c>
      <c r="T925" s="13">
        <f t="shared" si="58"/>
        <v>40374.208333333336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9"/>
        <v>3.8805076142131978</v>
      </c>
      <c r="P926" s="6">
        <f t="shared" si="56"/>
        <v>84.006989951944078</v>
      </c>
      <c r="Q926" s="8" t="s">
        <v>2037</v>
      </c>
      <c r="R926" t="s">
        <v>2038</v>
      </c>
      <c r="S926" s="12">
        <f t="shared" si="57"/>
        <v>43769.208333333328</v>
      </c>
      <c r="T926" s="13">
        <f t="shared" si="58"/>
        <v>43780.25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9"/>
        <v>1.2406666666666666</v>
      </c>
      <c r="P927" s="6">
        <f t="shared" si="56"/>
        <v>103.41538461538461</v>
      </c>
      <c r="Q927" s="8" t="s">
        <v>2037</v>
      </c>
      <c r="R927" t="s">
        <v>2038</v>
      </c>
      <c r="S927" s="12">
        <f t="shared" si="57"/>
        <v>43000.208333333328</v>
      </c>
      <c r="T927" s="13">
        <f t="shared" si="58"/>
        <v>43012.208333333328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9"/>
        <v>-0.81873563218390799</v>
      </c>
      <c r="P928" s="6">
        <f t="shared" si="56"/>
        <v>105.13333333333334</v>
      </c>
      <c r="Q928" s="8" t="s">
        <v>2031</v>
      </c>
      <c r="R928" t="s">
        <v>2032</v>
      </c>
      <c r="S928" s="12">
        <f t="shared" si="57"/>
        <v>42502.208333333328</v>
      </c>
      <c r="T928" s="13">
        <f t="shared" si="58"/>
        <v>42506.208333333328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9"/>
        <v>-0.54152777777777783</v>
      </c>
      <c r="P929" s="6">
        <f t="shared" si="56"/>
        <v>89.21621621621621</v>
      </c>
      <c r="Q929" s="8" t="s">
        <v>2037</v>
      </c>
      <c r="R929" t="s">
        <v>2038</v>
      </c>
      <c r="S929" s="12">
        <f t="shared" si="57"/>
        <v>41102.208333333336</v>
      </c>
      <c r="T929" s="13">
        <f t="shared" si="58"/>
        <v>41131.208333333336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9"/>
        <v>0.17315412186379928</v>
      </c>
      <c r="P930" s="6">
        <f t="shared" si="56"/>
        <v>51.995234312946785</v>
      </c>
      <c r="Q930" s="8" t="s">
        <v>2035</v>
      </c>
      <c r="R930" t="s">
        <v>2036</v>
      </c>
      <c r="S930" s="12">
        <f t="shared" si="57"/>
        <v>41637.25</v>
      </c>
      <c r="T930" s="13">
        <f t="shared" si="58"/>
        <v>41646.25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9"/>
        <v>1.1730909090909092</v>
      </c>
      <c r="P931" s="6">
        <f t="shared" si="56"/>
        <v>64.956521739130437</v>
      </c>
      <c r="Q931" s="8" t="s">
        <v>2037</v>
      </c>
      <c r="R931" t="s">
        <v>2038</v>
      </c>
      <c r="S931" s="12">
        <f t="shared" si="57"/>
        <v>42858.208333333328</v>
      </c>
      <c r="T931" s="13">
        <f t="shared" si="58"/>
        <v>42872.208333333328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9"/>
        <v>0.12285714285714286</v>
      </c>
      <c r="P932" s="6">
        <f t="shared" si="56"/>
        <v>46.235294117647058</v>
      </c>
      <c r="Q932" s="8" t="s">
        <v>2037</v>
      </c>
      <c r="R932" t="s">
        <v>2038</v>
      </c>
      <c r="S932" s="12">
        <f t="shared" si="57"/>
        <v>42060.25</v>
      </c>
      <c r="T932" s="13">
        <f t="shared" si="58"/>
        <v>42067.25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9"/>
        <v>-0.27481012658227849</v>
      </c>
      <c r="P933" s="6">
        <f t="shared" si="56"/>
        <v>51.151785714285715</v>
      </c>
      <c r="Q933" s="8" t="s">
        <v>2037</v>
      </c>
      <c r="R933" t="s">
        <v>2038</v>
      </c>
      <c r="S933" s="12">
        <f t="shared" si="57"/>
        <v>41818.208333333336</v>
      </c>
      <c r="T933" s="13">
        <f t="shared" si="58"/>
        <v>41820.208333333336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9"/>
        <v>1.1230434782608696</v>
      </c>
      <c r="P934" s="6">
        <f t="shared" si="56"/>
        <v>33.909722222222221</v>
      </c>
      <c r="Q934" s="8" t="s">
        <v>2033</v>
      </c>
      <c r="R934" t="s">
        <v>2034</v>
      </c>
      <c r="S934" s="12">
        <f t="shared" si="57"/>
        <v>41709.208333333336</v>
      </c>
      <c r="T934" s="13">
        <f t="shared" si="58"/>
        <v>41712.208333333336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9"/>
        <v>1.3974657534246575</v>
      </c>
      <c r="P935" s="6">
        <f t="shared" si="56"/>
        <v>92.016298633017882</v>
      </c>
      <c r="Q935" s="8" t="s">
        <v>2037</v>
      </c>
      <c r="R935" t="s">
        <v>2038</v>
      </c>
      <c r="S935" s="12">
        <f t="shared" si="57"/>
        <v>41372.208333333336</v>
      </c>
      <c r="T935" s="13">
        <f t="shared" si="58"/>
        <v>41385.208333333336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9"/>
        <v>0.8193548387096774</v>
      </c>
      <c r="P936" s="6">
        <f t="shared" si="56"/>
        <v>107.42857142857143</v>
      </c>
      <c r="Q936" s="8" t="s">
        <v>2037</v>
      </c>
      <c r="R936" t="s">
        <v>2038</v>
      </c>
      <c r="S936" s="12">
        <f t="shared" si="57"/>
        <v>42422.25</v>
      </c>
      <c r="T936" s="13">
        <f t="shared" si="58"/>
        <v>42428.25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9"/>
        <v>0.64131147540983602</v>
      </c>
      <c r="P937" s="6">
        <f t="shared" si="56"/>
        <v>75.848484848484844</v>
      </c>
      <c r="Q937" s="8" t="s">
        <v>2037</v>
      </c>
      <c r="R937" t="s">
        <v>2038</v>
      </c>
      <c r="S937" s="12">
        <f t="shared" si="57"/>
        <v>42209.208333333328</v>
      </c>
      <c r="T937" s="13">
        <f t="shared" si="58"/>
        <v>42216.208333333328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9"/>
        <v>-0.98362403100775198</v>
      </c>
      <c r="P938" s="6">
        <f t="shared" si="56"/>
        <v>80.476190476190482</v>
      </c>
      <c r="Q938" s="8" t="s">
        <v>2037</v>
      </c>
      <c r="R938" t="s">
        <v>2038</v>
      </c>
      <c r="S938" s="12">
        <f t="shared" si="57"/>
        <v>43668.208333333328</v>
      </c>
      <c r="T938" s="13">
        <f t="shared" si="58"/>
        <v>43671.208333333328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9"/>
        <v>-0.50356140350877188</v>
      </c>
      <c r="P939" s="6">
        <f t="shared" si="56"/>
        <v>86.978483606557376</v>
      </c>
      <c r="Q939" s="8" t="s">
        <v>2039</v>
      </c>
      <c r="R939" t="s">
        <v>2040</v>
      </c>
      <c r="S939" s="12">
        <f t="shared" si="57"/>
        <v>42334.25</v>
      </c>
      <c r="T939" s="13">
        <f t="shared" si="58"/>
        <v>42343.25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9"/>
        <v>9.7065217391304345E-2</v>
      </c>
      <c r="P940" s="6">
        <f t="shared" si="56"/>
        <v>105.13541666666667</v>
      </c>
      <c r="Q940" s="8" t="s">
        <v>2045</v>
      </c>
      <c r="R940" t="s">
        <v>2051</v>
      </c>
      <c r="S940" s="12">
        <f t="shared" si="57"/>
        <v>43263.208333333328</v>
      </c>
      <c r="T940" s="13">
        <f t="shared" si="58"/>
        <v>43299.208333333328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9"/>
        <v>-0.50782051282051277</v>
      </c>
      <c r="P941" s="6">
        <f t="shared" si="56"/>
        <v>57.298507462686565</v>
      </c>
      <c r="Q941" s="8" t="s">
        <v>2048</v>
      </c>
      <c r="R941" t="s">
        <v>2049</v>
      </c>
      <c r="S941" s="12">
        <f t="shared" si="57"/>
        <v>40670.208333333336</v>
      </c>
      <c r="T941" s="13">
        <f t="shared" si="58"/>
        <v>40687.208333333336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9"/>
        <v>-0.37767676767676767</v>
      </c>
      <c r="P942" s="6">
        <f t="shared" si="56"/>
        <v>93.348484848484844</v>
      </c>
      <c r="Q942" s="8" t="s">
        <v>2035</v>
      </c>
      <c r="R942" t="s">
        <v>2036</v>
      </c>
      <c r="S942" s="12">
        <f t="shared" si="57"/>
        <v>41244.25</v>
      </c>
      <c r="T942" s="13">
        <f t="shared" si="58"/>
        <v>41266.25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9"/>
        <v>-0.86941860465116283</v>
      </c>
      <c r="P943" s="6">
        <f t="shared" si="56"/>
        <v>71.987179487179489</v>
      </c>
      <c r="Q943" s="8" t="s">
        <v>2037</v>
      </c>
      <c r="R943" t="s">
        <v>2038</v>
      </c>
      <c r="S943" s="12">
        <f t="shared" si="57"/>
        <v>40552.25</v>
      </c>
      <c r="T943" s="13">
        <f t="shared" si="58"/>
        <v>40587.25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9"/>
        <v>-0.35364583333333333</v>
      </c>
      <c r="P944" s="6">
        <f t="shared" si="56"/>
        <v>92.611940298507463</v>
      </c>
      <c r="Q944" s="8" t="s">
        <v>2037</v>
      </c>
      <c r="R944" t="s">
        <v>2038</v>
      </c>
      <c r="S944" s="12">
        <f t="shared" si="57"/>
        <v>40568.25</v>
      </c>
      <c r="T944" s="13">
        <f t="shared" si="58"/>
        <v>40571.25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9"/>
        <v>0.59586666666666666</v>
      </c>
      <c r="P945" s="6">
        <f t="shared" si="56"/>
        <v>104.99122807017544</v>
      </c>
      <c r="Q945" s="8" t="s">
        <v>2031</v>
      </c>
      <c r="R945" t="s">
        <v>2032</v>
      </c>
      <c r="S945" s="12">
        <f t="shared" si="57"/>
        <v>41906.208333333336</v>
      </c>
      <c r="T945" s="13">
        <f t="shared" si="58"/>
        <v>41941.208333333336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9"/>
        <v>-0.18579999999999999</v>
      </c>
      <c r="P946" s="6">
        <f t="shared" si="56"/>
        <v>30.958174904942965</v>
      </c>
      <c r="Q946" s="8" t="s">
        <v>2052</v>
      </c>
      <c r="R946" t="s">
        <v>2053</v>
      </c>
      <c r="S946" s="12">
        <f t="shared" si="57"/>
        <v>42776.25</v>
      </c>
      <c r="T946" s="13">
        <f t="shared" si="58"/>
        <v>42795.25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9"/>
        <v>-0.67555232558139533</v>
      </c>
      <c r="P947" s="6">
        <f t="shared" si="56"/>
        <v>33.001182732111175</v>
      </c>
      <c r="Q947" s="8" t="s">
        <v>2052</v>
      </c>
      <c r="R947" t="s">
        <v>2053</v>
      </c>
      <c r="S947" s="12">
        <f t="shared" si="57"/>
        <v>41004.208333333336</v>
      </c>
      <c r="T947" s="13">
        <f t="shared" si="58"/>
        <v>41019.208333333336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9"/>
        <v>-0.90085881587508132</v>
      </c>
      <c r="P948" s="6">
        <f t="shared" si="56"/>
        <v>84.187845303867405</v>
      </c>
      <c r="Q948" s="8" t="s">
        <v>2037</v>
      </c>
      <c r="R948" t="s">
        <v>2038</v>
      </c>
      <c r="S948" s="12">
        <f t="shared" si="57"/>
        <v>40710.208333333336</v>
      </c>
      <c r="T948" s="13">
        <f t="shared" si="58"/>
        <v>40712.208333333336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9"/>
        <v>-0.73305555555555557</v>
      </c>
      <c r="P949" s="6">
        <f t="shared" si="56"/>
        <v>73.92307692307692</v>
      </c>
      <c r="Q949" s="8" t="s">
        <v>2037</v>
      </c>
      <c r="R949" t="s">
        <v>2038</v>
      </c>
      <c r="S949" s="12">
        <f t="shared" si="57"/>
        <v>41908.208333333336</v>
      </c>
      <c r="T949" s="13">
        <f t="shared" si="58"/>
        <v>41915.208333333336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9"/>
        <v>-0.37042553191489364</v>
      </c>
      <c r="P950" s="6">
        <f t="shared" si="56"/>
        <v>36.987499999999997</v>
      </c>
      <c r="Q950" s="8" t="s">
        <v>2039</v>
      </c>
      <c r="R950" t="s">
        <v>2040</v>
      </c>
      <c r="S950" s="12">
        <f t="shared" si="57"/>
        <v>41985.25</v>
      </c>
      <c r="T950" s="13">
        <f t="shared" si="58"/>
        <v>41995.25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9"/>
        <v>0.61355932203389829</v>
      </c>
      <c r="P951" s="6">
        <f t="shared" si="56"/>
        <v>46.896551724137929</v>
      </c>
      <c r="Q951" s="8" t="s">
        <v>2035</v>
      </c>
      <c r="R951" t="s">
        <v>2036</v>
      </c>
      <c r="S951" s="12">
        <f t="shared" si="57"/>
        <v>42112.208333333328</v>
      </c>
      <c r="T951" s="13">
        <f t="shared" si="58"/>
        <v>42131.208333333328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9"/>
        <v>-0.95</v>
      </c>
      <c r="P952" s="6">
        <f t="shared" si="56"/>
        <v>5</v>
      </c>
      <c r="Q952" s="8" t="s">
        <v>2037</v>
      </c>
      <c r="R952" t="s">
        <v>2038</v>
      </c>
      <c r="S952" s="12">
        <f t="shared" si="57"/>
        <v>43571.208333333328</v>
      </c>
      <c r="T952" s="13">
        <f t="shared" si="58"/>
        <v>43576.208333333328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9"/>
        <v>9.9693793103448272</v>
      </c>
      <c r="P953" s="6">
        <f t="shared" si="56"/>
        <v>102.02437459910199</v>
      </c>
      <c r="Q953" s="8" t="s">
        <v>2033</v>
      </c>
      <c r="R953" t="s">
        <v>2034</v>
      </c>
      <c r="S953" s="12">
        <f t="shared" si="57"/>
        <v>42730.25</v>
      </c>
      <c r="T953" s="13">
        <f t="shared" si="58"/>
        <v>42731.25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9"/>
        <v>-0.29905841924398624</v>
      </c>
      <c r="P954" s="6">
        <f t="shared" si="56"/>
        <v>45.007502206531335</v>
      </c>
      <c r="Q954" s="8" t="s">
        <v>2039</v>
      </c>
      <c r="R954" t="s">
        <v>2040</v>
      </c>
      <c r="S954" s="12">
        <f t="shared" si="57"/>
        <v>42591.208333333328</v>
      </c>
      <c r="T954" s="13">
        <f t="shared" si="58"/>
        <v>42605.208333333328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9"/>
        <v>-0.4</v>
      </c>
      <c r="P955" s="6">
        <f t="shared" si="56"/>
        <v>94.285714285714292</v>
      </c>
      <c r="Q955" s="8" t="s">
        <v>2039</v>
      </c>
      <c r="R955" t="s">
        <v>2061</v>
      </c>
      <c r="S955" s="12">
        <f t="shared" si="57"/>
        <v>42358.25</v>
      </c>
      <c r="T955" s="13">
        <f t="shared" si="58"/>
        <v>42394.25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9"/>
        <v>2.6709859154929578</v>
      </c>
      <c r="P956" s="6">
        <f t="shared" si="56"/>
        <v>101.02325581395348</v>
      </c>
      <c r="Q956" s="8" t="s">
        <v>2035</v>
      </c>
      <c r="R956" t="s">
        <v>2036</v>
      </c>
      <c r="S956" s="12">
        <f t="shared" si="57"/>
        <v>41174.208333333336</v>
      </c>
      <c r="T956" s="13">
        <f t="shared" si="58"/>
        <v>41198.208333333336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9"/>
        <v>10.09</v>
      </c>
      <c r="P957" s="6">
        <f t="shared" si="56"/>
        <v>97.037499999999994</v>
      </c>
      <c r="Q957" s="8" t="s">
        <v>2037</v>
      </c>
      <c r="R957" t="s">
        <v>2038</v>
      </c>
      <c r="S957" s="12">
        <f t="shared" si="57"/>
        <v>41238.25</v>
      </c>
      <c r="T957" s="13">
        <f t="shared" si="58"/>
        <v>41240.25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9"/>
        <v>-0.80971215351812365</v>
      </c>
      <c r="P958" s="6">
        <f t="shared" si="56"/>
        <v>43.00963855421687</v>
      </c>
      <c r="Q958" s="8" t="s">
        <v>2039</v>
      </c>
      <c r="R958" t="s">
        <v>2061</v>
      </c>
      <c r="S958" s="12">
        <f t="shared" si="57"/>
        <v>42360.25</v>
      </c>
      <c r="T958" s="13">
        <f t="shared" si="58"/>
        <v>42364.25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9"/>
        <v>0.26877551020408164</v>
      </c>
      <c r="P959" s="6">
        <f t="shared" si="56"/>
        <v>94.916030534351151</v>
      </c>
      <c r="Q959" s="8" t="s">
        <v>2037</v>
      </c>
      <c r="R959" t="s">
        <v>2038</v>
      </c>
      <c r="S959" s="12">
        <f t="shared" si="57"/>
        <v>40955.25</v>
      </c>
      <c r="T959" s="13">
        <f t="shared" si="58"/>
        <v>40958.25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9"/>
        <v>6.3463636363636367</v>
      </c>
      <c r="P960" s="6">
        <f t="shared" si="56"/>
        <v>72.151785714285708</v>
      </c>
      <c r="Q960" s="8" t="s">
        <v>2039</v>
      </c>
      <c r="R960" t="s">
        <v>2047</v>
      </c>
      <c r="S960" s="12">
        <f t="shared" si="57"/>
        <v>40350.208333333336</v>
      </c>
      <c r="T960" s="13">
        <f t="shared" si="58"/>
        <v>40372.208333333336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9"/>
        <v>-0.95426896551724139</v>
      </c>
      <c r="P961" s="6">
        <f t="shared" si="56"/>
        <v>51.007692307692309</v>
      </c>
      <c r="Q961" s="8" t="s">
        <v>2045</v>
      </c>
      <c r="R961" t="s">
        <v>2057</v>
      </c>
      <c r="S961" s="12">
        <f t="shared" si="57"/>
        <v>40357.208333333336</v>
      </c>
      <c r="T961" s="13">
        <f t="shared" si="58"/>
        <v>40385.208333333336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9"/>
        <v>-0.14945454545454545</v>
      </c>
      <c r="P962" s="6">
        <f t="shared" si="56"/>
        <v>85.054545454545448</v>
      </c>
      <c r="Q962" s="8" t="s">
        <v>2035</v>
      </c>
      <c r="R962" t="s">
        <v>2036</v>
      </c>
      <c r="S962" s="12">
        <f t="shared" si="57"/>
        <v>42408.25</v>
      </c>
      <c r="T962" s="13">
        <f t="shared" si="58"/>
        <v>42445.208333333328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59"/>
        <v>0.19298245614035087</v>
      </c>
      <c r="P963" s="6">
        <f t="shared" ref="P963:P1001" si="60">E963/G963</f>
        <v>43.87096774193548</v>
      </c>
      <c r="Q963" s="8" t="s">
        <v>2045</v>
      </c>
      <c r="R963" t="s">
        <v>2057</v>
      </c>
      <c r="S963" s="12">
        <f t="shared" ref="S963:S1001" si="61">(((J963/60)/60)/24)+DATE(1970,1,1)</f>
        <v>40591.25</v>
      </c>
      <c r="T963" s="13">
        <f t="shared" ref="T963:T1001" si="62">(((K963/60)/60)/24)+DATE(1970,1,1)</f>
        <v>40595.25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ref="O964:O1001" si="63">(E964-D964)/D964</f>
        <v>1.9602777777777778</v>
      </c>
      <c r="P964" s="6">
        <f t="shared" si="60"/>
        <v>40.063909774436091</v>
      </c>
      <c r="Q964" s="8" t="s">
        <v>2031</v>
      </c>
      <c r="R964" t="s">
        <v>2032</v>
      </c>
      <c r="S964" s="12">
        <f t="shared" si="61"/>
        <v>41592.25</v>
      </c>
      <c r="T964" s="13">
        <f t="shared" si="62"/>
        <v>41613.25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3"/>
        <v>-0.15305084745762712</v>
      </c>
      <c r="P965" s="6">
        <f t="shared" si="60"/>
        <v>43.833333333333336</v>
      </c>
      <c r="Q965" s="8" t="s">
        <v>2052</v>
      </c>
      <c r="R965" t="s">
        <v>2053</v>
      </c>
      <c r="S965" s="12">
        <f t="shared" si="61"/>
        <v>40607.25</v>
      </c>
      <c r="T965" s="13">
        <f t="shared" si="62"/>
        <v>40613.25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3"/>
        <v>2.5578378378378379</v>
      </c>
      <c r="P966" s="6">
        <f t="shared" si="60"/>
        <v>84.92903225806451</v>
      </c>
      <c r="Q966" s="8" t="s">
        <v>2037</v>
      </c>
      <c r="R966" t="s">
        <v>2038</v>
      </c>
      <c r="S966" s="12">
        <f t="shared" si="61"/>
        <v>42135.208333333328</v>
      </c>
      <c r="T966" s="13">
        <f t="shared" si="62"/>
        <v>42140.208333333328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3"/>
        <v>2.8640909090909092</v>
      </c>
      <c r="P967" s="6">
        <f t="shared" si="60"/>
        <v>41.067632850241544</v>
      </c>
      <c r="Q967" s="8" t="s">
        <v>2033</v>
      </c>
      <c r="R967" t="s">
        <v>2034</v>
      </c>
      <c r="S967" s="12">
        <f t="shared" si="61"/>
        <v>40203.25</v>
      </c>
      <c r="T967" s="13">
        <f t="shared" si="62"/>
        <v>40243.25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3"/>
        <v>6.9223529411764702</v>
      </c>
      <c r="P968" s="6">
        <f t="shared" si="60"/>
        <v>54.971428571428568</v>
      </c>
      <c r="Q968" s="8" t="s">
        <v>2037</v>
      </c>
      <c r="R968" t="s">
        <v>2038</v>
      </c>
      <c r="S968" s="12">
        <f t="shared" si="61"/>
        <v>42901.208333333328</v>
      </c>
      <c r="T968" s="13">
        <f t="shared" si="62"/>
        <v>42903.208333333328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3"/>
        <v>0.3703393665158371</v>
      </c>
      <c r="P969" s="6">
        <f t="shared" si="60"/>
        <v>77.010807374443743</v>
      </c>
      <c r="Q969" s="8" t="s">
        <v>2033</v>
      </c>
      <c r="R969" t="s">
        <v>2060</v>
      </c>
      <c r="S969" s="12">
        <f t="shared" si="61"/>
        <v>41005.208333333336</v>
      </c>
      <c r="T969" s="13">
        <f t="shared" si="62"/>
        <v>41042.208333333336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3"/>
        <v>2.3820833333333336</v>
      </c>
      <c r="P970" s="6">
        <f t="shared" si="60"/>
        <v>71.201754385964918</v>
      </c>
      <c r="Q970" s="8" t="s">
        <v>2031</v>
      </c>
      <c r="R970" t="s">
        <v>2032</v>
      </c>
      <c r="S970" s="12">
        <f t="shared" si="61"/>
        <v>40544.25</v>
      </c>
      <c r="T970" s="13">
        <f t="shared" si="62"/>
        <v>40559.25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3"/>
        <v>8.2278481012658222E-2</v>
      </c>
      <c r="P971" s="6">
        <f t="shared" si="60"/>
        <v>91.935483870967744</v>
      </c>
      <c r="Q971" s="8" t="s">
        <v>2037</v>
      </c>
      <c r="R971" t="s">
        <v>2038</v>
      </c>
      <c r="S971" s="12">
        <f t="shared" si="61"/>
        <v>43821.25</v>
      </c>
      <c r="T971" s="13">
        <f t="shared" si="62"/>
        <v>43828.25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3"/>
        <v>-0.3924236037934668</v>
      </c>
      <c r="P972" s="6">
        <f t="shared" si="60"/>
        <v>97.069023569023571</v>
      </c>
      <c r="Q972" s="8" t="s">
        <v>2037</v>
      </c>
      <c r="R972" t="s">
        <v>2038</v>
      </c>
      <c r="S972" s="12">
        <f t="shared" si="61"/>
        <v>40672.208333333336</v>
      </c>
      <c r="T972" s="13">
        <f t="shared" si="62"/>
        <v>40673.208333333336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3"/>
        <v>-0.72274509803921572</v>
      </c>
      <c r="P973" s="6">
        <f t="shared" si="60"/>
        <v>58.916666666666664</v>
      </c>
      <c r="Q973" s="8" t="s">
        <v>2039</v>
      </c>
      <c r="R973" t="s">
        <v>2058</v>
      </c>
      <c r="S973" s="12">
        <f t="shared" si="61"/>
        <v>41555.208333333336</v>
      </c>
      <c r="T973" s="13">
        <f t="shared" si="62"/>
        <v>41561.208333333336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3"/>
        <v>1.2839344262295083</v>
      </c>
      <c r="P974" s="6">
        <f t="shared" si="60"/>
        <v>58.015466983938133</v>
      </c>
      <c r="Q974" s="8" t="s">
        <v>2035</v>
      </c>
      <c r="R974" t="s">
        <v>2036</v>
      </c>
      <c r="S974" s="12">
        <f t="shared" si="61"/>
        <v>41792.208333333336</v>
      </c>
      <c r="T974" s="13">
        <f t="shared" si="62"/>
        <v>41801.208333333336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3"/>
        <v>-0.78384805945499592</v>
      </c>
      <c r="P975" s="6">
        <f t="shared" si="60"/>
        <v>103.87301587301587</v>
      </c>
      <c r="Q975" s="8" t="s">
        <v>2037</v>
      </c>
      <c r="R975" t="s">
        <v>2038</v>
      </c>
      <c r="S975" s="12">
        <f t="shared" si="61"/>
        <v>40522.25</v>
      </c>
      <c r="T975" s="13">
        <f t="shared" si="62"/>
        <v>40524.25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3"/>
        <v>2.73875</v>
      </c>
      <c r="P976" s="6">
        <f t="shared" si="60"/>
        <v>93.46875</v>
      </c>
      <c r="Q976" s="8" t="s">
        <v>2033</v>
      </c>
      <c r="R976" t="s">
        <v>2043</v>
      </c>
      <c r="S976" s="12">
        <f t="shared" si="61"/>
        <v>41412.208333333336</v>
      </c>
      <c r="T976" s="13">
        <f t="shared" si="62"/>
        <v>41413.208333333336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3"/>
        <v>0.54925925925925922</v>
      </c>
      <c r="P977" s="6">
        <f t="shared" si="60"/>
        <v>61.970370370370368</v>
      </c>
      <c r="Q977" s="8" t="s">
        <v>2037</v>
      </c>
      <c r="R977" t="s">
        <v>2038</v>
      </c>
      <c r="S977" s="12">
        <f t="shared" si="61"/>
        <v>42337.25</v>
      </c>
      <c r="T977" s="13">
        <f t="shared" si="62"/>
        <v>42376.25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3"/>
        <v>2.2214999999999998</v>
      </c>
      <c r="P978" s="6">
        <f t="shared" si="60"/>
        <v>92.042857142857144</v>
      </c>
      <c r="Q978" s="8" t="s">
        <v>2037</v>
      </c>
      <c r="R978" t="s">
        <v>2038</v>
      </c>
      <c r="S978" s="12">
        <f t="shared" si="61"/>
        <v>40571.25</v>
      </c>
      <c r="T978" s="13">
        <f t="shared" si="62"/>
        <v>40577.25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3"/>
        <v>-0.26042857142857145</v>
      </c>
      <c r="P979" s="6">
        <f t="shared" si="60"/>
        <v>77.268656716417908</v>
      </c>
      <c r="Q979" s="8" t="s">
        <v>2031</v>
      </c>
      <c r="R979" t="s">
        <v>2032</v>
      </c>
      <c r="S979" s="12">
        <f t="shared" si="61"/>
        <v>43138.25</v>
      </c>
      <c r="T979" s="13">
        <f t="shared" si="62"/>
        <v>43170.25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3"/>
        <v>7.641</v>
      </c>
      <c r="P980" s="6">
        <f t="shared" si="60"/>
        <v>93.923913043478265</v>
      </c>
      <c r="Q980" s="8" t="s">
        <v>2048</v>
      </c>
      <c r="R980" t="s">
        <v>2049</v>
      </c>
      <c r="S980" s="12">
        <f t="shared" si="61"/>
        <v>42686.25</v>
      </c>
      <c r="T980" s="13">
        <f t="shared" si="62"/>
        <v>42708.25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3"/>
        <v>0.43262458471760795</v>
      </c>
      <c r="P981" s="6">
        <f t="shared" si="60"/>
        <v>84.969458128078813</v>
      </c>
      <c r="Q981" s="8" t="s">
        <v>2037</v>
      </c>
      <c r="R981" t="s">
        <v>2038</v>
      </c>
      <c r="S981" s="12">
        <f t="shared" si="61"/>
        <v>42078.208333333328</v>
      </c>
      <c r="T981" s="13">
        <f t="shared" si="62"/>
        <v>42084.208333333328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3"/>
        <v>-0.59718237704918031</v>
      </c>
      <c r="P982" s="6">
        <f t="shared" si="60"/>
        <v>105.97035040431267</v>
      </c>
      <c r="Q982" s="8" t="s">
        <v>2045</v>
      </c>
      <c r="R982" t="s">
        <v>2046</v>
      </c>
      <c r="S982" s="12">
        <f t="shared" si="61"/>
        <v>42307.208333333328</v>
      </c>
      <c r="T982" s="13">
        <f t="shared" si="62"/>
        <v>42312.25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3"/>
        <v>0.78223880597014928</v>
      </c>
      <c r="P983" s="6">
        <f t="shared" si="60"/>
        <v>36.969040247678016</v>
      </c>
      <c r="Q983" s="8" t="s">
        <v>2035</v>
      </c>
      <c r="R983" t="s">
        <v>2036</v>
      </c>
      <c r="S983" s="12">
        <f t="shared" si="61"/>
        <v>43094.25</v>
      </c>
      <c r="T983" s="13">
        <f t="shared" si="62"/>
        <v>43127.25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3"/>
        <v>-0.15069444444444444</v>
      </c>
      <c r="P984" s="6">
        <f t="shared" si="60"/>
        <v>81.533333333333331</v>
      </c>
      <c r="Q984" s="8" t="s">
        <v>2039</v>
      </c>
      <c r="R984" t="s">
        <v>2040</v>
      </c>
      <c r="S984" s="12">
        <f t="shared" si="61"/>
        <v>40743.208333333336</v>
      </c>
      <c r="T984" s="13">
        <f t="shared" si="62"/>
        <v>40745.208333333336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3"/>
        <v>0.45936483346243223</v>
      </c>
      <c r="P985" s="6">
        <f t="shared" si="60"/>
        <v>80.999140154772135</v>
      </c>
      <c r="Q985" s="8" t="s">
        <v>2039</v>
      </c>
      <c r="R985" t="s">
        <v>2040</v>
      </c>
      <c r="S985" s="12">
        <f t="shared" si="61"/>
        <v>43681.208333333328</v>
      </c>
      <c r="T985" s="13">
        <f t="shared" si="62"/>
        <v>43696.208333333328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3"/>
        <v>0.52461538461538459</v>
      </c>
      <c r="P986" s="6">
        <f t="shared" si="60"/>
        <v>26.010498687664043</v>
      </c>
      <c r="Q986" s="8" t="s">
        <v>2037</v>
      </c>
      <c r="R986" t="s">
        <v>2038</v>
      </c>
      <c r="S986" s="12">
        <f t="shared" si="61"/>
        <v>43716.208333333328</v>
      </c>
      <c r="T986" s="13">
        <f t="shared" si="62"/>
        <v>43742.208333333328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3"/>
        <v>-0.32870457209847598</v>
      </c>
      <c r="P987" s="6">
        <f t="shared" si="60"/>
        <v>25.998410896708286</v>
      </c>
      <c r="Q987" s="8" t="s">
        <v>2033</v>
      </c>
      <c r="R987" t="s">
        <v>2034</v>
      </c>
      <c r="S987" s="12">
        <f t="shared" si="61"/>
        <v>41614.25</v>
      </c>
      <c r="T987" s="13">
        <f t="shared" si="62"/>
        <v>41640.25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3"/>
        <v>-0.59692307692307689</v>
      </c>
      <c r="P988" s="6">
        <f t="shared" si="60"/>
        <v>34.173913043478258</v>
      </c>
      <c r="Q988" s="8" t="s">
        <v>2033</v>
      </c>
      <c r="R988" t="s">
        <v>2034</v>
      </c>
      <c r="S988" s="12">
        <f t="shared" si="61"/>
        <v>40638.208333333336</v>
      </c>
      <c r="T988" s="13">
        <f t="shared" si="62"/>
        <v>40652.208333333336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3"/>
        <v>1.1679032258064517</v>
      </c>
      <c r="P989" s="6">
        <f t="shared" si="60"/>
        <v>28.002083333333335</v>
      </c>
      <c r="Q989" s="8" t="s">
        <v>2039</v>
      </c>
      <c r="R989" t="s">
        <v>2040</v>
      </c>
      <c r="S989" s="12">
        <f t="shared" si="61"/>
        <v>42852.208333333328</v>
      </c>
      <c r="T989" s="13">
        <f t="shared" si="62"/>
        <v>42866.208333333328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3"/>
        <v>-0.47882978723404257</v>
      </c>
      <c r="P990" s="6">
        <f t="shared" si="60"/>
        <v>76.546875</v>
      </c>
      <c r="Q990" s="8" t="s">
        <v>2045</v>
      </c>
      <c r="R990" t="s">
        <v>2054</v>
      </c>
      <c r="S990" s="12">
        <f t="shared" si="61"/>
        <v>42686.25</v>
      </c>
      <c r="T990" s="13">
        <f t="shared" si="62"/>
        <v>42707.25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3"/>
        <v>3.9958333333333331</v>
      </c>
      <c r="P991" s="6">
        <f t="shared" si="60"/>
        <v>53.053097345132741</v>
      </c>
      <c r="Q991" s="8" t="s">
        <v>2045</v>
      </c>
      <c r="R991" t="s">
        <v>2057</v>
      </c>
      <c r="S991" s="12">
        <f t="shared" si="61"/>
        <v>43571.208333333328</v>
      </c>
      <c r="T991" s="13">
        <f t="shared" si="62"/>
        <v>43576.208333333328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3"/>
        <v>-0.1232051282051282</v>
      </c>
      <c r="P992" s="6">
        <f t="shared" si="60"/>
        <v>106.859375</v>
      </c>
      <c r="Q992" s="8" t="s">
        <v>2039</v>
      </c>
      <c r="R992" t="s">
        <v>2042</v>
      </c>
      <c r="S992" s="12">
        <f t="shared" si="61"/>
        <v>42432.25</v>
      </c>
      <c r="T992" s="13">
        <f t="shared" si="62"/>
        <v>42454.208333333328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3"/>
        <v>0.13173469387755102</v>
      </c>
      <c r="P993" s="6">
        <f t="shared" si="60"/>
        <v>46.020746887966808</v>
      </c>
      <c r="Q993" s="8" t="s">
        <v>2033</v>
      </c>
      <c r="R993" t="s">
        <v>2034</v>
      </c>
      <c r="S993" s="12">
        <f t="shared" si="61"/>
        <v>41907.208333333336</v>
      </c>
      <c r="T993" s="13">
        <f t="shared" si="62"/>
        <v>41911.208333333336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3"/>
        <v>3.2654838709677421</v>
      </c>
      <c r="P994" s="6">
        <f t="shared" si="60"/>
        <v>100.17424242424242</v>
      </c>
      <c r="Q994" s="8" t="s">
        <v>2039</v>
      </c>
      <c r="R994" t="s">
        <v>2042</v>
      </c>
      <c r="S994" s="12">
        <f t="shared" si="61"/>
        <v>43227.208333333328</v>
      </c>
      <c r="T994" s="13">
        <f t="shared" si="62"/>
        <v>43241.208333333328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3"/>
        <v>-0.22367346938775509</v>
      </c>
      <c r="P995" s="6">
        <f t="shared" si="60"/>
        <v>101.44</v>
      </c>
      <c r="Q995" s="8" t="s">
        <v>2052</v>
      </c>
      <c r="R995" t="s">
        <v>2053</v>
      </c>
      <c r="S995" s="12">
        <f t="shared" si="61"/>
        <v>42362.25</v>
      </c>
      <c r="T995" s="13">
        <f t="shared" si="62"/>
        <v>42379.25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3"/>
        <v>-0.47503189227498227</v>
      </c>
      <c r="P996" s="6">
        <f t="shared" si="60"/>
        <v>87.972684085510693</v>
      </c>
      <c r="Q996" s="8" t="s">
        <v>2045</v>
      </c>
      <c r="R996" t="s">
        <v>2057</v>
      </c>
      <c r="S996" s="12">
        <f t="shared" si="61"/>
        <v>41929.208333333336</v>
      </c>
      <c r="T996" s="13">
        <f t="shared" si="62"/>
        <v>41935.208333333336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3"/>
        <v>0.57467625899280572</v>
      </c>
      <c r="P997" s="6">
        <f t="shared" si="60"/>
        <v>74.995594713656388</v>
      </c>
      <c r="Q997" s="8" t="s">
        <v>2031</v>
      </c>
      <c r="R997" t="s">
        <v>2032</v>
      </c>
      <c r="S997" s="12">
        <f t="shared" si="61"/>
        <v>43408.208333333328</v>
      </c>
      <c r="T997" s="13">
        <f t="shared" si="62"/>
        <v>43437.25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3"/>
        <v>-0.27060606060606063</v>
      </c>
      <c r="P998" s="6">
        <f t="shared" si="60"/>
        <v>42.982142857142854</v>
      </c>
      <c r="Q998" s="8" t="s">
        <v>2037</v>
      </c>
      <c r="R998" t="s">
        <v>2038</v>
      </c>
      <c r="S998" s="12">
        <f t="shared" si="61"/>
        <v>41276.25</v>
      </c>
      <c r="T998" s="13">
        <f t="shared" si="62"/>
        <v>41306.25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3"/>
        <v>-0.39434210526315788</v>
      </c>
      <c r="P999" s="6">
        <f t="shared" si="60"/>
        <v>33.115107913669064</v>
      </c>
      <c r="Q999" s="8" t="s">
        <v>2037</v>
      </c>
      <c r="R999" t="s">
        <v>2038</v>
      </c>
      <c r="S999" s="12">
        <f t="shared" si="61"/>
        <v>41659.25</v>
      </c>
      <c r="T999" s="13">
        <f t="shared" si="62"/>
        <v>41664.25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3"/>
        <v>-0.4320870870870871</v>
      </c>
      <c r="P1000" s="6">
        <f t="shared" si="60"/>
        <v>101.13101604278074</v>
      </c>
      <c r="Q1000" s="8" t="s">
        <v>2033</v>
      </c>
      <c r="R1000" t="s">
        <v>2043</v>
      </c>
      <c r="S1000" s="12">
        <f t="shared" si="61"/>
        <v>40220.25</v>
      </c>
      <c r="T1000" s="13">
        <f t="shared" si="62"/>
        <v>40234.25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3"/>
        <v>-0.43457245724572457</v>
      </c>
      <c r="P1001" s="6">
        <f t="shared" si="60"/>
        <v>55.98841354723708</v>
      </c>
      <c r="Q1001" s="8" t="s">
        <v>2031</v>
      </c>
      <c r="R1001" t="s">
        <v>2032</v>
      </c>
      <c r="S1001" s="12">
        <f t="shared" si="61"/>
        <v>42550.208333333328</v>
      </c>
      <c r="T1001" s="13">
        <f t="shared" si="62"/>
        <v>42557.208333333328</v>
      </c>
    </row>
  </sheetData>
  <autoFilter ref="F1:F1001" xr:uid="{00000000-0001-0000-0000-000000000000}"/>
  <conditionalFormatting sqref="F1:F1048576">
    <cfRule type="cellIs" dxfId="9" priority="13" operator="equal">
      <formula>"canceled"</formula>
    </cfRule>
    <cfRule type="cellIs" dxfId="8" priority="15" operator="equal">
      <formula>"Live"</formula>
    </cfRule>
    <cfRule type="cellIs" dxfId="7" priority="17" operator="equal">
      <formula>"Failed"</formula>
    </cfRule>
    <cfRule type="cellIs" dxfId="6" priority="18" operator="equal">
      <formula>"Successful"</formula>
    </cfRule>
  </conditionalFormatting>
  <conditionalFormatting sqref="G13">
    <cfRule type="cellIs" dxfId="5" priority="16" operator="equal">
      <formula>"Live"</formula>
    </cfRule>
  </conditionalFormatting>
  <conditionalFormatting sqref="E13">
    <cfRule type="cellIs" dxfId="4" priority="14" operator="equal">
      <formula>"Caceled"</formula>
    </cfRule>
  </conditionalFormatting>
  <conditionalFormatting sqref="O1:O1048576">
    <cfRule type="cellIs" dxfId="3" priority="1" operator="between">
      <formula>1</formula>
      <formula>2</formula>
    </cfRule>
    <cfRule type="cellIs" dxfId="2" priority="3" operator="lessThan">
      <formula>1</formula>
    </cfRule>
    <cfRule type="cellIs" dxfId="1" priority="4" operator="greaterThan">
      <formula>2</formula>
    </cfRule>
  </conditionalFormatting>
  <conditionalFormatting sqref="P9">
    <cfRule type="cellIs" dxfId="0" priority="2" operator="between">
      <formula>1</formula>
      <formula>2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3BAF4-4732-413C-A028-F9A7C8E2216A}">
  <dimension ref="A1:K9"/>
  <sheetViews>
    <sheetView tabSelected="1" topLeftCell="B1" workbookViewId="0">
      <selection activeCell="B3" sqref="B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4.796875" bestFit="1" customWidth="1"/>
    <col min="4" max="4" width="6.19921875" bestFit="1" customWidth="1"/>
    <col min="5" max="5" width="9.796875" bestFit="1" customWidth="1"/>
    <col min="6" max="6" width="5.69921875" bestFit="1" customWidth="1"/>
    <col min="7" max="7" width="11.69921875" bestFit="1" customWidth="1"/>
    <col min="8" max="8" width="9.59765625" bestFit="1" customWidth="1"/>
    <col min="9" max="9" width="10.09765625" bestFit="1" customWidth="1"/>
    <col min="10" max="10" width="7.09765625" bestFit="1" customWidth="1"/>
    <col min="11" max="11" width="10.8984375" bestFit="1" customWidth="1"/>
    <col min="12" max="12" width="4.796875" bestFit="1" customWidth="1"/>
    <col min="13" max="13" width="5.69921875" bestFit="1" customWidth="1"/>
    <col min="14" max="14" width="11.69921875" bestFit="1" customWidth="1"/>
    <col min="15" max="15" width="9.59765625" bestFit="1" customWidth="1"/>
    <col min="16" max="16" width="10.09765625" bestFit="1" customWidth="1"/>
    <col min="17" max="17" width="7.09765625" bestFit="1" customWidth="1"/>
    <col min="18" max="18" width="8" bestFit="1" customWidth="1"/>
    <col min="19" max="19" width="11.09765625" bestFit="1" customWidth="1"/>
    <col min="20" max="20" width="6.19921875" bestFit="1" customWidth="1"/>
    <col min="21" max="21" width="5.69921875" bestFit="1" customWidth="1"/>
    <col min="22" max="22" width="9.59765625" bestFit="1" customWidth="1"/>
    <col min="23" max="23" width="10.09765625" bestFit="1" customWidth="1"/>
    <col min="24" max="24" width="7.09765625" bestFit="1" customWidth="1"/>
    <col min="25" max="25" width="8.09765625" bestFit="1" customWidth="1"/>
    <col min="26" max="26" width="11.09765625" bestFit="1" customWidth="1"/>
    <col min="27" max="27" width="6.19921875" bestFit="1" customWidth="1"/>
    <col min="28" max="28" width="5.69921875" bestFit="1" customWidth="1"/>
    <col min="29" max="29" width="9.59765625" bestFit="1" customWidth="1"/>
    <col min="30" max="30" width="10.09765625" bestFit="1" customWidth="1"/>
    <col min="31" max="31" width="7.09765625" bestFit="1" customWidth="1"/>
    <col min="32" max="32" width="8.09765625" bestFit="1" customWidth="1"/>
    <col min="33" max="33" width="11.09765625" bestFit="1" customWidth="1"/>
    <col min="34" max="34" width="4.796875" bestFit="1" customWidth="1"/>
    <col min="35" max="35" width="6.19921875" bestFit="1" customWidth="1"/>
    <col min="36" max="36" width="5.69921875" bestFit="1" customWidth="1"/>
    <col min="37" max="37" width="9.59765625" bestFit="1" customWidth="1"/>
    <col min="38" max="38" width="10.09765625" bestFit="1" customWidth="1"/>
    <col min="39" max="39" width="7.09765625" bestFit="1" customWidth="1"/>
    <col min="40" max="40" width="8.09765625" bestFit="1" customWidth="1"/>
    <col min="41" max="41" width="11.09765625" bestFit="1" customWidth="1"/>
    <col min="42" max="42" width="4.796875" bestFit="1" customWidth="1"/>
    <col min="43" max="43" width="6.19921875" bestFit="1" customWidth="1"/>
    <col min="44" max="44" width="5.69921875" bestFit="1" customWidth="1"/>
    <col min="45" max="45" width="11.69921875" bestFit="1" customWidth="1"/>
    <col min="46" max="46" width="9.59765625" bestFit="1" customWidth="1"/>
    <col min="47" max="47" width="10.09765625" bestFit="1" customWidth="1"/>
    <col min="48" max="48" width="7.09765625" bestFit="1" customWidth="1"/>
    <col min="49" max="49" width="7.19921875" bestFit="1" customWidth="1"/>
    <col min="50" max="50" width="11.09765625" bestFit="1" customWidth="1"/>
    <col min="51" max="51" width="4.796875" bestFit="1" customWidth="1"/>
    <col min="52" max="52" width="6.19921875" bestFit="1" customWidth="1"/>
    <col min="53" max="53" width="9.796875" bestFit="1" customWidth="1"/>
    <col min="54" max="54" width="5.69921875" bestFit="1" customWidth="1"/>
    <col min="55" max="55" width="11.69921875" bestFit="1" customWidth="1"/>
    <col min="56" max="56" width="9.59765625" bestFit="1" customWidth="1"/>
    <col min="57" max="57" width="10.09765625" bestFit="1" customWidth="1"/>
    <col min="58" max="58" width="7.09765625" bestFit="1" customWidth="1"/>
    <col min="59" max="59" width="7.8984375" bestFit="1" customWidth="1"/>
    <col min="60" max="60" width="10.8984375" bestFit="1" customWidth="1"/>
    <col min="61" max="61" width="15.796875" bestFit="1" customWidth="1"/>
    <col min="62" max="62" width="26.19921875" bestFit="1" customWidth="1"/>
    <col min="63" max="63" width="10.69921875" bestFit="1" customWidth="1"/>
    <col min="64" max="64" width="12.3984375" bestFit="1" customWidth="1"/>
    <col min="65" max="65" width="15.296875" bestFit="1" customWidth="1"/>
    <col min="66" max="66" width="20.59765625" bestFit="1" customWidth="1"/>
    <col min="67" max="67" width="21.5" bestFit="1" customWidth="1"/>
    <col min="68" max="68" width="10.296875" bestFit="1" customWidth="1"/>
    <col min="69" max="69" width="27.796875" bestFit="1" customWidth="1"/>
    <col min="70" max="70" width="12.59765625" bestFit="1" customWidth="1"/>
    <col min="71" max="71" width="10.5" bestFit="1" customWidth="1"/>
    <col min="72" max="72" width="7.59765625" bestFit="1" customWidth="1"/>
    <col min="73" max="73" width="20.8984375" bestFit="1" customWidth="1"/>
    <col min="74" max="74" width="20.796875" bestFit="1" customWidth="1"/>
    <col min="75" max="75" width="24.796875" bestFit="1" customWidth="1"/>
    <col min="76" max="76" width="22.5" bestFit="1" customWidth="1"/>
    <col min="77" max="77" width="23.8984375" bestFit="1" customWidth="1"/>
    <col min="78" max="78" width="8.59765625" bestFit="1" customWidth="1"/>
    <col min="79" max="79" width="12.69921875" bestFit="1" customWidth="1"/>
    <col min="80" max="80" width="21.296875" bestFit="1" customWidth="1"/>
    <col min="81" max="81" width="25.09765625" bestFit="1" customWidth="1"/>
    <col min="82" max="82" width="23.59765625" bestFit="1" customWidth="1"/>
    <col min="84" max="84" width="24.8984375" bestFit="1" customWidth="1"/>
    <col min="85" max="85" width="22.3984375" bestFit="1" customWidth="1"/>
    <col min="86" max="86" width="9.3984375" bestFit="1" customWidth="1"/>
    <col min="87" max="87" width="23" bestFit="1" customWidth="1"/>
    <col min="88" max="88" width="9.296875" bestFit="1" customWidth="1"/>
    <col min="89" max="89" width="14.09765625" bestFit="1" customWidth="1"/>
    <col min="90" max="90" width="22.69921875" bestFit="1" customWidth="1"/>
    <col min="91" max="91" width="15.69921875" bestFit="1" customWidth="1"/>
    <col min="92" max="92" width="14.59765625" bestFit="1" customWidth="1"/>
    <col min="93" max="93" width="12.19921875" bestFit="1" customWidth="1"/>
    <col min="94" max="94" width="9.296875" bestFit="1" customWidth="1"/>
    <col min="95" max="95" width="9.5" bestFit="1" customWidth="1"/>
    <col min="96" max="96" width="24.296875" bestFit="1" customWidth="1"/>
    <col min="97" max="97" width="23.8984375" bestFit="1" customWidth="1"/>
    <col min="98" max="98" width="21.796875" bestFit="1" customWidth="1"/>
    <col min="99" max="99" width="21.69921875" bestFit="1" customWidth="1"/>
    <col min="100" max="100" width="12.5" bestFit="1" customWidth="1"/>
    <col min="101" max="101" width="13.09765625" bestFit="1" customWidth="1"/>
    <col min="102" max="102" width="12.5" bestFit="1" customWidth="1"/>
    <col min="103" max="103" width="12" bestFit="1" customWidth="1"/>
    <col min="104" max="104" width="12.5" bestFit="1" customWidth="1"/>
    <col min="105" max="106" width="11.19921875" bestFit="1" customWidth="1"/>
    <col min="107" max="107" width="14.296875" bestFit="1" customWidth="1"/>
    <col min="108" max="108" width="11.3984375" bestFit="1" customWidth="1"/>
    <col min="109" max="109" width="11.296875" bestFit="1" customWidth="1"/>
    <col min="110" max="110" width="9.796875" bestFit="1" customWidth="1"/>
    <col min="111" max="111" width="13.19921875" bestFit="1" customWidth="1"/>
    <col min="112" max="112" width="12.3984375" bestFit="1" customWidth="1"/>
    <col min="113" max="113" width="12.69921875" bestFit="1" customWidth="1"/>
    <col min="114" max="114" width="14.296875" bestFit="1" customWidth="1"/>
    <col min="115" max="115" width="9.19921875" bestFit="1" customWidth="1"/>
    <col min="116" max="116" width="23.8984375" bestFit="1" customWidth="1"/>
    <col min="117" max="117" width="10.09765625" bestFit="1" customWidth="1"/>
    <col min="118" max="118" width="10.5" bestFit="1" customWidth="1"/>
    <col min="119" max="119" width="25.8984375" bestFit="1" customWidth="1"/>
    <col min="120" max="120" width="11.296875" bestFit="1" customWidth="1"/>
    <col min="121" max="121" width="11.59765625" bestFit="1" customWidth="1"/>
    <col min="122" max="122" width="28" bestFit="1" customWidth="1"/>
    <col min="123" max="123" width="22.8984375" bestFit="1" customWidth="1"/>
    <col min="124" max="124" width="14.69921875" bestFit="1" customWidth="1"/>
    <col min="125" max="125" width="25.59765625" bestFit="1" customWidth="1"/>
    <col min="126" max="126" width="26.796875" bestFit="1" customWidth="1"/>
    <col min="127" max="127" width="27.8984375" bestFit="1" customWidth="1"/>
    <col min="128" max="128" width="10.09765625" bestFit="1" customWidth="1"/>
    <col min="129" max="129" width="22.296875" bestFit="1" customWidth="1"/>
    <col min="130" max="130" width="17.09765625" bestFit="1" customWidth="1"/>
    <col min="131" max="131" width="15.5" bestFit="1" customWidth="1"/>
    <col min="132" max="132" width="10.19921875" bestFit="1" customWidth="1"/>
    <col min="133" max="133" width="20.09765625" bestFit="1" customWidth="1"/>
    <col min="134" max="134" width="13.69921875" bestFit="1" customWidth="1"/>
    <col min="135" max="135" width="8" bestFit="1" customWidth="1"/>
    <col min="136" max="136" width="10.296875" bestFit="1" customWidth="1"/>
    <col min="137" max="137" width="12.3984375" bestFit="1" customWidth="1"/>
    <col min="138" max="138" width="28.19921875" bestFit="1" customWidth="1"/>
    <col min="139" max="139" width="13.59765625" bestFit="1" customWidth="1"/>
    <col min="140" max="140" width="10" bestFit="1" customWidth="1"/>
    <col min="141" max="141" width="14.796875" bestFit="1" customWidth="1"/>
    <col min="142" max="142" width="23.69921875" bestFit="1" customWidth="1"/>
    <col min="143" max="143" width="22.59765625" bestFit="1" customWidth="1"/>
    <col min="144" max="144" width="22" bestFit="1" customWidth="1"/>
    <col min="145" max="145" width="23.796875" bestFit="1" customWidth="1"/>
    <col min="146" max="146" width="23.09765625" bestFit="1" customWidth="1"/>
    <col min="147" max="147" width="13.19921875" bestFit="1" customWidth="1"/>
    <col min="148" max="148" width="11.09765625" bestFit="1" customWidth="1"/>
    <col min="149" max="149" width="14.5" bestFit="1" customWidth="1"/>
    <col min="150" max="150" width="13.3984375" bestFit="1" customWidth="1"/>
    <col min="151" max="151" width="11" bestFit="1" customWidth="1"/>
    <col min="152" max="152" width="8.09765625" bestFit="1" customWidth="1"/>
    <col min="153" max="153" width="27.59765625" bestFit="1" customWidth="1"/>
    <col min="154" max="154" width="13.296875" bestFit="1" customWidth="1"/>
    <col min="155" max="155" width="11.8984375" bestFit="1" customWidth="1"/>
    <col min="156" max="156" width="11.09765625" bestFit="1" customWidth="1"/>
    <col min="157" max="157" width="22.59765625" bestFit="1" customWidth="1"/>
    <col min="158" max="158" width="14.59765625" bestFit="1" customWidth="1"/>
    <col min="159" max="159" width="11.796875" bestFit="1" customWidth="1"/>
    <col min="160" max="160" width="24.09765625" bestFit="1" customWidth="1"/>
    <col min="161" max="161" width="10.8984375" bestFit="1" customWidth="1"/>
    <col min="162" max="162" width="14.796875" bestFit="1" customWidth="1"/>
    <col min="163" max="163" width="7.796875" bestFit="1" customWidth="1"/>
    <col min="164" max="164" width="27.59765625" bestFit="1" customWidth="1"/>
    <col min="165" max="165" width="22.09765625" bestFit="1" customWidth="1"/>
    <col min="166" max="166" width="22.69921875" bestFit="1" customWidth="1"/>
    <col min="167" max="167" width="19.8984375" bestFit="1" customWidth="1"/>
    <col min="168" max="168" width="9.19921875" bestFit="1" customWidth="1"/>
    <col min="169" max="169" width="9.5" bestFit="1" customWidth="1"/>
    <col min="170" max="170" width="9.69921875" bestFit="1" customWidth="1"/>
    <col min="171" max="171" width="15.5" bestFit="1" customWidth="1"/>
    <col min="172" max="172" width="14.69921875" bestFit="1" customWidth="1"/>
    <col min="173" max="173" width="8.3984375" bestFit="1" customWidth="1"/>
    <col min="174" max="174" width="9.69921875" bestFit="1" customWidth="1"/>
    <col min="175" max="176" width="9.8984375" bestFit="1" customWidth="1"/>
    <col min="177" max="177" width="10.19921875" bestFit="1" customWidth="1"/>
    <col min="178" max="178" width="24.09765625" bestFit="1" customWidth="1"/>
    <col min="179" max="179" width="11" bestFit="1" customWidth="1"/>
    <col min="180" max="180" width="22.69921875" bestFit="1" customWidth="1"/>
    <col min="181" max="181" width="13.8984375" bestFit="1" customWidth="1"/>
    <col min="182" max="182" width="9.796875" bestFit="1" customWidth="1"/>
    <col min="183" max="183" width="7.19921875" bestFit="1" customWidth="1"/>
    <col min="184" max="184" width="18.69921875" bestFit="1" customWidth="1"/>
    <col min="185" max="185" width="14.69921875" bestFit="1" customWidth="1"/>
    <col min="186" max="186" width="7.69921875" bestFit="1" customWidth="1"/>
    <col min="187" max="187" width="19" bestFit="1" customWidth="1"/>
    <col min="188" max="188" width="9.796875" bestFit="1" customWidth="1"/>
    <col min="189" max="189" width="14.296875" bestFit="1" customWidth="1"/>
    <col min="190" max="190" width="12.5" bestFit="1" customWidth="1"/>
    <col min="191" max="191" width="15.296875" bestFit="1" customWidth="1"/>
    <col min="192" max="192" width="11.296875" bestFit="1" customWidth="1"/>
    <col min="193" max="193" width="10.8984375" bestFit="1" customWidth="1"/>
    <col min="194" max="194" width="20.59765625" bestFit="1" customWidth="1"/>
    <col min="195" max="195" width="10.59765625" bestFit="1" customWidth="1"/>
    <col min="196" max="196" width="24.3984375" bestFit="1" customWidth="1"/>
    <col min="197" max="197" width="13.59765625" bestFit="1" customWidth="1"/>
    <col min="198" max="198" width="8.59765625" bestFit="1" customWidth="1"/>
    <col min="199" max="199" width="8.5" bestFit="1" customWidth="1"/>
    <col min="200" max="200" width="16.69921875" bestFit="1" customWidth="1"/>
    <col min="201" max="201" width="23.5" bestFit="1" customWidth="1"/>
    <col min="202" max="202" width="10.296875" bestFit="1" customWidth="1"/>
    <col min="203" max="203" width="13" bestFit="1" customWidth="1"/>
    <col min="204" max="204" width="13.69921875" bestFit="1" customWidth="1"/>
    <col min="205" max="205" width="13.09765625" bestFit="1" customWidth="1"/>
    <col min="206" max="206" width="12.59765625" bestFit="1" customWidth="1"/>
    <col min="207" max="207" width="14.3984375" bestFit="1" customWidth="1"/>
    <col min="208" max="208" width="10.796875" bestFit="1" customWidth="1"/>
    <col min="209" max="209" width="13.59765625" bestFit="1" customWidth="1"/>
    <col min="210" max="210" width="23.796875" bestFit="1" customWidth="1"/>
    <col min="211" max="211" width="12.3984375" bestFit="1" customWidth="1"/>
    <col min="212" max="212" width="19.69921875" bestFit="1" customWidth="1"/>
    <col min="213" max="213" width="9.59765625" bestFit="1" customWidth="1"/>
    <col min="214" max="214" width="15.09765625" bestFit="1" customWidth="1"/>
    <col min="215" max="215" width="15.19921875" bestFit="1" customWidth="1"/>
    <col min="216" max="216" width="10.3984375" bestFit="1" customWidth="1"/>
    <col min="217" max="217" width="9.296875" bestFit="1" customWidth="1"/>
    <col min="218" max="218" width="20.796875" bestFit="1" customWidth="1"/>
    <col min="219" max="219" width="16.796875" bestFit="1" customWidth="1"/>
    <col min="220" max="220" width="24.59765625" bestFit="1" customWidth="1"/>
    <col min="221" max="221" width="10.796875" bestFit="1" customWidth="1"/>
    <col min="222" max="222" width="9.3984375" bestFit="1" customWidth="1"/>
    <col min="223" max="223" width="26.19921875" bestFit="1" customWidth="1"/>
    <col min="224" max="224" width="22.796875" bestFit="1" customWidth="1"/>
    <col min="225" max="225" width="7.69921875" bestFit="1" customWidth="1"/>
    <col min="226" max="226" width="11.296875" bestFit="1" customWidth="1"/>
    <col min="227" max="227" width="13" bestFit="1" customWidth="1"/>
    <col min="228" max="228" width="13.3984375" bestFit="1" customWidth="1"/>
    <col min="229" max="229" width="23.296875" bestFit="1" customWidth="1"/>
    <col min="230" max="230" width="9.8984375" bestFit="1" customWidth="1"/>
    <col min="231" max="231" width="17.19921875" bestFit="1" customWidth="1"/>
    <col min="232" max="233" width="14.19921875" bestFit="1" customWidth="1"/>
    <col min="234" max="234" width="13.09765625" bestFit="1" customWidth="1"/>
    <col min="235" max="235" width="11.5" bestFit="1" customWidth="1"/>
    <col min="236" max="236" width="11" bestFit="1" customWidth="1"/>
    <col min="237" max="237" width="12.5" bestFit="1" customWidth="1"/>
    <col min="238" max="238" width="14.3984375" bestFit="1" customWidth="1"/>
    <col min="239" max="239" width="12" bestFit="1" customWidth="1"/>
    <col min="240" max="240" width="24" bestFit="1" customWidth="1"/>
    <col min="241" max="241" width="25.69921875" bestFit="1" customWidth="1"/>
    <col min="243" max="243" width="11.8984375" bestFit="1" customWidth="1"/>
    <col min="244" max="244" width="11.19921875" bestFit="1" customWidth="1"/>
    <col min="245" max="245" width="23.59765625" bestFit="1" customWidth="1"/>
    <col min="246" max="246" width="23.5" bestFit="1" customWidth="1"/>
    <col min="247" max="247" width="14.8984375" bestFit="1" customWidth="1"/>
    <col min="248" max="248" width="12.5" bestFit="1" customWidth="1"/>
    <col min="249" max="249" width="27.296875" bestFit="1" customWidth="1"/>
    <col min="250" max="250" width="13.09765625" bestFit="1" customWidth="1"/>
    <col min="251" max="251" width="9.3984375" bestFit="1" customWidth="1"/>
    <col min="252" max="252" width="23.296875" bestFit="1" customWidth="1"/>
    <col min="253" max="253" width="13.5" bestFit="1" customWidth="1"/>
    <col min="254" max="254" width="15.59765625" bestFit="1" customWidth="1"/>
    <col min="255" max="255" width="9.796875" bestFit="1" customWidth="1"/>
    <col min="256" max="256" width="9" bestFit="1" customWidth="1"/>
    <col min="257" max="257" width="7.8984375" bestFit="1" customWidth="1"/>
    <col min="258" max="258" width="12" bestFit="1" customWidth="1"/>
    <col min="259" max="259" width="9.59765625" bestFit="1" customWidth="1"/>
    <col min="260" max="260" width="6.8984375" bestFit="1" customWidth="1"/>
    <col min="261" max="261" width="9.59765625" bestFit="1" customWidth="1"/>
    <col min="262" max="262" width="11.59765625" bestFit="1" customWidth="1"/>
    <col min="263" max="263" width="10.59765625" bestFit="1" customWidth="1"/>
    <col min="264" max="264" width="22.59765625" bestFit="1" customWidth="1"/>
    <col min="265" max="265" width="26" bestFit="1" customWidth="1"/>
    <col min="266" max="266" width="16.5" bestFit="1" customWidth="1"/>
    <col min="267" max="267" width="14.5" bestFit="1" customWidth="1"/>
    <col min="268" max="268" width="19.69921875" bestFit="1" customWidth="1"/>
    <col min="269" max="269" width="10.69921875" bestFit="1" customWidth="1"/>
    <col min="270" max="270" width="10.8984375" bestFit="1" customWidth="1"/>
    <col min="271" max="271" width="25.796875" bestFit="1" customWidth="1"/>
    <col min="272" max="272" width="13.09765625" bestFit="1" customWidth="1"/>
    <col min="273" max="273" width="12" bestFit="1" customWidth="1"/>
    <col min="274" max="274" width="9.09765625" bestFit="1" customWidth="1"/>
    <col min="275" max="275" width="9.296875" bestFit="1" customWidth="1"/>
    <col min="276" max="276" width="9.69921875" bestFit="1" customWidth="1"/>
    <col min="277" max="277" width="25.69921875" bestFit="1" customWidth="1"/>
    <col min="278" max="278" width="21.796875" bestFit="1" customWidth="1"/>
    <col min="279" max="279" width="13.69921875" bestFit="1" customWidth="1"/>
    <col min="280" max="280" width="10.69921875" bestFit="1" customWidth="1"/>
    <col min="281" max="281" width="25.296875" bestFit="1" customWidth="1"/>
    <col min="282" max="282" width="14.8984375" bestFit="1" customWidth="1"/>
    <col min="283" max="283" width="11.296875" bestFit="1" customWidth="1"/>
    <col min="284" max="284" width="11.796875" bestFit="1" customWidth="1"/>
    <col min="285" max="285" width="9.19921875" bestFit="1" customWidth="1"/>
    <col min="286" max="286" width="21.3984375" bestFit="1" customWidth="1"/>
    <col min="287" max="287" width="16.59765625" bestFit="1" customWidth="1"/>
    <col min="288" max="288" width="10.3984375" bestFit="1" customWidth="1"/>
    <col min="289" max="289" width="10.796875" bestFit="1" customWidth="1"/>
    <col min="290" max="290" width="20.19921875" bestFit="1" customWidth="1"/>
    <col min="291" max="291" width="24.5" bestFit="1" customWidth="1"/>
    <col min="292" max="292" width="12.796875" bestFit="1" customWidth="1"/>
    <col min="293" max="293" width="9.8984375" bestFit="1" customWidth="1"/>
    <col min="294" max="294" width="22.19921875" bestFit="1" customWidth="1"/>
    <col min="295" max="295" width="27.5" bestFit="1" customWidth="1"/>
    <col min="296" max="296" width="15" bestFit="1" customWidth="1"/>
    <col min="297" max="297" width="16.69921875" bestFit="1" customWidth="1"/>
    <col min="298" max="298" width="16" bestFit="1" customWidth="1"/>
    <col min="299" max="299" width="13.796875" bestFit="1" customWidth="1"/>
    <col min="300" max="300" width="14.296875" bestFit="1" customWidth="1"/>
    <col min="301" max="301" width="10.796875" bestFit="1" customWidth="1"/>
    <col min="302" max="302" width="26.59765625" bestFit="1" customWidth="1"/>
    <col min="303" max="303" width="9.8984375" bestFit="1" customWidth="1"/>
    <col min="304" max="304" width="11.59765625" bestFit="1" customWidth="1"/>
    <col min="305" max="305" width="9.09765625" bestFit="1" customWidth="1"/>
    <col min="306" max="306" width="23.09765625" bestFit="1" customWidth="1"/>
    <col min="307" max="307" width="21.796875" bestFit="1" customWidth="1"/>
    <col min="308" max="308" width="10.09765625" bestFit="1" customWidth="1"/>
    <col min="309" max="309" width="20.59765625" bestFit="1" customWidth="1"/>
    <col min="310" max="310" width="13.796875" bestFit="1" customWidth="1"/>
    <col min="311" max="311" width="23.5" bestFit="1" customWidth="1"/>
    <col min="312" max="312" width="9.09765625" bestFit="1" customWidth="1"/>
    <col min="313" max="313" width="25.296875" bestFit="1" customWidth="1"/>
    <col min="314" max="314" width="14.5" bestFit="1" customWidth="1"/>
    <col min="315" max="315" width="13.69921875" bestFit="1" customWidth="1"/>
    <col min="316" max="316" width="23.19921875" bestFit="1" customWidth="1"/>
    <col min="317" max="317" width="10.296875" bestFit="1" customWidth="1"/>
    <col min="318" max="318" width="12.296875" bestFit="1" customWidth="1"/>
    <col min="319" max="319" width="24.09765625" bestFit="1" customWidth="1"/>
    <col min="320" max="320" width="22" bestFit="1" customWidth="1"/>
    <col min="321" max="321" width="11.8984375" bestFit="1" customWidth="1"/>
    <col min="322" max="322" width="25.8984375" bestFit="1" customWidth="1"/>
    <col min="323" max="323" width="21.8984375" bestFit="1" customWidth="1"/>
    <col min="324" max="324" width="13.09765625" bestFit="1" customWidth="1"/>
    <col min="325" max="325" width="13.296875" bestFit="1" customWidth="1"/>
    <col min="326" max="326" width="10.19921875" bestFit="1" customWidth="1"/>
    <col min="327" max="327" width="12.09765625" bestFit="1" customWidth="1"/>
    <col min="328" max="328" width="11.59765625" bestFit="1" customWidth="1"/>
    <col min="329" max="329" width="15.3984375" bestFit="1" customWidth="1"/>
    <col min="330" max="330" width="12.09765625" bestFit="1" customWidth="1"/>
    <col min="331" max="331" width="11.796875" bestFit="1" customWidth="1"/>
    <col min="332" max="332" width="16.5" bestFit="1" customWidth="1"/>
    <col min="333" max="333" width="11.69921875" bestFit="1" customWidth="1"/>
    <col min="335" max="335" width="19.59765625" bestFit="1" customWidth="1"/>
    <col min="336" max="336" width="24.59765625" bestFit="1" customWidth="1"/>
    <col min="337" max="337" width="24" bestFit="1" customWidth="1"/>
    <col min="338" max="338" width="12.59765625" bestFit="1" customWidth="1"/>
    <col min="339" max="339" width="13.796875" bestFit="1" customWidth="1"/>
    <col min="340" max="340" width="28.296875" bestFit="1" customWidth="1"/>
    <col min="341" max="341" width="14.8984375" bestFit="1" customWidth="1"/>
    <col min="342" max="342" width="10.8984375" bestFit="1" customWidth="1"/>
    <col min="343" max="343" width="10.09765625" bestFit="1" customWidth="1"/>
    <col min="344" max="344" width="10.3984375" bestFit="1" customWidth="1"/>
    <col min="345" max="345" width="24.3984375" bestFit="1" customWidth="1"/>
    <col min="346" max="346" width="11.69921875" bestFit="1" customWidth="1"/>
    <col min="347" max="347" width="10.5" bestFit="1" customWidth="1"/>
    <col min="348" max="348" width="14.8984375" bestFit="1" customWidth="1"/>
    <col min="349" max="349" width="12.5" bestFit="1" customWidth="1"/>
    <col min="350" max="350" width="13.296875" bestFit="1" customWidth="1"/>
    <col min="351" max="351" width="24.69921875" bestFit="1" customWidth="1"/>
    <col min="352" max="352" width="10.59765625" bestFit="1" customWidth="1"/>
    <col min="353" max="353" width="10.796875" bestFit="1" customWidth="1"/>
    <col min="354" max="354" width="15.8984375" bestFit="1" customWidth="1"/>
    <col min="355" max="355" width="13" bestFit="1" customWidth="1"/>
    <col min="356" max="356" width="26.59765625" bestFit="1" customWidth="1"/>
    <col min="357" max="357" width="28.19921875" bestFit="1" customWidth="1"/>
    <col min="358" max="358" width="16.59765625" bestFit="1" customWidth="1"/>
    <col min="359" max="359" width="20.19921875" bestFit="1" customWidth="1"/>
    <col min="360" max="360" width="23.296875" bestFit="1" customWidth="1"/>
    <col min="361" max="361" width="13.796875" bestFit="1" customWidth="1"/>
    <col min="362" max="362" width="12.69921875" bestFit="1" customWidth="1"/>
    <col min="363" max="363" width="19.5" bestFit="1" customWidth="1"/>
    <col min="364" max="364" width="22.796875" bestFit="1" customWidth="1"/>
    <col min="365" max="365" width="23.8984375" bestFit="1" customWidth="1"/>
    <col min="366" max="366" width="20.09765625" bestFit="1" customWidth="1"/>
    <col min="367" max="367" width="21.296875" bestFit="1" customWidth="1"/>
    <col min="368" max="368" width="8.5" bestFit="1" customWidth="1"/>
    <col min="369" max="369" width="6.3984375" bestFit="1" customWidth="1"/>
    <col min="370" max="370" width="20" bestFit="1" customWidth="1"/>
    <col min="371" max="371" width="21.3984375" bestFit="1" customWidth="1"/>
    <col min="372" max="372" width="15.59765625" bestFit="1" customWidth="1"/>
    <col min="373" max="373" width="12.09765625" bestFit="1" customWidth="1"/>
    <col min="374" max="374" width="9.3984375" bestFit="1" customWidth="1"/>
    <col min="375" max="375" width="22.296875" bestFit="1" customWidth="1"/>
    <col min="376" max="376" width="8.8984375" bestFit="1" customWidth="1"/>
    <col min="377" max="377" width="24.3984375" bestFit="1" customWidth="1"/>
    <col min="378" max="378" width="10.69921875" bestFit="1" customWidth="1"/>
    <col min="379" max="379" width="23.69921875" bestFit="1" customWidth="1"/>
    <col min="380" max="380" width="23.796875" bestFit="1" customWidth="1"/>
    <col min="381" max="381" width="16.5" bestFit="1" customWidth="1"/>
    <col min="382" max="382" width="24.3984375" bestFit="1" customWidth="1"/>
    <col min="383" max="383" width="24.796875" bestFit="1" customWidth="1"/>
    <col min="384" max="384" width="10.69921875" bestFit="1" customWidth="1"/>
    <col min="385" max="385" width="24.296875" bestFit="1" customWidth="1"/>
    <col min="386" max="387" width="15" bestFit="1" customWidth="1"/>
    <col min="388" max="388" width="22.296875" bestFit="1" customWidth="1"/>
    <col min="389" max="389" width="16.19921875" bestFit="1" customWidth="1"/>
    <col min="390" max="390" width="14.3984375" bestFit="1" customWidth="1"/>
    <col min="391" max="391" width="27.09765625" bestFit="1" customWidth="1"/>
    <col min="392" max="392" width="7.69921875" bestFit="1" customWidth="1"/>
    <col min="393" max="393" width="12.09765625" bestFit="1" customWidth="1"/>
    <col min="394" max="394" width="10" bestFit="1" customWidth="1"/>
    <col min="395" max="395" width="27.59765625" bestFit="1" customWidth="1"/>
    <col min="396" max="396" width="22.09765625" bestFit="1" customWidth="1"/>
    <col min="397" max="397" width="10.8984375" bestFit="1" customWidth="1"/>
    <col min="398" max="398" width="8.296875" bestFit="1" customWidth="1"/>
    <col min="399" max="399" width="20.796875" bestFit="1" customWidth="1"/>
    <col min="400" max="400" width="12.296875" bestFit="1" customWidth="1"/>
    <col min="401" max="401" width="23" bestFit="1" customWidth="1"/>
    <col min="402" max="402" width="10.296875" bestFit="1" customWidth="1"/>
    <col min="403" max="403" width="10.59765625" bestFit="1" customWidth="1"/>
    <col min="404" max="404" width="10.8984375" bestFit="1" customWidth="1"/>
    <col min="405" max="405" width="23.3984375" bestFit="1" customWidth="1"/>
    <col min="406" max="406" width="13.59765625" bestFit="1" customWidth="1"/>
    <col min="407" max="407" width="12.59765625" bestFit="1" customWidth="1"/>
    <col min="408" max="408" width="13.69921875" bestFit="1" customWidth="1"/>
    <col min="409" max="409" width="9.796875" bestFit="1" customWidth="1"/>
    <col min="410" max="410" width="12.69921875" bestFit="1" customWidth="1"/>
    <col min="411" max="411" width="12.796875" bestFit="1" customWidth="1"/>
    <col min="412" max="412" width="9.19921875" bestFit="1" customWidth="1"/>
    <col min="413" max="413" width="13.796875" bestFit="1" customWidth="1"/>
    <col min="414" max="414" width="10.796875" bestFit="1" customWidth="1"/>
    <col min="415" max="415" width="11.09765625" bestFit="1" customWidth="1"/>
    <col min="416" max="416" width="28.5" bestFit="1" customWidth="1"/>
    <col min="417" max="417" width="27.59765625" bestFit="1" customWidth="1"/>
    <col min="418" max="418" width="25" bestFit="1" customWidth="1"/>
    <col min="419" max="419" width="29.3984375" bestFit="1" customWidth="1"/>
    <col min="420" max="420" width="24.59765625" bestFit="1" customWidth="1"/>
    <col min="421" max="421" width="16.796875" bestFit="1" customWidth="1"/>
    <col min="422" max="422" width="13.69921875" bestFit="1" customWidth="1"/>
    <col min="423" max="423" width="11.296875" bestFit="1" customWidth="1"/>
    <col min="424" max="424" width="15.3984375" bestFit="1" customWidth="1"/>
    <col min="425" max="425" width="12.3984375" bestFit="1" customWidth="1"/>
    <col min="426" max="426" width="13" bestFit="1" customWidth="1"/>
    <col min="427" max="427" width="9.09765625" bestFit="1" customWidth="1"/>
    <col min="428" max="428" width="20.5" bestFit="1" customWidth="1"/>
    <col min="429" max="429" width="25.796875" bestFit="1" customWidth="1"/>
    <col min="430" max="430" width="21.8984375" bestFit="1" customWidth="1"/>
    <col min="431" max="431" width="22.59765625" bestFit="1" customWidth="1"/>
    <col min="432" max="432" width="13.8984375" bestFit="1" customWidth="1"/>
    <col min="433" max="433" width="11.8984375" bestFit="1" customWidth="1"/>
    <col min="434" max="435" width="11.5" bestFit="1" customWidth="1"/>
    <col min="436" max="436" width="10.296875" bestFit="1" customWidth="1"/>
    <col min="437" max="437" width="12.69921875" bestFit="1" customWidth="1"/>
    <col min="438" max="438" width="23.59765625" bestFit="1" customWidth="1"/>
    <col min="439" max="439" width="12.796875" bestFit="1" customWidth="1"/>
    <col min="440" max="440" width="13.09765625" bestFit="1" customWidth="1"/>
    <col min="441" max="441" width="12.19921875" bestFit="1" customWidth="1"/>
    <col min="442" max="442" width="9.8984375" bestFit="1" customWidth="1"/>
    <col min="443" max="443" width="8.8984375" bestFit="1" customWidth="1"/>
    <col min="444" max="444" width="20.5" bestFit="1" customWidth="1"/>
    <col min="445" max="445" width="22.19921875" bestFit="1" customWidth="1"/>
    <col min="446" max="446" width="24.69921875" bestFit="1" customWidth="1"/>
    <col min="447" max="447" width="8.3984375" bestFit="1" customWidth="1"/>
    <col min="448" max="448" width="10.3984375" bestFit="1" customWidth="1"/>
    <col min="449" max="449" width="13.796875" bestFit="1" customWidth="1"/>
    <col min="450" max="450" width="7.19921875" bestFit="1" customWidth="1"/>
    <col min="451" max="451" width="8.09765625" bestFit="1" customWidth="1"/>
    <col min="452" max="452" width="7.3984375" bestFit="1" customWidth="1"/>
    <col min="453" max="453" width="7.69921875" bestFit="1" customWidth="1"/>
    <col min="454" max="454" width="7.59765625" bestFit="1" customWidth="1"/>
    <col min="455" max="455" width="10.59765625" bestFit="1" customWidth="1"/>
    <col min="456" max="456" width="11.3984375" bestFit="1" customWidth="1"/>
    <col min="457" max="457" width="23.296875" bestFit="1" customWidth="1"/>
    <col min="458" max="458" width="11.5" bestFit="1" customWidth="1"/>
    <col min="459" max="459" width="12.796875" bestFit="1" customWidth="1"/>
    <col min="460" max="460" width="8.296875" bestFit="1" customWidth="1"/>
    <col min="461" max="461" width="12.59765625" bestFit="1" customWidth="1"/>
    <col min="462" max="462" width="12.69921875" bestFit="1" customWidth="1"/>
    <col min="463" max="463" width="12.296875" bestFit="1" customWidth="1"/>
    <col min="464" max="464" width="9.3984375" bestFit="1" customWidth="1"/>
    <col min="465" max="465" width="22.3984375" bestFit="1" customWidth="1"/>
    <col min="466" max="466" width="11" bestFit="1" customWidth="1"/>
    <col min="467" max="467" width="12.19921875" bestFit="1" customWidth="1"/>
    <col min="468" max="468" width="11.19921875" bestFit="1" customWidth="1"/>
    <col min="469" max="469" width="14.69921875" bestFit="1" customWidth="1"/>
    <col min="470" max="470" width="15.3984375" bestFit="1" customWidth="1"/>
    <col min="471" max="471" width="18.69921875" bestFit="1" customWidth="1"/>
    <col min="472" max="472" width="18.59765625" bestFit="1" customWidth="1"/>
    <col min="473" max="473" width="13.69921875" bestFit="1" customWidth="1"/>
    <col min="474" max="474" width="11.796875" bestFit="1" customWidth="1"/>
    <col min="475" max="475" width="6.8984375" bestFit="1" customWidth="1"/>
    <col min="476" max="476" width="7.19921875" bestFit="1" customWidth="1"/>
    <col min="477" max="477" width="18.19921875" bestFit="1" customWidth="1"/>
    <col min="478" max="478" width="21.59765625" bestFit="1" customWidth="1"/>
    <col min="479" max="479" width="8.69921875" bestFit="1" customWidth="1"/>
    <col min="480" max="480" width="14.796875" bestFit="1" customWidth="1"/>
    <col min="481" max="481" width="12.09765625" bestFit="1" customWidth="1"/>
    <col min="482" max="482" width="26.59765625" bestFit="1" customWidth="1"/>
    <col min="483" max="483" width="13.69921875" bestFit="1" customWidth="1"/>
    <col min="484" max="484" width="21.19921875" bestFit="1" customWidth="1"/>
    <col min="485" max="485" width="13.8984375" bestFit="1" customWidth="1"/>
    <col min="486" max="486" width="8.19921875" bestFit="1" customWidth="1"/>
    <col min="487" max="487" width="11" bestFit="1" customWidth="1"/>
    <col min="488" max="488" width="22.59765625" bestFit="1" customWidth="1"/>
    <col min="489" max="489" width="11.296875" bestFit="1" customWidth="1"/>
    <col min="490" max="490" width="13.59765625" bestFit="1" customWidth="1"/>
    <col min="491" max="491" width="23.59765625" bestFit="1" customWidth="1"/>
    <col min="492" max="492" width="11.5" bestFit="1" customWidth="1"/>
    <col min="493" max="493" width="13.8984375" bestFit="1" customWidth="1"/>
    <col min="494" max="494" width="8.59765625" bestFit="1" customWidth="1"/>
    <col min="495" max="495" width="23.8984375" bestFit="1" customWidth="1"/>
    <col min="496" max="496" width="21.8984375" bestFit="1" customWidth="1"/>
    <col min="497" max="497" width="9.8984375" bestFit="1" customWidth="1"/>
    <col min="498" max="498" width="12.69921875" bestFit="1" customWidth="1"/>
    <col min="499" max="499" width="22.5" bestFit="1" customWidth="1"/>
    <col min="500" max="500" width="19.8984375" bestFit="1" customWidth="1"/>
    <col min="501" max="502" width="12.19921875" bestFit="1" customWidth="1"/>
    <col min="503" max="503" width="21.3984375" bestFit="1" customWidth="1"/>
    <col min="504" max="504" width="10.69921875" bestFit="1" customWidth="1"/>
    <col min="505" max="505" width="10.09765625" bestFit="1" customWidth="1"/>
    <col min="506" max="506" width="8.69921875" bestFit="1" customWidth="1"/>
    <col min="507" max="507" width="8.5" bestFit="1" customWidth="1"/>
    <col min="509" max="509" width="9.59765625" bestFit="1" customWidth="1"/>
    <col min="510" max="510" width="8.5" bestFit="1" customWidth="1"/>
    <col min="511" max="511" width="24.5" bestFit="1" customWidth="1"/>
    <col min="512" max="512" width="18.8984375" bestFit="1" customWidth="1"/>
    <col min="513" max="513" width="19" bestFit="1" customWidth="1"/>
    <col min="514" max="514" width="16.796875" bestFit="1" customWidth="1"/>
    <col min="515" max="515" width="9.19921875" bestFit="1" customWidth="1"/>
    <col min="516" max="516" width="12.3984375" bestFit="1" customWidth="1"/>
    <col min="517" max="517" width="11.09765625" bestFit="1" customWidth="1"/>
    <col min="518" max="518" width="14.296875" bestFit="1" customWidth="1"/>
    <col min="519" max="519" width="24.19921875" bestFit="1" customWidth="1"/>
    <col min="520" max="520" width="20.3984375" bestFit="1" customWidth="1"/>
    <col min="521" max="521" width="23.69921875" bestFit="1" customWidth="1"/>
    <col min="522" max="522" width="22.796875" bestFit="1" customWidth="1"/>
    <col min="523" max="523" width="21.59765625" bestFit="1" customWidth="1"/>
    <col min="524" max="524" width="22.69921875" bestFit="1" customWidth="1"/>
    <col min="525" max="525" width="11.296875" bestFit="1" customWidth="1"/>
    <col min="526" max="526" width="11.59765625" bestFit="1" customWidth="1"/>
    <col min="527" max="527" width="11.5" bestFit="1" customWidth="1"/>
    <col min="528" max="528" width="11.8984375" bestFit="1" customWidth="1"/>
    <col min="529" max="529" width="23.8984375" bestFit="1" customWidth="1"/>
    <col min="530" max="530" width="25.5" bestFit="1" customWidth="1"/>
    <col min="531" max="531" width="16.09765625" bestFit="1" customWidth="1"/>
    <col min="532" max="532" width="14.3984375" bestFit="1" customWidth="1"/>
    <col min="533" max="533" width="12.296875" bestFit="1" customWidth="1"/>
    <col min="534" max="534" width="14.59765625" bestFit="1" customWidth="1"/>
    <col min="535" max="535" width="19.5" bestFit="1" customWidth="1"/>
    <col min="536" max="536" width="13.8984375" bestFit="1" customWidth="1"/>
    <col min="537" max="537" width="12" bestFit="1" customWidth="1"/>
    <col min="538" max="538" width="21.796875" bestFit="1" customWidth="1"/>
    <col min="539" max="539" width="15.69921875" bestFit="1" customWidth="1"/>
    <col min="540" max="540" width="12.59765625" bestFit="1" customWidth="1"/>
    <col min="541" max="541" width="15.296875" bestFit="1" customWidth="1"/>
    <col min="542" max="542" width="8.5" bestFit="1" customWidth="1"/>
    <col min="543" max="543" width="11.296875" bestFit="1" customWidth="1"/>
    <col min="544" max="544" width="9.796875" bestFit="1" customWidth="1"/>
    <col min="545" max="545" width="10.5" bestFit="1" customWidth="1"/>
    <col min="546" max="546" width="10.69921875" bestFit="1" customWidth="1"/>
    <col min="547" max="547" width="9.296875" bestFit="1" customWidth="1"/>
    <col min="548" max="548" width="26.296875" bestFit="1" customWidth="1"/>
    <col min="549" max="549" width="12.09765625" bestFit="1" customWidth="1"/>
    <col min="550" max="550" width="9.796875" bestFit="1" customWidth="1"/>
    <col min="551" max="551" width="16.69921875" bestFit="1" customWidth="1"/>
    <col min="552" max="552" width="14.5" bestFit="1" customWidth="1"/>
    <col min="553" max="553" width="24" bestFit="1" customWidth="1"/>
    <col min="554" max="554" width="14.8984375" bestFit="1" customWidth="1"/>
    <col min="555" max="555" width="27.59765625" bestFit="1" customWidth="1"/>
    <col min="556" max="556" width="10.8984375" bestFit="1" customWidth="1"/>
    <col min="557" max="557" width="19.3984375" bestFit="1" customWidth="1"/>
    <col min="558" max="558" width="11.59765625" bestFit="1" customWidth="1"/>
    <col min="559" max="559" width="27.59765625" bestFit="1" customWidth="1"/>
    <col min="560" max="560" width="13.59765625" bestFit="1" customWidth="1"/>
    <col min="561" max="561" width="8.8984375" bestFit="1" customWidth="1"/>
    <col min="562" max="562" width="22" bestFit="1" customWidth="1"/>
    <col min="563" max="563" width="13.8984375" bestFit="1" customWidth="1"/>
    <col min="564" max="565" width="10.69921875" bestFit="1" customWidth="1"/>
    <col min="566" max="566" width="11.19921875" bestFit="1" customWidth="1"/>
    <col min="567" max="567" width="10.69921875" bestFit="1" customWidth="1"/>
    <col min="568" max="568" width="20.5" bestFit="1" customWidth="1"/>
    <col min="569" max="569" width="8.59765625" bestFit="1" customWidth="1"/>
    <col min="570" max="570" width="21.19921875" bestFit="1" customWidth="1"/>
    <col min="571" max="571" width="23.69921875" bestFit="1" customWidth="1"/>
    <col min="572" max="572" width="27.09765625" bestFit="1" customWidth="1"/>
    <col min="573" max="573" width="15.8984375" bestFit="1" customWidth="1"/>
    <col min="574" max="574" width="11.09765625" bestFit="1" customWidth="1"/>
    <col min="575" max="575" width="29.5" bestFit="1" customWidth="1"/>
    <col min="576" max="576" width="17.8984375" bestFit="1" customWidth="1"/>
    <col min="577" max="577" width="12.296875" bestFit="1" customWidth="1"/>
    <col min="578" max="578" width="22" bestFit="1" customWidth="1"/>
    <col min="579" max="579" width="24.59765625" bestFit="1" customWidth="1"/>
    <col min="580" max="580" width="21.59765625" bestFit="1" customWidth="1"/>
    <col min="581" max="581" width="12.296875" bestFit="1" customWidth="1"/>
    <col min="582" max="582" width="13.59765625" bestFit="1" customWidth="1"/>
    <col min="583" max="583" width="16.19921875" bestFit="1" customWidth="1"/>
    <col min="584" max="584" width="14.69921875" bestFit="1" customWidth="1"/>
    <col min="585" max="585" width="10.69921875" bestFit="1" customWidth="1"/>
    <col min="586" max="586" width="13.8984375" bestFit="1" customWidth="1"/>
    <col min="587" max="587" width="14.296875" bestFit="1" customWidth="1"/>
    <col min="588" max="588" width="15.59765625" bestFit="1" customWidth="1"/>
    <col min="589" max="589" width="14.3984375" bestFit="1" customWidth="1"/>
    <col min="590" max="590" width="12.19921875" bestFit="1" customWidth="1"/>
    <col min="591" max="591" width="18.59765625" bestFit="1" customWidth="1"/>
    <col min="592" max="592" width="10.59765625" bestFit="1" customWidth="1"/>
    <col min="593" max="593" width="24.19921875" bestFit="1" customWidth="1"/>
    <col min="594" max="594" width="11.19921875" bestFit="1" customWidth="1"/>
    <col min="595" max="595" width="13.3984375" bestFit="1" customWidth="1"/>
    <col min="596" max="596" width="23.69921875" bestFit="1" customWidth="1"/>
    <col min="597" max="597" width="12.796875" bestFit="1" customWidth="1"/>
    <col min="598" max="598" width="11.69921875" bestFit="1" customWidth="1"/>
    <col min="599" max="599" width="14.8984375" bestFit="1" customWidth="1"/>
    <col min="600" max="600" width="20.69921875" bestFit="1" customWidth="1"/>
    <col min="601" max="601" width="16.19921875" bestFit="1" customWidth="1"/>
    <col min="602" max="602" width="10.69921875" bestFit="1" customWidth="1"/>
    <col min="603" max="603" width="11" bestFit="1" customWidth="1"/>
    <col min="604" max="604" width="13.5" bestFit="1" customWidth="1"/>
    <col min="605" max="605" width="11" bestFit="1" customWidth="1"/>
    <col min="606" max="606" width="10.09765625" bestFit="1" customWidth="1"/>
    <col min="607" max="607" width="9.19921875" bestFit="1" customWidth="1"/>
    <col min="608" max="608" width="15.796875" bestFit="1" customWidth="1"/>
    <col min="609" max="609" width="23.69921875" bestFit="1" customWidth="1"/>
    <col min="610" max="610" width="13" bestFit="1" customWidth="1"/>
    <col min="611" max="611" width="15.3984375" bestFit="1" customWidth="1"/>
    <col min="612" max="613" width="10.09765625" bestFit="1" customWidth="1"/>
    <col min="614" max="614" width="8.69921875" bestFit="1" customWidth="1"/>
    <col min="615" max="615" width="11.5" bestFit="1" customWidth="1"/>
    <col min="616" max="616" width="22.8984375" bestFit="1" customWidth="1"/>
    <col min="617" max="617" width="9.09765625" bestFit="1" customWidth="1"/>
    <col min="618" max="618" width="10.3984375" bestFit="1" customWidth="1"/>
    <col min="619" max="619" width="14" bestFit="1" customWidth="1"/>
    <col min="620" max="620" width="14.8984375" bestFit="1" customWidth="1"/>
    <col min="621" max="621" width="13.5" bestFit="1" customWidth="1"/>
    <col min="622" max="622" width="9" bestFit="1" customWidth="1"/>
    <col min="623" max="623" width="22.09765625" bestFit="1" customWidth="1"/>
    <col min="624" max="624" width="10.3984375" bestFit="1" customWidth="1"/>
    <col min="625" max="625" width="12.09765625" bestFit="1" customWidth="1"/>
    <col min="626" max="626" width="9.796875" bestFit="1" customWidth="1"/>
    <col min="627" max="627" width="7.8984375" bestFit="1" customWidth="1"/>
    <col min="628" max="628" width="24.69921875" bestFit="1" customWidth="1"/>
    <col min="629" max="629" width="25.3984375" bestFit="1" customWidth="1"/>
    <col min="630" max="630" width="12.09765625" bestFit="1" customWidth="1"/>
    <col min="631" max="631" width="24" bestFit="1" customWidth="1"/>
    <col min="632" max="632" width="23.09765625" bestFit="1" customWidth="1"/>
    <col min="633" max="633" width="9.09765625" bestFit="1" customWidth="1"/>
    <col min="634" max="634" width="24.296875" bestFit="1" customWidth="1"/>
    <col min="635" max="635" width="25.69921875" bestFit="1" customWidth="1"/>
    <col min="636" max="636" width="12.5" bestFit="1" customWidth="1"/>
    <col min="637" max="637" width="18.3984375" bestFit="1" customWidth="1"/>
    <col min="638" max="638" width="9.69921875" bestFit="1" customWidth="1"/>
    <col min="639" max="639" width="9.8984375" bestFit="1" customWidth="1"/>
    <col min="640" max="640" width="12.19921875" bestFit="1" customWidth="1"/>
    <col min="641" max="641" width="9.59765625" bestFit="1" customWidth="1"/>
    <col min="642" max="642" width="9.8984375" bestFit="1" customWidth="1"/>
    <col min="643" max="643" width="21.796875" bestFit="1" customWidth="1"/>
    <col min="644" max="644" width="12.5" bestFit="1" customWidth="1"/>
    <col min="645" max="645" width="13.69921875" bestFit="1" customWidth="1"/>
    <col min="646" max="646" width="24.8984375" bestFit="1" customWidth="1"/>
    <col min="647" max="647" width="16.796875" bestFit="1" customWidth="1"/>
    <col min="648" max="648" width="24.19921875" bestFit="1" customWidth="1"/>
    <col min="649" max="649" width="21.296875" bestFit="1" customWidth="1"/>
    <col min="650" max="650" width="21" bestFit="1" customWidth="1"/>
    <col min="651" max="651" width="11.296875" bestFit="1" customWidth="1"/>
    <col min="652" max="652" width="9" bestFit="1" customWidth="1"/>
    <col min="653" max="653" width="22.59765625" bestFit="1" customWidth="1"/>
    <col min="654" max="654" width="21.296875" bestFit="1" customWidth="1"/>
    <col min="655" max="655" width="24.8984375" bestFit="1" customWidth="1"/>
    <col min="656" max="656" width="17.8984375" bestFit="1" customWidth="1"/>
    <col min="657" max="657" width="10" bestFit="1" customWidth="1"/>
    <col min="658" max="658" width="13.5" bestFit="1" customWidth="1"/>
    <col min="660" max="660" width="16.5" bestFit="1" customWidth="1"/>
    <col min="661" max="661" width="17.3984375" bestFit="1" customWidth="1"/>
    <col min="662" max="662" width="12.59765625" bestFit="1" customWidth="1"/>
    <col min="663" max="663" width="11.5" bestFit="1" customWidth="1"/>
    <col min="664" max="664" width="11.8984375" bestFit="1" customWidth="1"/>
    <col min="665" max="665" width="27.3984375" bestFit="1" customWidth="1"/>
    <col min="666" max="666" width="28.19921875" bestFit="1" customWidth="1"/>
    <col min="667" max="667" width="19.3984375" bestFit="1" customWidth="1"/>
    <col min="668" max="668" width="13.3984375" bestFit="1" customWidth="1"/>
    <col min="669" max="669" width="12.5" bestFit="1" customWidth="1"/>
    <col min="670" max="670" width="9.796875" bestFit="1" customWidth="1"/>
    <col min="671" max="671" width="9.5" bestFit="1" customWidth="1"/>
    <col min="672" max="672" width="12.796875" bestFit="1" customWidth="1"/>
    <col min="673" max="673" width="11.19921875" bestFit="1" customWidth="1"/>
    <col min="674" max="674" width="23.5" bestFit="1" customWidth="1"/>
    <col min="675" max="675" width="14.796875" bestFit="1" customWidth="1"/>
    <col min="676" max="676" width="23.3984375" bestFit="1" customWidth="1"/>
    <col min="677" max="677" width="8.296875" bestFit="1" customWidth="1"/>
    <col min="678" max="678" width="13.19921875" bestFit="1" customWidth="1"/>
    <col min="679" max="679" width="14" bestFit="1" customWidth="1"/>
    <col min="680" max="680" width="8.296875" bestFit="1" customWidth="1"/>
    <col min="681" max="681" width="22" bestFit="1" customWidth="1"/>
    <col min="682" max="682" width="13.5" bestFit="1" customWidth="1"/>
    <col min="683" max="683" width="10.796875" bestFit="1" customWidth="1"/>
    <col min="684" max="684" width="25" bestFit="1" customWidth="1"/>
    <col min="685" max="685" width="15.8984375" bestFit="1" customWidth="1"/>
    <col min="686" max="686" width="13.3984375" bestFit="1" customWidth="1"/>
    <col min="687" max="687" width="14.69921875" bestFit="1" customWidth="1"/>
    <col min="688" max="688" width="23.296875" bestFit="1" customWidth="1"/>
    <col min="689" max="689" width="14" bestFit="1" customWidth="1"/>
    <col min="690" max="690" width="15.5" bestFit="1" customWidth="1"/>
    <col min="691" max="691" width="20.19921875" bestFit="1" customWidth="1"/>
    <col min="692" max="692" width="11.69921875" bestFit="1" customWidth="1"/>
    <col min="693" max="693" width="30.59765625" bestFit="1" customWidth="1"/>
    <col min="694" max="694" width="19.59765625" bestFit="1" customWidth="1"/>
    <col min="695" max="695" width="8.3984375" bestFit="1" customWidth="1"/>
    <col min="696" max="696" width="14.8984375" bestFit="1" customWidth="1"/>
    <col min="697" max="697" width="24" bestFit="1" customWidth="1"/>
    <col min="698" max="698" width="9.19921875" bestFit="1" customWidth="1"/>
    <col min="699" max="699" width="10.3984375" bestFit="1" customWidth="1"/>
    <col min="700" max="700" width="19.5" bestFit="1" customWidth="1"/>
    <col min="701" max="701" width="26.5" bestFit="1" customWidth="1"/>
    <col min="702" max="703" width="13.19921875" bestFit="1" customWidth="1"/>
    <col min="704" max="704" width="31.59765625" bestFit="1" customWidth="1"/>
    <col min="705" max="705" width="10.8984375" bestFit="1" customWidth="1"/>
    <col min="706" max="706" width="24.09765625" bestFit="1" customWidth="1"/>
    <col min="707" max="707" width="9.09765625" bestFit="1" customWidth="1"/>
    <col min="708" max="708" width="13.59765625" bestFit="1" customWidth="1"/>
    <col min="709" max="709" width="15.8984375" bestFit="1" customWidth="1"/>
    <col min="710" max="710" width="13.59765625" bestFit="1" customWidth="1"/>
    <col min="711" max="711" width="15.59765625" bestFit="1" customWidth="1"/>
    <col min="712" max="712" width="13.296875" bestFit="1" customWidth="1"/>
    <col min="713" max="713" width="26" bestFit="1" customWidth="1"/>
    <col min="714" max="714" width="14.69921875" bestFit="1" customWidth="1"/>
    <col min="715" max="715" width="29.09765625" bestFit="1" customWidth="1"/>
    <col min="716" max="716" width="13.5" bestFit="1" customWidth="1"/>
    <col min="717" max="717" width="9.59765625" bestFit="1" customWidth="1"/>
    <col min="718" max="718" width="22.69921875" bestFit="1" customWidth="1"/>
    <col min="719" max="719" width="13.69921875" bestFit="1" customWidth="1"/>
    <col min="720" max="720" width="12.69921875" bestFit="1" customWidth="1"/>
    <col min="721" max="721" width="28.19921875" bestFit="1" customWidth="1"/>
    <col min="722" max="722" width="26.19921875" bestFit="1" customWidth="1"/>
    <col min="723" max="723" width="28.296875" bestFit="1" customWidth="1"/>
    <col min="724" max="724" width="25.296875" bestFit="1" customWidth="1"/>
    <col min="725" max="725" width="15.3984375" bestFit="1" customWidth="1"/>
    <col min="726" max="726" width="16.19921875" bestFit="1" customWidth="1"/>
    <col min="727" max="727" width="18.19921875" bestFit="1" customWidth="1"/>
    <col min="728" max="728" width="17.8984375" bestFit="1" customWidth="1"/>
    <col min="729" max="729" width="14.09765625" bestFit="1" customWidth="1"/>
    <col min="730" max="730" width="14.19921875" bestFit="1" customWidth="1"/>
    <col min="731" max="731" width="24.19921875" bestFit="1" customWidth="1"/>
    <col min="732" max="732" width="24" bestFit="1" customWidth="1"/>
    <col min="733" max="733" width="15.69921875" bestFit="1" customWidth="1"/>
    <col min="734" max="734" width="15.5" bestFit="1" customWidth="1"/>
    <col min="735" max="735" width="10.3984375" bestFit="1" customWidth="1"/>
    <col min="736" max="736" width="25.3984375" bestFit="1" customWidth="1"/>
    <col min="737" max="737" width="12.59765625" bestFit="1" customWidth="1"/>
    <col min="738" max="738" width="10.19921875" bestFit="1" customWidth="1"/>
    <col min="739" max="739" width="9.296875" bestFit="1" customWidth="1"/>
    <col min="740" max="740" width="10.5" bestFit="1" customWidth="1"/>
    <col min="741" max="741" width="19.59765625" bestFit="1" customWidth="1"/>
    <col min="742" max="742" width="11.09765625" bestFit="1" customWidth="1"/>
    <col min="743" max="743" width="11.796875" bestFit="1" customWidth="1"/>
    <col min="744" max="744" width="7.5" bestFit="1" customWidth="1"/>
    <col min="745" max="745" width="22.8984375" bestFit="1" customWidth="1"/>
    <col min="746" max="746" width="17.8984375" bestFit="1" customWidth="1"/>
    <col min="747" max="747" width="11.796875" bestFit="1" customWidth="1"/>
    <col min="748" max="748" width="14.296875" bestFit="1" customWidth="1"/>
    <col min="749" max="749" width="19.69921875" bestFit="1" customWidth="1"/>
    <col min="750" max="750" width="14" bestFit="1" customWidth="1"/>
    <col min="751" max="751" width="12.3984375" bestFit="1" customWidth="1"/>
    <col min="752" max="752" width="10.796875" bestFit="1" customWidth="1"/>
    <col min="753" max="753" width="10.69921875" bestFit="1" customWidth="1"/>
    <col min="754" max="754" width="24.3984375" bestFit="1" customWidth="1"/>
    <col min="755" max="755" width="23.296875" bestFit="1" customWidth="1"/>
    <col min="756" max="756" width="14.796875" bestFit="1" customWidth="1"/>
    <col min="757" max="757" width="14.8984375" bestFit="1" customWidth="1"/>
    <col min="758" max="758" width="10.69921875" bestFit="1" customWidth="1"/>
    <col min="759" max="759" width="25.3984375" bestFit="1" customWidth="1"/>
    <col min="760" max="760" width="12.3984375" bestFit="1" customWidth="1"/>
    <col min="761" max="761" width="14.3984375" bestFit="1" customWidth="1"/>
    <col min="762" max="762" width="14.8984375" bestFit="1" customWidth="1"/>
    <col min="763" max="763" width="14.3984375" bestFit="1" customWidth="1"/>
    <col min="764" max="764" width="12.296875" bestFit="1" customWidth="1"/>
    <col min="765" max="765" width="19.3984375" bestFit="1" customWidth="1"/>
    <col min="766" max="766" width="24" bestFit="1" customWidth="1"/>
    <col min="767" max="767" width="24.69921875" bestFit="1" customWidth="1"/>
    <col min="768" max="768" width="12.296875" bestFit="1" customWidth="1"/>
    <col min="769" max="769" width="14.5" bestFit="1" customWidth="1"/>
    <col min="770" max="770" width="11.69921875" bestFit="1" customWidth="1"/>
    <col min="771" max="771" width="25.69921875" bestFit="1" customWidth="1"/>
    <col min="772" max="772" width="14.09765625" bestFit="1" customWidth="1"/>
    <col min="773" max="773" width="15.69921875" bestFit="1" customWidth="1"/>
    <col min="774" max="774" width="12.3984375" bestFit="1" customWidth="1"/>
    <col min="775" max="775" width="9.69921875" bestFit="1" customWidth="1"/>
    <col min="776" max="776" width="22.09765625" bestFit="1" customWidth="1"/>
    <col min="777" max="777" width="24.09765625" bestFit="1" customWidth="1"/>
    <col min="778" max="778" width="27" bestFit="1" customWidth="1"/>
    <col min="779" max="779" width="13.19921875" bestFit="1" customWidth="1"/>
    <col min="780" max="780" width="11.3984375" bestFit="1" customWidth="1"/>
    <col min="781" max="781" width="13.8984375" bestFit="1" customWidth="1"/>
    <col min="782" max="782" width="8.5" bestFit="1" customWidth="1"/>
    <col min="783" max="783" width="25.09765625" bestFit="1" customWidth="1"/>
    <col min="784" max="784" width="21.8984375" bestFit="1" customWidth="1"/>
    <col min="785" max="785" width="12.5" bestFit="1" customWidth="1"/>
    <col min="786" max="787" width="16.796875" bestFit="1" customWidth="1"/>
    <col min="788" max="788" width="10" bestFit="1" customWidth="1"/>
    <col min="789" max="789" width="11.796875" bestFit="1" customWidth="1"/>
    <col min="790" max="790" width="10.69921875" bestFit="1" customWidth="1"/>
    <col min="791" max="791" width="12.59765625" bestFit="1" customWidth="1"/>
    <col min="792" max="792" width="13.8984375" bestFit="1" customWidth="1"/>
    <col min="793" max="793" width="11.5" bestFit="1" customWidth="1"/>
    <col min="794" max="794" width="21.19921875" bestFit="1" customWidth="1"/>
    <col min="795" max="795" width="24.09765625" bestFit="1" customWidth="1"/>
    <col min="796" max="796" width="19.69921875" bestFit="1" customWidth="1"/>
    <col min="797" max="797" width="22.8984375" bestFit="1" customWidth="1"/>
    <col min="798" max="798" width="23.69921875" bestFit="1" customWidth="1"/>
    <col min="799" max="799" width="22.09765625" bestFit="1" customWidth="1"/>
    <col min="800" max="800" width="11.796875" bestFit="1" customWidth="1"/>
    <col min="801" max="801" width="14" bestFit="1" customWidth="1"/>
    <col min="802" max="802" width="10.19921875" bestFit="1" customWidth="1"/>
    <col min="803" max="803" width="9.09765625" bestFit="1" customWidth="1"/>
    <col min="804" max="804" width="12.5" bestFit="1" customWidth="1"/>
    <col min="805" max="805" width="11" bestFit="1" customWidth="1"/>
    <col min="806" max="806" width="13.69921875" bestFit="1" customWidth="1"/>
    <col min="807" max="807" width="11.19921875" bestFit="1" customWidth="1"/>
    <col min="808" max="808" width="12.5" bestFit="1" customWidth="1"/>
    <col min="809" max="809" width="12.59765625" bestFit="1" customWidth="1"/>
    <col min="810" max="810" width="12" bestFit="1" customWidth="1"/>
    <col min="811" max="811" width="11.8984375" bestFit="1" customWidth="1"/>
    <col min="812" max="812" width="10" bestFit="1" customWidth="1"/>
    <col min="813" max="813" width="13.09765625" bestFit="1" customWidth="1"/>
    <col min="814" max="814" width="11.09765625" bestFit="1" customWidth="1"/>
    <col min="815" max="815" width="11.796875" bestFit="1" customWidth="1"/>
    <col min="816" max="816" width="13" bestFit="1" customWidth="1"/>
    <col min="817" max="817" width="11.796875" bestFit="1" customWidth="1"/>
    <col min="818" max="818" width="7.8984375" bestFit="1" customWidth="1"/>
    <col min="819" max="819" width="12.5" bestFit="1" customWidth="1"/>
    <col min="820" max="820" width="11.296875" bestFit="1" customWidth="1"/>
    <col min="821" max="821" width="22.796875" bestFit="1" customWidth="1"/>
    <col min="822" max="822" width="12.69921875" bestFit="1" customWidth="1"/>
    <col min="823" max="823" width="13.796875" bestFit="1" customWidth="1"/>
    <col min="824" max="824" width="24.8984375" bestFit="1" customWidth="1"/>
    <col min="825" max="825" width="25.09765625" bestFit="1" customWidth="1"/>
    <col min="826" max="826" width="10.19921875" bestFit="1" customWidth="1"/>
    <col min="827" max="827" width="13.09765625" bestFit="1" customWidth="1"/>
    <col min="828" max="828" width="19.19921875" bestFit="1" customWidth="1"/>
    <col min="829" max="829" width="15.59765625" bestFit="1" customWidth="1"/>
    <col min="830" max="830" width="10.296875" bestFit="1" customWidth="1"/>
    <col min="831" max="831" width="10.59765625" bestFit="1" customWidth="1"/>
    <col min="832" max="832" width="15.5" bestFit="1" customWidth="1"/>
    <col min="833" max="833" width="9.19921875" bestFit="1" customWidth="1"/>
    <col min="834" max="834" width="12.19921875" bestFit="1" customWidth="1"/>
    <col min="835" max="835" width="15.09765625" bestFit="1" customWidth="1"/>
    <col min="836" max="836" width="13.296875" bestFit="1" customWidth="1"/>
    <col min="837" max="837" width="22.5" bestFit="1" customWidth="1"/>
    <col min="838" max="838" width="12.09765625" bestFit="1" customWidth="1"/>
    <col min="839" max="839" width="25.5" bestFit="1" customWidth="1"/>
    <col min="840" max="840" width="10" bestFit="1" customWidth="1"/>
    <col min="841" max="841" width="23.5" bestFit="1" customWidth="1"/>
    <col min="842" max="842" width="24.5" bestFit="1" customWidth="1"/>
    <col min="843" max="843" width="21.5" bestFit="1" customWidth="1"/>
    <col min="844" max="844" width="24.09765625" bestFit="1" customWidth="1"/>
    <col min="845" max="845" width="19" bestFit="1" customWidth="1"/>
    <col min="846" max="846" width="9" bestFit="1" customWidth="1"/>
    <col min="847" max="847" width="9.59765625" bestFit="1" customWidth="1"/>
    <col min="848" max="848" width="25.3984375" bestFit="1" customWidth="1"/>
    <col min="849" max="849" width="27.796875" bestFit="1" customWidth="1"/>
    <col min="850" max="850" width="23.796875" bestFit="1" customWidth="1"/>
    <col min="851" max="851" width="21.8984375" bestFit="1" customWidth="1"/>
    <col min="852" max="852" width="11.3984375" bestFit="1" customWidth="1"/>
    <col min="853" max="853" width="11.59765625" bestFit="1" customWidth="1"/>
    <col min="854" max="854" width="15.69921875" bestFit="1" customWidth="1"/>
    <col min="855" max="855" width="10.59765625" bestFit="1" customWidth="1"/>
    <col min="856" max="856" width="24.296875" bestFit="1" customWidth="1"/>
    <col min="857" max="857" width="25" bestFit="1" customWidth="1"/>
    <col min="858" max="858" width="13" bestFit="1" customWidth="1"/>
    <col min="859" max="859" width="15.796875" bestFit="1" customWidth="1"/>
    <col min="860" max="860" width="13.09765625" bestFit="1" customWidth="1"/>
    <col min="861" max="861" width="15.09765625" bestFit="1" customWidth="1"/>
    <col min="862" max="862" width="17.296875" bestFit="1" customWidth="1"/>
    <col min="863" max="863" width="23" bestFit="1" customWidth="1"/>
    <col min="864" max="864" width="12.69921875" bestFit="1" customWidth="1"/>
    <col min="865" max="865" width="7.8984375" bestFit="1" customWidth="1"/>
    <col min="866" max="866" width="21" bestFit="1" customWidth="1"/>
    <col min="867" max="867" width="19.8984375" bestFit="1" customWidth="1"/>
    <col min="868" max="868" width="24.69921875" bestFit="1" customWidth="1"/>
    <col min="869" max="869" width="22.3984375" bestFit="1" customWidth="1"/>
    <col min="870" max="870" width="22.69921875" bestFit="1" customWidth="1"/>
    <col min="871" max="871" width="21.8984375" bestFit="1" customWidth="1"/>
    <col min="872" max="872" width="22.796875" bestFit="1" customWidth="1"/>
    <col min="873" max="873" width="11.59765625" bestFit="1" customWidth="1"/>
    <col min="874" max="874" width="12.5" bestFit="1" customWidth="1"/>
    <col min="875" max="875" width="26.296875" bestFit="1" customWidth="1"/>
    <col min="876" max="876" width="9.59765625" bestFit="1" customWidth="1"/>
    <col min="877" max="877" width="24.5" bestFit="1" customWidth="1"/>
    <col min="878" max="878" width="11.5" bestFit="1" customWidth="1"/>
    <col min="879" max="879" width="28.8984375" bestFit="1" customWidth="1"/>
    <col min="880" max="880" width="15.09765625" bestFit="1" customWidth="1"/>
    <col min="881" max="881" width="12.09765625" bestFit="1" customWidth="1"/>
    <col min="882" max="882" width="22.8984375" bestFit="1" customWidth="1"/>
    <col min="883" max="883" width="10.19921875" bestFit="1" customWidth="1"/>
    <col min="884" max="884" width="10.796875" bestFit="1" customWidth="1"/>
    <col min="885" max="885" width="24.19921875" bestFit="1" customWidth="1"/>
    <col min="886" max="886" width="23.09765625" bestFit="1" customWidth="1"/>
    <col min="887" max="887" width="10.796875" bestFit="1" customWidth="1"/>
    <col min="888" max="888" width="20.5" bestFit="1" customWidth="1"/>
    <col min="889" max="889" width="23.19921875" bestFit="1" customWidth="1"/>
    <col min="890" max="890" width="30.3984375" bestFit="1" customWidth="1"/>
    <col min="891" max="891" width="10.796875" bestFit="1" customWidth="1"/>
    <col min="892" max="892" width="10" bestFit="1" customWidth="1"/>
    <col min="893" max="893" width="25.5" bestFit="1" customWidth="1"/>
    <col min="894" max="894" width="25" bestFit="1" customWidth="1"/>
    <col min="895" max="895" width="12.69921875" bestFit="1" customWidth="1"/>
    <col min="896" max="896" width="10.69921875" bestFit="1" customWidth="1"/>
    <col min="897" max="897" width="11.69921875" bestFit="1" customWidth="1"/>
    <col min="898" max="898" width="9.5" bestFit="1" customWidth="1"/>
    <col min="899" max="899" width="13.296875" bestFit="1" customWidth="1"/>
    <col min="900" max="900" width="21.69921875" bestFit="1" customWidth="1"/>
    <col min="901" max="901" width="23.5" bestFit="1" customWidth="1"/>
    <col min="902" max="902" width="18.69921875" bestFit="1" customWidth="1"/>
    <col min="903" max="903" width="14.69921875" bestFit="1" customWidth="1"/>
    <col min="904" max="904" width="9" bestFit="1" customWidth="1"/>
    <col min="905" max="905" width="22.5" bestFit="1" customWidth="1"/>
    <col min="906" max="906" width="10.19921875" bestFit="1" customWidth="1"/>
    <col min="907" max="907" width="10.296875" bestFit="1" customWidth="1"/>
    <col min="908" max="909" width="15.09765625" bestFit="1" customWidth="1"/>
    <col min="910" max="910" width="10.8984375" bestFit="1" customWidth="1"/>
    <col min="911" max="911" width="14.796875" bestFit="1" customWidth="1"/>
    <col min="912" max="912" width="11.69921875" bestFit="1" customWidth="1"/>
    <col min="913" max="913" width="10.3984375" bestFit="1" customWidth="1"/>
    <col min="914" max="914" width="15.3984375" bestFit="1" customWidth="1"/>
    <col min="915" max="915" width="11.69921875" bestFit="1" customWidth="1"/>
    <col min="916" max="916" width="11.296875" bestFit="1" customWidth="1"/>
    <col min="917" max="917" width="9.3984375" bestFit="1" customWidth="1"/>
    <col min="918" max="918" width="9" bestFit="1" customWidth="1"/>
    <col min="919" max="919" width="13.3984375" bestFit="1" customWidth="1"/>
    <col min="920" max="920" width="12.19921875" bestFit="1" customWidth="1"/>
    <col min="921" max="921" width="27.09765625" bestFit="1" customWidth="1"/>
    <col min="922" max="922" width="9.19921875" bestFit="1" customWidth="1"/>
    <col min="923" max="924" width="22.69921875" bestFit="1" customWidth="1"/>
    <col min="925" max="925" width="26.796875" bestFit="1" customWidth="1"/>
    <col min="926" max="926" width="29.59765625" bestFit="1" customWidth="1"/>
    <col min="927" max="927" width="22.5" bestFit="1" customWidth="1"/>
    <col min="928" max="928" width="25" bestFit="1" customWidth="1"/>
    <col min="929" max="929" width="12.3984375" bestFit="1" customWidth="1"/>
    <col min="930" max="930" width="13" bestFit="1" customWidth="1"/>
    <col min="931" max="931" width="10.5" bestFit="1" customWidth="1"/>
    <col min="932" max="932" width="16.296875" bestFit="1" customWidth="1"/>
    <col min="933" max="933" width="11" bestFit="1" customWidth="1"/>
    <col min="934" max="934" width="11.296875" bestFit="1" customWidth="1"/>
    <col min="935" max="935" width="26.5" bestFit="1" customWidth="1"/>
    <col min="936" max="936" width="28.59765625" bestFit="1" customWidth="1"/>
    <col min="937" max="937" width="24.59765625" bestFit="1" customWidth="1"/>
    <col min="938" max="938" width="25.3984375" bestFit="1" customWidth="1"/>
    <col min="939" max="939" width="24.59765625" bestFit="1" customWidth="1"/>
    <col min="940" max="940" width="23.19921875" bestFit="1" customWidth="1"/>
    <col min="941" max="941" width="13.5" bestFit="1" customWidth="1"/>
    <col min="942" max="942" width="15.5" bestFit="1" customWidth="1"/>
    <col min="943" max="943" width="14.3984375" bestFit="1" customWidth="1"/>
    <col min="944" max="944" width="14" bestFit="1" customWidth="1"/>
    <col min="945" max="945" width="13.69921875" bestFit="1" customWidth="1"/>
    <col min="946" max="946" width="14.8984375" bestFit="1" customWidth="1"/>
    <col min="947" max="947" width="12.5" bestFit="1" customWidth="1"/>
    <col min="948" max="948" width="9.796875" bestFit="1" customWidth="1"/>
    <col min="949" max="949" width="22.296875" bestFit="1" customWidth="1"/>
    <col min="950" max="950" width="22.69921875" bestFit="1" customWidth="1"/>
    <col min="951" max="951" width="28" bestFit="1" customWidth="1"/>
    <col min="952" max="952" width="23.796875" bestFit="1" customWidth="1"/>
    <col min="953" max="953" width="13.19921875" bestFit="1" customWidth="1"/>
    <col min="954" max="954" width="23.69921875" bestFit="1" customWidth="1"/>
    <col min="955" max="955" width="12.3984375" bestFit="1" customWidth="1"/>
    <col min="956" max="956" width="8.8984375" bestFit="1" customWidth="1"/>
    <col min="957" max="957" width="22.3984375" bestFit="1" customWidth="1"/>
    <col min="958" max="958" width="9.69921875" bestFit="1" customWidth="1"/>
    <col min="959" max="959" width="11.69921875" bestFit="1" customWidth="1"/>
    <col min="960" max="960" width="9.796875" bestFit="1" customWidth="1"/>
    <col min="961" max="961" width="25.59765625" bestFit="1" customWidth="1"/>
    <col min="962" max="962" width="20.09765625" bestFit="1" customWidth="1"/>
    <col min="963" max="963" width="21.59765625" bestFit="1" customWidth="1"/>
    <col min="964" max="964" width="20.8984375" bestFit="1" customWidth="1"/>
    <col min="965" max="965" width="12.69921875" bestFit="1" customWidth="1"/>
    <col min="966" max="966" width="13.09765625" bestFit="1" customWidth="1"/>
    <col min="967" max="967" width="18.3984375" bestFit="1" customWidth="1"/>
    <col min="968" max="968" width="9.09765625" bestFit="1" customWidth="1"/>
    <col min="969" max="969" width="14.296875" bestFit="1" customWidth="1"/>
    <col min="970" max="970" width="9.296875" bestFit="1" customWidth="1"/>
    <col min="971" max="971" width="9.59765625" bestFit="1" customWidth="1"/>
    <col min="972" max="972" width="23.8984375" bestFit="1" customWidth="1"/>
    <col min="973" max="973" width="19.296875" bestFit="1" customWidth="1"/>
    <col min="974" max="974" width="23.69921875" bestFit="1" customWidth="1"/>
    <col min="975" max="975" width="11.09765625" bestFit="1" customWidth="1"/>
    <col min="976" max="976" width="10.8984375" bestFit="1" customWidth="1"/>
  </cols>
  <sheetData>
    <row r="1" spans="1:11" x14ac:dyDescent="0.3">
      <c r="A1" s="9" t="s">
        <v>6</v>
      </c>
      <c r="B1" t="s">
        <v>2070</v>
      </c>
    </row>
    <row r="3" spans="1:11" x14ac:dyDescent="0.3">
      <c r="A3" s="9" t="s">
        <v>2068</v>
      </c>
      <c r="B3" s="9" t="s">
        <v>2069</v>
      </c>
    </row>
    <row r="4" spans="1:11" x14ac:dyDescent="0.3">
      <c r="A4" s="9" t="s">
        <v>2066</v>
      </c>
      <c r="B4" t="s">
        <v>2039</v>
      </c>
      <c r="C4" t="s">
        <v>2031</v>
      </c>
      <c r="D4" t="s">
        <v>2048</v>
      </c>
      <c r="E4" t="s">
        <v>2062</v>
      </c>
      <c r="F4" t="s">
        <v>2033</v>
      </c>
      <c r="G4" t="s">
        <v>2052</v>
      </c>
      <c r="H4" t="s">
        <v>2045</v>
      </c>
      <c r="I4" t="s">
        <v>2035</v>
      </c>
      <c r="J4" t="s">
        <v>2037</v>
      </c>
      <c r="K4" t="s">
        <v>2067</v>
      </c>
    </row>
    <row r="5" spans="1:11" x14ac:dyDescent="0.3">
      <c r="A5" s="10" t="s">
        <v>74</v>
      </c>
      <c r="B5">
        <v>11</v>
      </c>
      <c r="C5">
        <v>4</v>
      </c>
      <c r="D5">
        <v>1</v>
      </c>
      <c r="F5">
        <v>10</v>
      </c>
      <c r="G5">
        <v>4</v>
      </c>
      <c r="H5">
        <v>2</v>
      </c>
      <c r="I5">
        <v>2</v>
      </c>
      <c r="J5">
        <v>23</v>
      </c>
      <c r="K5">
        <v>57</v>
      </c>
    </row>
    <row r="6" spans="1:11" x14ac:dyDescent="0.3">
      <c r="A6" s="10" t="s">
        <v>14</v>
      </c>
      <c r="B6">
        <v>60</v>
      </c>
      <c r="C6">
        <v>20</v>
      </c>
      <c r="D6">
        <v>23</v>
      </c>
      <c r="F6">
        <v>66</v>
      </c>
      <c r="G6">
        <v>11</v>
      </c>
      <c r="H6">
        <v>24</v>
      </c>
      <c r="I6">
        <v>28</v>
      </c>
      <c r="J6">
        <v>132</v>
      </c>
      <c r="K6">
        <v>364</v>
      </c>
    </row>
    <row r="7" spans="1:11" x14ac:dyDescent="0.3">
      <c r="A7" s="10" t="s">
        <v>47</v>
      </c>
      <c r="B7">
        <v>5</v>
      </c>
      <c r="D7">
        <v>3</v>
      </c>
      <c r="G7">
        <v>1</v>
      </c>
      <c r="H7">
        <v>1</v>
      </c>
      <c r="I7">
        <v>2</v>
      </c>
      <c r="J7">
        <v>2</v>
      </c>
      <c r="K7">
        <v>14</v>
      </c>
    </row>
    <row r="8" spans="1:11" x14ac:dyDescent="0.3">
      <c r="A8" s="10" t="s">
        <v>20</v>
      </c>
      <c r="B8">
        <v>102</v>
      </c>
      <c r="C8">
        <v>22</v>
      </c>
      <c r="D8">
        <v>21</v>
      </c>
      <c r="E8">
        <v>4</v>
      </c>
      <c r="F8">
        <v>99</v>
      </c>
      <c r="G8">
        <v>26</v>
      </c>
      <c r="H8">
        <v>40</v>
      </c>
      <c r="I8">
        <v>64</v>
      </c>
      <c r="J8">
        <v>187</v>
      </c>
      <c r="K8">
        <v>565</v>
      </c>
    </row>
    <row r="9" spans="1:11" x14ac:dyDescent="0.3">
      <c r="A9" s="10" t="s">
        <v>2067</v>
      </c>
      <c r="B9">
        <v>178</v>
      </c>
      <c r="C9">
        <v>46</v>
      </c>
      <c r="D9">
        <v>48</v>
      </c>
      <c r="E9">
        <v>4</v>
      </c>
      <c r="F9">
        <v>175</v>
      </c>
      <c r="G9">
        <v>42</v>
      </c>
      <c r="H9">
        <v>67</v>
      </c>
      <c r="I9">
        <v>96</v>
      </c>
      <c r="J9">
        <v>344</v>
      </c>
      <c r="K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DAB5-2901-46BF-80BD-7FC2DDDEA5FA}">
  <dimension ref="A1:F18"/>
  <sheetViews>
    <sheetView workbookViewId="0">
      <selection activeCell="H7" sqref="H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2065</v>
      </c>
      <c r="B1" t="s">
        <v>2070</v>
      </c>
    </row>
    <row r="2" spans="1:6" x14ac:dyDescent="0.3">
      <c r="A2" s="9" t="s">
        <v>2085</v>
      </c>
      <c r="B2" t="s">
        <v>2070</v>
      </c>
    </row>
    <row r="4" spans="1:6" x14ac:dyDescent="0.3">
      <c r="A4" s="9" t="s">
        <v>2068</v>
      </c>
      <c r="B4" s="9" t="s">
        <v>2069</v>
      </c>
    </row>
    <row r="5" spans="1:6" x14ac:dyDescent="0.3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4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14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14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14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14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14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14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14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14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14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14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14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14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583-B9F3-4A23-A27C-08942931B1DA}">
  <dimension ref="A1:Z9"/>
  <sheetViews>
    <sheetView topLeftCell="K1" workbookViewId="0">
      <selection activeCell="S10" sqref="S1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69921875" bestFit="1" customWidth="1"/>
    <col min="4" max="4" width="12" bestFit="1" customWidth="1"/>
    <col min="5" max="5" width="6.296875" bestFit="1" customWidth="1"/>
    <col min="6" max="6" width="12.19921875" bestFit="1" customWidth="1"/>
    <col min="7" max="7" width="6.19921875" bestFit="1" customWidth="1"/>
    <col min="8" max="8" width="10.3984375" bestFit="1" customWidth="1"/>
    <col min="9" max="9" width="9.19921875" bestFit="1" customWidth="1"/>
    <col min="10" max="10" width="4" bestFit="1" customWidth="1"/>
    <col min="11" max="11" width="5.69921875" bestFit="1" customWidth="1"/>
    <col min="12" max="12" width="12.5" bestFit="1" customWidth="1"/>
    <col min="13" max="13" width="9.5" bestFit="1" customWidth="1"/>
    <col min="14" max="14" width="17.5" bestFit="1" customWidth="1"/>
    <col min="15" max="15" width="5.19921875" bestFit="1" customWidth="1"/>
    <col min="16" max="16" width="15.19921875" bestFit="1" customWidth="1"/>
    <col min="17" max="17" width="4.5" bestFit="1" customWidth="1"/>
    <col min="18" max="18" width="12.69921875" bestFit="1" customWidth="1"/>
    <col min="19" max="19" width="6.09765625" bestFit="1" customWidth="1"/>
    <col min="20" max="20" width="9" bestFit="1" customWidth="1"/>
    <col min="21" max="21" width="10.8984375" bestFit="1" customWidth="1"/>
    <col min="22" max="22" width="11.296875" bestFit="1" customWidth="1"/>
    <col min="23" max="23" width="9.5" bestFit="1" customWidth="1"/>
    <col min="24" max="24" width="4.5" bestFit="1" customWidth="1"/>
    <col min="25" max="25" width="11.09765625" bestFit="1" customWidth="1"/>
    <col min="26" max="26" width="10.8984375" bestFit="1" customWidth="1"/>
  </cols>
  <sheetData>
    <row r="1" spans="1:26" x14ac:dyDescent="0.3">
      <c r="A1" s="9" t="s">
        <v>6</v>
      </c>
      <c r="B1" t="s">
        <v>2070</v>
      </c>
    </row>
    <row r="3" spans="1:26" x14ac:dyDescent="0.3">
      <c r="A3" s="9" t="s">
        <v>2068</v>
      </c>
      <c r="B3" s="9" t="s">
        <v>2069</v>
      </c>
    </row>
    <row r="4" spans="1:26" x14ac:dyDescent="0.3">
      <c r="A4" s="9" t="s">
        <v>2066</v>
      </c>
      <c r="B4" t="s">
        <v>2047</v>
      </c>
      <c r="C4" t="s">
        <v>2063</v>
      </c>
      <c r="D4" t="s">
        <v>2040</v>
      </c>
      <c r="E4" t="s">
        <v>2042</v>
      </c>
      <c r="F4" t="s">
        <v>2041</v>
      </c>
      <c r="G4" t="s">
        <v>2051</v>
      </c>
      <c r="H4" t="s">
        <v>2032</v>
      </c>
      <c r="I4" t="s">
        <v>2043</v>
      </c>
      <c r="J4" t="s">
        <v>2056</v>
      </c>
      <c r="K4" t="s">
        <v>2055</v>
      </c>
      <c r="L4" t="s">
        <v>2059</v>
      </c>
      <c r="M4" t="s">
        <v>2046</v>
      </c>
      <c r="N4" t="s">
        <v>2053</v>
      </c>
      <c r="O4" t="s">
        <v>2038</v>
      </c>
      <c r="P4" t="s">
        <v>2054</v>
      </c>
      <c r="Q4" t="s">
        <v>2034</v>
      </c>
      <c r="R4" t="s">
        <v>2061</v>
      </c>
      <c r="S4" t="s">
        <v>2050</v>
      </c>
      <c r="T4" t="s">
        <v>2058</v>
      </c>
      <c r="U4" t="s">
        <v>2057</v>
      </c>
      <c r="V4" t="s">
        <v>2049</v>
      </c>
      <c r="W4" t="s">
        <v>2044</v>
      </c>
      <c r="X4" t="s">
        <v>2036</v>
      </c>
      <c r="Y4" t="s">
        <v>2060</v>
      </c>
      <c r="Z4" t="s">
        <v>2067</v>
      </c>
    </row>
    <row r="5" spans="1:26" x14ac:dyDescent="0.3">
      <c r="A5" s="10" t="s">
        <v>74</v>
      </c>
      <c r="B5">
        <v>1</v>
      </c>
      <c r="D5">
        <v>4</v>
      </c>
      <c r="E5">
        <v>2</v>
      </c>
      <c r="G5">
        <v>1</v>
      </c>
      <c r="H5">
        <v>4</v>
      </c>
      <c r="I5">
        <v>3</v>
      </c>
      <c r="J5">
        <v>1</v>
      </c>
      <c r="M5">
        <v>1</v>
      </c>
      <c r="N5">
        <v>4</v>
      </c>
      <c r="O5">
        <v>23</v>
      </c>
      <c r="Q5">
        <v>6</v>
      </c>
      <c r="S5">
        <v>1</v>
      </c>
      <c r="T5">
        <v>3</v>
      </c>
      <c r="V5">
        <v>1</v>
      </c>
      <c r="X5">
        <v>2</v>
      </c>
      <c r="Z5">
        <v>57</v>
      </c>
    </row>
    <row r="6" spans="1:26" x14ac:dyDescent="0.3">
      <c r="A6" s="10" t="s">
        <v>14</v>
      </c>
      <c r="B6">
        <v>10</v>
      </c>
      <c r="D6">
        <v>21</v>
      </c>
      <c r="E6">
        <v>12</v>
      </c>
      <c r="F6">
        <v>8</v>
      </c>
      <c r="G6">
        <v>7</v>
      </c>
      <c r="H6">
        <v>20</v>
      </c>
      <c r="I6">
        <v>19</v>
      </c>
      <c r="J6">
        <v>6</v>
      </c>
      <c r="K6">
        <v>3</v>
      </c>
      <c r="L6">
        <v>8</v>
      </c>
      <c r="M6">
        <v>6</v>
      </c>
      <c r="N6">
        <v>11</v>
      </c>
      <c r="O6">
        <v>132</v>
      </c>
      <c r="P6">
        <v>4</v>
      </c>
      <c r="Q6">
        <v>30</v>
      </c>
      <c r="R6">
        <v>9</v>
      </c>
      <c r="S6">
        <v>5</v>
      </c>
      <c r="T6">
        <v>3</v>
      </c>
      <c r="U6">
        <v>7</v>
      </c>
      <c r="V6">
        <v>15</v>
      </c>
      <c r="W6">
        <v>16</v>
      </c>
      <c r="X6">
        <v>12</v>
      </c>
      <c r="Z6">
        <v>364</v>
      </c>
    </row>
    <row r="7" spans="1:26" x14ac:dyDescent="0.3">
      <c r="A7" s="10" t="s">
        <v>47</v>
      </c>
      <c r="B7">
        <v>2</v>
      </c>
      <c r="D7">
        <v>1</v>
      </c>
      <c r="E7">
        <v>1</v>
      </c>
      <c r="L7">
        <v>1</v>
      </c>
      <c r="M7">
        <v>1</v>
      </c>
      <c r="N7">
        <v>1</v>
      </c>
      <c r="O7">
        <v>2</v>
      </c>
      <c r="S7">
        <v>1</v>
      </c>
      <c r="V7">
        <v>2</v>
      </c>
      <c r="W7">
        <v>1</v>
      </c>
      <c r="X7">
        <v>1</v>
      </c>
      <c r="Z7">
        <v>14</v>
      </c>
    </row>
    <row r="8" spans="1:26" x14ac:dyDescent="0.3">
      <c r="A8" s="10" t="s">
        <v>20</v>
      </c>
      <c r="B8">
        <v>21</v>
      </c>
      <c r="C8">
        <v>4</v>
      </c>
      <c r="D8">
        <v>34</v>
      </c>
      <c r="E8">
        <v>22</v>
      </c>
      <c r="F8">
        <v>10</v>
      </c>
      <c r="G8">
        <v>9</v>
      </c>
      <c r="H8">
        <v>22</v>
      </c>
      <c r="I8">
        <v>23</v>
      </c>
      <c r="J8">
        <v>10</v>
      </c>
      <c r="K8">
        <v>4</v>
      </c>
      <c r="L8">
        <v>4</v>
      </c>
      <c r="M8">
        <v>13</v>
      </c>
      <c r="N8">
        <v>26</v>
      </c>
      <c r="O8">
        <v>187</v>
      </c>
      <c r="P8">
        <v>4</v>
      </c>
      <c r="Q8">
        <v>49</v>
      </c>
      <c r="R8">
        <v>5</v>
      </c>
      <c r="S8">
        <v>9</v>
      </c>
      <c r="T8">
        <v>11</v>
      </c>
      <c r="U8">
        <v>14</v>
      </c>
      <c r="V8">
        <v>17</v>
      </c>
      <c r="W8">
        <v>28</v>
      </c>
      <c r="X8">
        <v>36</v>
      </c>
      <c r="Y8">
        <v>3</v>
      </c>
      <c r="Z8">
        <v>565</v>
      </c>
    </row>
    <row r="9" spans="1:26" x14ac:dyDescent="0.3">
      <c r="A9" s="10" t="s">
        <v>2067</v>
      </c>
      <c r="B9">
        <v>34</v>
      </c>
      <c r="C9">
        <v>4</v>
      </c>
      <c r="D9">
        <v>60</v>
      </c>
      <c r="E9">
        <v>37</v>
      </c>
      <c r="F9">
        <v>18</v>
      </c>
      <c r="G9">
        <v>17</v>
      </c>
      <c r="H9">
        <v>46</v>
      </c>
      <c r="I9">
        <v>45</v>
      </c>
      <c r="J9">
        <v>17</v>
      </c>
      <c r="K9">
        <v>7</v>
      </c>
      <c r="L9">
        <v>13</v>
      </c>
      <c r="M9">
        <v>21</v>
      </c>
      <c r="N9">
        <v>42</v>
      </c>
      <c r="O9">
        <v>344</v>
      </c>
      <c r="P9">
        <v>8</v>
      </c>
      <c r="Q9">
        <v>85</v>
      </c>
      <c r="R9">
        <v>14</v>
      </c>
      <c r="S9">
        <v>16</v>
      </c>
      <c r="T9">
        <v>17</v>
      </c>
      <c r="U9">
        <v>21</v>
      </c>
      <c r="V9">
        <v>35</v>
      </c>
      <c r="W9">
        <v>45</v>
      </c>
      <c r="X9">
        <v>51</v>
      </c>
      <c r="Y9">
        <v>3</v>
      </c>
      <c r="Z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412C-4BC1-40CC-BE6F-B865F6B79DC7}">
  <dimension ref="A1:H13"/>
  <sheetViews>
    <sheetView workbookViewId="0">
      <selection activeCell="A3" sqref="A3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style="17" bestFit="1" customWidth="1"/>
    <col min="7" max="7" width="15.69921875" bestFit="1" customWidth="1"/>
    <col min="8" max="8" width="19.5" bestFit="1" customWidth="1"/>
  </cols>
  <sheetData>
    <row r="1" spans="1:8" s="15" customFormat="1" x14ac:dyDescent="0.3">
      <c r="A1" s="15" t="s">
        <v>2086</v>
      </c>
      <c r="B1" s="15" t="s">
        <v>2087</v>
      </c>
      <c r="C1" s="15" t="s">
        <v>2088</v>
      </c>
      <c r="D1" s="15" t="s">
        <v>2089</v>
      </c>
      <c r="E1" s="15" t="s">
        <v>2090</v>
      </c>
      <c r="F1" s="16" t="s">
        <v>2091</v>
      </c>
      <c r="G1" s="15" t="s">
        <v>2092</v>
      </c>
      <c r="H1" s="15" t="s">
        <v>2093</v>
      </c>
    </row>
    <row r="2" spans="1:8" x14ac:dyDescent="0.3">
      <c r="A2" t="s">
        <v>2105</v>
      </c>
      <c r="B2">
        <f>COUNTIFS(Goal,"&lt;1000",Outcome,"Successful")</f>
        <v>30</v>
      </c>
      <c r="C2">
        <f>COUNTIFS(Goal,"&lt;1000",Outcome,"Failed")</f>
        <v>20</v>
      </c>
      <c r="D2">
        <f>COUNTIFS(Goal,"&lt;1000",Outcome,"Canceled")</f>
        <v>1</v>
      </c>
      <c r="E2">
        <f>SUM(B2:D2)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8" x14ac:dyDescent="0.3">
      <c r="A3" t="s">
        <v>2094</v>
      </c>
      <c r="B3">
        <f>COUNTIFS(Goal,"&gt;=1000",Goal,"&lt;=4999",Outcome,"Successful")</f>
        <v>191</v>
      </c>
      <c r="C3">
        <f>COUNTIFS(Goal,"&gt;=1000",Goal,"&lt;=4999",Outcome,"Failed")</f>
        <v>38</v>
      </c>
      <c r="D3">
        <f>COUNTIFS(Goal,"&gt;=1000",Goal,"&lt;=4999",Outcome,"Canceled")</f>
        <v>2</v>
      </c>
      <c r="E3">
        <f t="shared" ref="E3:E12" si="0">SUM(B3:D3)</f>
        <v>231</v>
      </c>
      <c r="F3" s="17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</row>
    <row r="4" spans="1:8" x14ac:dyDescent="0.3">
      <c r="A4" t="s">
        <v>2095</v>
      </c>
      <c r="B4">
        <f>COUNTIFS(Goal,"&gt;=5000",Goal,"&lt;=9999",Outcome,"Successful")</f>
        <v>164</v>
      </c>
      <c r="C4">
        <f>COUNTIFS(Goal,"&gt;=5000",Goal,"&lt;=9999",Outcome,"Failed")</f>
        <v>126</v>
      </c>
      <c r="D4">
        <f>COUNTIFS(Goal,"&gt;=5000",Goal,"&lt;=9999",Outcome,"Canceled")</f>
        <v>25</v>
      </c>
      <c r="E4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3">
      <c r="A5" t="s">
        <v>2096</v>
      </c>
      <c r="B5">
        <f>COUNTIFS(Goal,"&gt;=10000",Goal,"&lt;=14999",Outcome,"Successful")</f>
        <v>4</v>
      </c>
      <c r="C5">
        <f>COUNTIFS(Goal,"&gt;=10000",Goal,"&lt;=14999",Outcome,"Failed")</f>
        <v>5</v>
      </c>
      <c r="D5">
        <f>COUNTIFS(Goal,"&gt;=10000",Goal,"&lt;=14999",Outcome,"Canceled")</f>
        <v>0</v>
      </c>
      <c r="E5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3">
      <c r="A6" t="s">
        <v>2097</v>
      </c>
      <c r="B6">
        <f>COUNTIFS(Goal,"&gt;=15000",Goal,"&lt;=19999",Outcome,"Successful")</f>
        <v>10</v>
      </c>
      <c r="C6">
        <f>COUNTIFS(Goal,"&gt;=15000",Goal,"&lt;=19999",Outcome,"Failed")</f>
        <v>0</v>
      </c>
      <c r="D6">
        <f>COUNTIFS(Goal,"&gt;=15000",Goal,"&lt;=19999",Outcome,"Canceled")</f>
        <v>0</v>
      </c>
      <c r="E6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3">
      <c r="A7" t="s">
        <v>2098</v>
      </c>
      <c r="B7">
        <f>COUNTIFS(Goal,"&gt;=20000",Goal,"&lt;=24999",Outcome,"Successful")</f>
        <v>7</v>
      </c>
      <c r="C7">
        <f>COUNTIFS(Goal,"&gt;=20000",Goal,"&lt;=24999",Outcome,"Failed")</f>
        <v>0</v>
      </c>
      <c r="D7">
        <f>COUNTIFS(Goal,"&gt;=20000",Goal,"&lt;=24999",Outcome,"Canceled")</f>
        <v>0</v>
      </c>
      <c r="E7">
        <f t="shared" si="0"/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3">
      <c r="A8" t="s">
        <v>2099</v>
      </c>
      <c r="B8">
        <f>COUNTIFS(Goal,"&gt;=25000",Goal,"&lt;=29999",Outcome,"Successful")</f>
        <v>11</v>
      </c>
      <c r="C8">
        <f>COUNTIFS(Goal,"&gt;=25000",Goal,"&lt;=29999",Outcome,"Failed")</f>
        <v>3</v>
      </c>
      <c r="D8">
        <f>COUNTIFS(Goal,"&gt;=25000",Goal,"&lt;=29999",Outcome,"Canceled")</f>
        <v>0</v>
      </c>
      <c r="E8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3">
      <c r="A9" t="s">
        <v>2100</v>
      </c>
      <c r="B9">
        <f>COUNTIFS(Goal,"&gt;=30000",Goal,"&lt;=34999",Outcome,"Successful")</f>
        <v>7</v>
      </c>
      <c r="C9">
        <f>COUNTIFS(Goal,"&gt;=30000",Goal,"&lt;=34999",Outcome,"Failed")</f>
        <v>0</v>
      </c>
      <c r="D9">
        <f>COUNTIFS(Goal,"&gt;=30000",Goal,"&lt;=34999",Outcome,"Canceled")</f>
        <v>0</v>
      </c>
      <c r="E9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3">
      <c r="A10" t="s">
        <v>2101</v>
      </c>
      <c r="B10">
        <f>COUNTIFS(Goal,"&gt;=35000",Goal,"&lt;=39999",Outcome,"Successful")</f>
        <v>8</v>
      </c>
      <c r="C10">
        <f>COUNTIFS(Goal,"&gt;=35000",Goal,"&lt;=39999",Outcome,"Failed")</f>
        <v>3</v>
      </c>
      <c r="D10">
        <f>COUNTIFS(Goal,"&gt;=35000",Goal,"&lt;=39999",Outcome,"Canceled")</f>
        <v>1</v>
      </c>
      <c r="E10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3">
      <c r="A11" t="s">
        <v>2102</v>
      </c>
      <c r="B11">
        <f>COUNTIFS(Goal,"&gt;=40000",Goal,"&lt;=44999",Outcome,"Successful")</f>
        <v>11</v>
      </c>
      <c r="C11">
        <f>COUNTIFS(Goal,"&gt;=40000",Goal,"&lt;=44999",Outcome,"Failed")</f>
        <v>3</v>
      </c>
      <c r="D11">
        <f>COUNTIFS(Goal,"&gt;=40000",Goal,"&lt;=44999",Outcome,"Canceled")</f>
        <v>0</v>
      </c>
      <c r="E11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3">
      <c r="A12" t="s">
        <v>2103</v>
      </c>
      <c r="B12">
        <f>COUNTIFS(Goal,"&gt;=45000",Goal,"&lt;=49999",Outcome,"Successful")</f>
        <v>8</v>
      </c>
      <c r="C12">
        <f>COUNTIFS(Goal,"&gt;=45000",Goal,"&lt;=49999",Outcome,"Failed")</f>
        <v>3</v>
      </c>
      <c r="D12">
        <f>COUNTIFS(Goal,"&gt;=45000",Goal,"&lt;=49999",Outcome,"Canceled")</f>
        <v>0</v>
      </c>
      <c r="E12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3">
      <c r="A13" t="s">
        <v>2104</v>
      </c>
      <c r="B13">
        <f>COUNTIFS(Goal,"&gt;=50000",Outcome,"Successful")</f>
        <v>114</v>
      </c>
      <c r="C13">
        <f>COUNTIFS(Goal,"&gt;=50000",Outcome,"Failed")</f>
        <v>163</v>
      </c>
      <c r="D13">
        <f>COUNTIFS(Goal,"&gt;=50000",Outcome,"Canceled")</f>
        <v>28</v>
      </c>
      <c r="E13">
        <f>SUM(B13:D13)</f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ignoredErrors>
    <ignoredError sqref="C2:C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Crowdfunding</vt:lpstr>
      <vt:lpstr>Parent Category Pivot Table</vt:lpstr>
      <vt:lpstr>Date Created and Ended</vt:lpstr>
      <vt:lpstr>Sub Category Pivot Table</vt:lpstr>
      <vt:lpstr>Bonus</vt:lpstr>
      <vt:lpstr>Backers</vt:lpstr>
      <vt:lpstr>Bakers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Anthony Hook</cp:lastModifiedBy>
  <dcterms:created xsi:type="dcterms:W3CDTF">2021-09-29T18:52:28Z</dcterms:created>
  <dcterms:modified xsi:type="dcterms:W3CDTF">2023-03-23T18:30:59Z</dcterms:modified>
</cp:coreProperties>
</file>