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526"/>
  <workbookPr showInkAnnotation="0" autoCompressPictures="0"/>
  <bookViews>
    <workbookView xWindow="0" yWindow="-20" windowWidth="38400" windowHeight="21200" tabRatio="500" activeTab="1"/>
  </bookViews>
  <sheets>
    <sheet name="sample size" sheetId="1" r:id="rId1"/>
    <sheet name="porosity" sheetId="2" r:id="rId2"/>
    <sheet name="graph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5" i="2" l="1"/>
  <c r="P8" i="2"/>
  <c r="P11" i="2"/>
  <c r="P14" i="2"/>
  <c r="P17" i="2"/>
  <c r="P2" i="2"/>
  <c r="H19" i="2"/>
  <c r="I19" i="2"/>
  <c r="N17" i="2"/>
  <c r="M17" i="2"/>
  <c r="L17" i="2"/>
  <c r="K17" i="2"/>
  <c r="H16" i="2"/>
  <c r="I16" i="2"/>
  <c r="N14" i="2"/>
  <c r="M14" i="2"/>
  <c r="L14" i="2"/>
  <c r="K14" i="2"/>
  <c r="H13" i="2"/>
  <c r="I13" i="2"/>
  <c r="N11" i="2"/>
  <c r="M11" i="2"/>
  <c r="L11" i="2"/>
  <c r="K11" i="2"/>
  <c r="H10" i="2"/>
  <c r="I10" i="2"/>
  <c r="N8" i="2"/>
  <c r="M8" i="2"/>
  <c r="L8" i="2"/>
  <c r="K8" i="2"/>
  <c r="H7" i="2"/>
  <c r="I7" i="2"/>
  <c r="N5" i="2"/>
  <c r="M5" i="2"/>
  <c r="L5" i="2"/>
  <c r="K5" i="2"/>
  <c r="H4" i="2"/>
  <c r="I4" i="2"/>
  <c r="L2" i="2"/>
  <c r="N2" i="2"/>
  <c r="M2" i="2"/>
  <c r="K2" i="2"/>
  <c r="I3" i="2"/>
  <c r="I5" i="2"/>
  <c r="I6" i="2"/>
  <c r="I8" i="2"/>
  <c r="I9" i="2"/>
  <c r="I11" i="2"/>
  <c r="I12" i="2"/>
  <c r="I14" i="2"/>
  <c r="I15" i="2"/>
  <c r="I17" i="2"/>
  <c r="I18" i="2"/>
  <c r="I2" i="2"/>
  <c r="H3" i="2"/>
  <c r="H5" i="2"/>
  <c r="H6" i="2"/>
  <c r="H8" i="2"/>
  <c r="H9" i="2"/>
  <c r="H11" i="2"/>
  <c r="H12" i="2"/>
  <c r="H14" i="2"/>
  <c r="H15" i="2"/>
  <c r="H17" i="2"/>
  <c r="H18" i="2"/>
  <c r="H2" i="2"/>
  <c r="B5" i="1"/>
  <c r="B13" i="1"/>
  <c r="B9" i="1"/>
  <c r="B4" i="1"/>
</calcChain>
</file>

<file path=xl/sharedStrings.xml><?xml version="1.0" encoding="utf-8"?>
<sst xmlns="http://schemas.openxmlformats.org/spreadsheetml/2006/main" count="53" uniqueCount="34">
  <si>
    <t>diameter</t>
  </si>
  <si>
    <t>cm</t>
  </si>
  <si>
    <t>height</t>
  </si>
  <si>
    <t>volume</t>
  </si>
  <si>
    <t>ml</t>
  </si>
  <si>
    <t>sample size</t>
  </si>
  <si>
    <t>g</t>
  </si>
  <si>
    <t>g/l</t>
  </si>
  <si>
    <t>at 19 degrees</t>
  </si>
  <si>
    <t>theoretical water density</t>
  </si>
  <si>
    <t>at 18 degrees</t>
  </si>
  <si>
    <t>at 20 degrees</t>
  </si>
  <si>
    <t>at 21 degrees</t>
  </si>
  <si>
    <t>reference volume</t>
  </si>
  <si>
    <t>sample #</t>
  </si>
  <si>
    <t>weight (water)</t>
  </si>
  <si>
    <t>density (water)</t>
  </si>
  <si>
    <t>temperature</t>
  </si>
  <si>
    <t>weight (mixture)</t>
  </si>
  <si>
    <t>volume (water)</t>
  </si>
  <si>
    <t>volume (mixture)</t>
  </si>
  <si>
    <t>volume (diff)</t>
  </si>
  <si>
    <t>porosity</t>
  </si>
  <si>
    <t>area</t>
  </si>
  <si>
    <t>lake</t>
  </si>
  <si>
    <t>lagoon</t>
  </si>
  <si>
    <t>dunes</t>
  </si>
  <si>
    <t>min</t>
  </si>
  <si>
    <t>mid</t>
  </si>
  <si>
    <t>max</t>
  </si>
  <si>
    <t>avg</t>
  </si>
  <si>
    <t>intertidal_north</t>
  </si>
  <si>
    <t>intertidal_south</t>
  </si>
  <si>
    <t>drybeach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</si>
</sst>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%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6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6">
    <xf numFmtId="0" fontId="0" fillId="0" borderId="0" xfId="0"/>
    <xf numFmtId="0" fontId="2" fillId="0" borderId="0" xfId="0" applyFont="1"/>
    <xf numFmtId="164" fontId="0" fillId="0" borderId="0" xfId="0" applyNumberFormat="1"/>
    <xf numFmtId="165" fontId="2" fillId="0" borderId="0" xfId="1" applyNumberFormat="1" applyFont="1"/>
    <xf numFmtId="165" fontId="0" fillId="0" borderId="0" xfId="1" applyNumberFormat="1" applyFont="1"/>
    <xf numFmtId="165" fontId="0" fillId="0" borderId="0" xfId="0" applyNumberFormat="1"/>
  </cellXfs>
  <cellStyles count="26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porosity!$K$1</c:f>
              <c:strCache>
                <c:ptCount val="1"/>
                <c:pt idx="0">
                  <c:v>min</c:v>
                </c:pt>
              </c:strCache>
            </c:strRef>
          </c:tx>
          <c:invertIfNegative val="0"/>
          <c:cat>
            <c:strRef>
              <c:f>porosity!$A$2:$A$19</c:f>
              <c:strCache>
                <c:ptCount val="16"/>
                <c:pt idx="0">
                  <c:v>lake</c:v>
                </c:pt>
                <c:pt idx="3">
                  <c:v>intertidal_north</c:v>
                </c:pt>
                <c:pt idx="6">
                  <c:v>lagoon</c:v>
                </c:pt>
                <c:pt idx="9">
                  <c:v>dunes</c:v>
                </c:pt>
                <c:pt idx="12">
                  <c:v>drybeach</c:v>
                </c:pt>
                <c:pt idx="15">
                  <c:v>intertidal_south</c:v>
                </c:pt>
              </c:strCache>
            </c:strRef>
          </c:cat>
          <c:val>
            <c:numRef>
              <c:f>porosity!$K$2:$K$19</c:f>
              <c:numCache>
                <c:formatCode>General</c:formatCode>
                <c:ptCount val="18"/>
                <c:pt idx="0" formatCode="0.0%">
                  <c:v>0.346938775510204</c:v>
                </c:pt>
                <c:pt idx="3" formatCode="0.0%">
                  <c:v>0.383673469387755</c:v>
                </c:pt>
                <c:pt idx="6" formatCode="0.0%">
                  <c:v>0.463265306122449</c:v>
                </c:pt>
                <c:pt idx="9" formatCode="0.0%">
                  <c:v>0.361224489795918</c:v>
                </c:pt>
                <c:pt idx="12" formatCode="0.0%">
                  <c:v>0.389795918367347</c:v>
                </c:pt>
                <c:pt idx="15" formatCode="0.0%">
                  <c:v>0.371428571428571</c:v>
                </c:pt>
              </c:numCache>
            </c:numRef>
          </c:val>
        </c:ser>
        <c:ser>
          <c:idx val="2"/>
          <c:order val="1"/>
          <c:tx>
            <c:strRef>
              <c:f>porosity!$M$1</c:f>
              <c:strCache>
                <c:ptCount val="1"/>
                <c:pt idx="0">
                  <c:v>max</c:v>
                </c:pt>
              </c:strCache>
            </c:strRef>
          </c:tx>
          <c:invertIfNegative val="0"/>
          <c:cat>
            <c:strRef>
              <c:f>porosity!$A$2:$A$19</c:f>
              <c:strCache>
                <c:ptCount val="16"/>
                <c:pt idx="0">
                  <c:v>lake</c:v>
                </c:pt>
                <c:pt idx="3">
                  <c:v>intertidal_north</c:v>
                </c:pt>
                <c:pt idx="6">
                  <c:v>lagoon</c:v>
                </c:pt>
                <c:pt idx="9">
                  <c:v>dunes</c:v>
                </c:pt>
                <c:pt idx="12">
                  <c:v>drybeach</c:v>
                </c:pt>
                <c:pt idx="15">
                  <c:v>intertidal_south</c:v>
                </c:pt>
              </c:strCache>
            </c:strRef>
          </c:cat>
          <c:val>
            <c:numRef>
              <c:f>porosity!$M$2:$M$19</c:f>
              <c:numCache>
                <c:formatCode>General</c:formatCode>
                <c:ptCount val="18"/>
                <c:pt idx="0" formatCode="0.0%">
                  <c:v>0.363265306122449</c:v>
                </c:pt>
                <c:pt idx="3" formatCode="0.0%">
                  <c:v>0.408163265306122</c:v>
                </c:pt>
                <c:pt idx="6" formatCode="0.0%">
                  <c:v>0.489795918367347</c:v>
                </c:pt>
                <c:pt idx="9" formatCode="0.0%">
                  <c:v>0.371428571428571</c:v>
                </c:pt>
                <c:pt idx="12" formatCode="0.0%">
                  <c:v>0.402040816326531</c:v>
                </c:pt>
                <c:pt idx="15" formatCode="0.0%">
                  <c:v>0.383673469387755</c:v>
                </c:pt>
              </c:numCache>
            </c:numRef>
          </c:val>
        </c:ser>
        <c:ser>
          <c:idx val="3"/>
          <c:order val="2"/>
          <c:tx>
            <c:strRef>
              <c:f>porosity!$N$1</c:f>
              <c:strCache>
                <c:ptCount val="1"/>
                <c:pt idx="0">
                  <c:v>avg</c:v>
                </c:pt>
              </c:strCache>
            </c:strRef>
          </c:tx>
          <c:invertIfNegative val="0"/>
          <c:cat>
            <c:strRef>
              <c:f>porosity!$A$2:$A$19</c:f>
              <c:strCache>
                <c:ptCount val="16"/>
                <c:pt idx="0">
                  <c:v>lake</c:v>
                </c:pt>
                <c:pt idx="3">
                  <c:v>intertidal_north</c:v>
                </c:pt>
                <c:pt idx="6">
                  <c:v>lagoon</c:v>
                </c:pt>
                <c:pt idx="9">
                  <c:v>dunes</c:v>
                </c:pt>
                <c:pt idx="12">
                  <c:v>drybeach</c:v>
                </c:pt>
                <c:pt idx="15">
                  <c:v>intertidal_south</c:v>
                </c:pt>
              </c:strCache>
            </c:strRef>
          </c:cat>
          <c:val>
            <c:numRef>
              <c:f>porosity!$N$2:$N$19</c:f>
              <c:numCache>
                <c:formatCode>General</c:formatCode>
                <c:ptCount val="18"/>
                <c:pt idx="0" formatCode="0.0%">
                  <c:v>0.353061224489796</c:v>
                </c:pt>
                <c:pt idx="3" formatCode="0.0%">
                  <c:v>0.396598639455782</c:v>
                </c:pt>
                <c:pt idx="6" formatCode="0.0%">
                  <c:v>0.475510204081633</c:v>
                </c:pt>
                <c:pt idx="9" formatCode="0.0%">
                  <c:v>0.36530612244898</c:v>
                </c:pt>
                <c:pt idx="12" formatCode="0.0%">
                  <c:v>0.395238095238095</c:v>
                </c:pt>
                <c:pt idx="15" formatCode="0.0%">
                  <c:v>0.379591836734694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43178072"/>
        <c:axId val="-2143175064"/>
      </c:barChart>
      <c:catAx>
        <c:axId val="-214317807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-2143175064"/>
        <c:crosses val="autoZero"/>
        <c:auto val="1"/>
        <c:lblAlgn val="ctr"/>
        <c:lblOffset val="100"/>
        <c:noMultiLvlLbl val="0"/>
      </c:catAx>
      <c:valAx>
        <c:axId val="-2143175064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-2143178072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2000"/>
          </a:pPr>
          <a:endParaRPr lang="en-US"/>
        </a:p>
      </c:txPr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89" workbookViewId="0" zoomToFit="1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199101" cy="561084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activeCell="A11" sqref="A11:A13"/>
    </sheetView>
  </sheetViews>
  <sheetFormatPr baseColWidth="10" defaultRowHeight="15" x14ac:dyDescent="0"/>
  <cols>
    <col min="1" max="1" width="16.1640625" customWidth="1"/>
    <col min="2" max="2" width="10.83203125" style="2"/>
    <col min="4" max="4" width="12.33203125" bestFit="1" customWidth="1"/>
  </cols>
  <sheetData>
    <row r="1" spans="1:4">
      <c r="A1" s="1" t="s">
        <v>5</v>
      </c>
    </row>
    <row r="2" spans="1:4">
      <c r="A2" t="s">
        <v>0</v>
      </c>
      <c r="B2" s="2">
        <v>8</v>
      </c>
      <c r="C2" t="s">
        <v>1</v>
      </c>
    </row>
    <row r="3" spans="1:4">
      <c r="A3" t="s">
        <v>2</v>
      </c>
      <c r="B3" s="2">
        <v>9.6999999999999993</v>
      </c>
      <c r="C3" t="s">
        <v>1</v>
      </c>
    </row>
    <row r="4" spans="1:4">
      <c r="A4" t="s">
        <v>3</v>
      </c>
      <c r="B4" s="2">
        <f>PI()*(B2/2)^2*B3</f>
        <v>487.57517983713586</v>
      </c>
      <c r="C4" t="s">
        <v>4</v>
      </c>
    </row>
    <row r="5" spans="1:4">
      <c r="A5" t="s">
        <v>15</v>
      </c>
      <c r="B5" s="2">
        <f>B4*B17/1000</f>
        <v>486.79505954939646</v>
      </c>
      <c r="C5" t="s">
        <v>6</v>
      </c>
    </row>
    <row r="7" spans="1:4">
      <c r="A7" t="s">
        <v>15</v>
      </c>
      <c r="B7" s="2">
        <v>498.1</v>
      </c>
      <c r="C7" t="s">
        <v>6</v>
      </c>
      <c r="D7" t="s">
        <v>8</v>
      </c>
    </row>
    <row r="8" spans="1:4">
      <c r="A8" t="s">
        <v>3</v>
      </c>
      <c r="B8" s="2">
        <v>510</v>
      </c>
      <c r="C8" t="s">
        <v>4</v>
      </c>
    </row>
    <row r="9" spans="1:4">
      <c r="A9" t="s">
        <v>16</v>
      </c>
      <c r="B9" s="2">
        <f>B7/B8*1000</f>
        <v>976.66666666666663</v>
      </c>
      <c r="C9" t="s">
        <v>7</v>
      </c>
    </row>
    <row r="11" spans="1:4">
      <c r="A11" t="s">
        <v>15</v>
      </c>
      <c r="B11" s="2">
        <v>484.5</v>
      </c>
      <c r="C11" t="s">
        <v>6</v>
      </c>
      <c r="D11" t="s">
        <v>8</v>
      </c>
    </row>
    <row r="12" spans="1:4">
      <c r="A12" t="s">
        <v>3</v>
      </c>
      <c r="B12" s="2">
        <v>480</v>
      </c>
      <c r="C12" t="s">
        <v>4</v>
      </c>
    </row>
    <row r="13" spans="1:4">
      <c r="A13" t="s">
        <v>16</v>
      </c>
      <c r="B13" s="2">
        <f>B11/B12*1000</f>
        <v>1009.3749999999999</v>
      </c>
      <c r="C13" t="s">
        <v>7</v>
      </c>
    </row>
    <row r="15" spans="1:4">
      <c r="A15" s="1" t="s">
        <v>9</v>
      </c>
    </row>
    <row r="16" spans="1:4">
      <c r="B16" s="2">
        <v>998.6</v>
      </c>
      <c r="C16" t="s">
        <v>7</v>
      </c>
      <c r="D16" t="s">
        <v>10</v>
      </c>
    </row>
    <row r="17" spans="1:4">
      <c r="B17" s="2">
        <v>998.4</v>
      </c>
      <c r="C17" t="s">
        <v>7</v>
      </c>
      <c r="D17" t="s">
        <v>8</v>
      </c>
    </row>
    <row r="18" spans="1:4">
      <c r="B18" s="2">
        <v>998.2</v>
      </c>
      <c r="C18" t="s">
        <v>7</v>
      </c>
      <c r="D18" t="s">
        <v>11</v>
      </c>
    </row>
    <row r="19" spans="1:4">
      <c r="B19" s="2">
        <v>998</v>
      </c>
      <c r="C19" t="s">
        <v>7</v>
      </c>
      <c r="D19" t="s">
        <v>12</v>
      </c>
    </row>
    <row r="21" spans="1:4">
      <c r="A21" s="1" t="s">
        <v>13</v>
      </c>
      <c r="B21" s="2">
        <v>490</v>
      </c>
      <c r="C21" t="s">
        <v>4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tabSelected="1" workbookViewId="0">
      <selection activeCell="P5" sqref="P5"/>
    </sheetView>
  </sheetViews>
  <sheetFormatPr baseColWidth="10" defaultRowHeight="15" x14ac:dyDescent="0"/>
  <cols>
    <col min="1" max="1" width="15" bestFit="1" customWidth="1"/>
    <col min="2" max="2" width="8.6640625" bestFit="1" customWidth="1"/>
    <col min="3" max="3" width="11.83203125" bestFit="1" customWidth="1"/>
    <col min="4" max="4" width="13.5" bestFit="1" customWidth="1"/>
    <col min="5" max="5" width="15.1640625" bestFit="1" customWidth="1"/>
    <col min="6" max="6" width="14.1640625" bestFit="1" customWidth="1"/>
    <col min="7" max="7" width="15.6640625" bestFit="1" customWidth="1"/>
    <col min="8" max="8" width="12" bestFit="1" customWidth="1"/>
    <col min="9" max="9" width="8.1640625" style="4" bestFit="1" customWidth="1"/>
  </cols>
  <sheetData>
    <row r="1" spans="1:16" s="1" customFormat="1">
      <c r="A1" s="1" t="s">
        <v>23</v>
      </c>
      <c r="B1" s="1" t="s">
        <v>14</v>
      </c>
      <c r="C1" s="1" t="s">
        <v>17</v>
      </c>
      <c r="D1" s="1" t="s">
        <v>15</v>
      </c>
      <c r="E1" s="1" t="s">
        <v>18</v>
      </c>
      <c r="F1" s="1" t="s">
        <v>19</v>
      </c>
      <c r="G1" s="1" t="s">
        <v>20</v>
      </c>
      <c r="H1" s="1" t="s">
        <v>21</v>
      </c>
      <c r="I1" s="3" t="s">
        <v>22</v>
      </c>
      <c r="K1" s="1" t="s">
        <v>27</v>
      </c>
      <c r="L1" s="1" t="s">
        <v>28</v>
      </c>
      <c r="M1" s="1" t="s">
        <v>29</v>
      </c>
      <c r="N1" s="1" t="s">
        <v>30</v>
      </c>
    </row>
    <row r="2" spans="1:16">
      <c r="A2" t="s">
        <v>24</v>
      </c>
      <c r="B2">
        <v>3</v>
      </c>
      <c r="C2">
        <v>19</v>
      </c>
      <c r="F2">
        <v>500</v>
      </c>
      <c r="G2">
        <v>819</v>
      </c>
      <c r="H2">
        <f>IF(G2&lt;&gt;"",G2-F2,"")</f>
        <v>319</v>
      </c>
      <c r="I2" s="4">
        <f>IF(H2&lt;&gt;"",1-H2/'sample size'!$B$21,"")</f>
        <v>0.34897959183673466</v>
      </c>
      <c r="K2" s="5">
        <f>MIN(I2:I4)</f>
        <v>0.34693877551020413</v>
      </c>
      <c r="L2" s="5">
        <f>MEDIAN(I2:I4)</f>
        <v>0.34897959183673466</v>
      </c>
      <c r="M2" s="5">
        <f>MAX(I2:I4)</f>
        <v>0.36326530612244901</v>
      </c>
      <c r="N2" s="5">
        <f>AVERAGE(I2:I4)</f>
        <v>0.35306122448979593</v>
      </c>
      <c r="P2" t="str">
        <f>A2</f>
        <v>lake</v>
      </c>
    </row>
    <row r="3" spans="1:16">
      <c r="B3">
        <v>4</v>
      </c>
      <c r="C3">
        <v>19</v>
      </c>
      <c r="F3">
        <v>500</v>
      </c>
      <c r="G3">
        <v>820</v>
      </c>
      <c r="H3">
        <f t="shared" ref="H3:H19" si="0">IF(G3&lt;&gt;"",G3-F3,"")</f>
        <v>320</v>
      </c>
      <c r="I3" s="4">
        <f>IF(H3&lt;&gt;"",1-H3/'sample size'!$B$21,"")</f>
        <v>0.34693877551020413</v>
      </c>
    </row>
    <row r="4" spans="1:16">
      <c r="B4">
        <v>5</v>
      </c>
      <c r="C4">
        <v>19</v>
      </c>
      <c r="F4">
        <v>500</v>
      </c>
      <c r="G4">
        <v>812</v>
      </c>
      <c r="H4">
        <f t="shared" si="0"/>
        <v>312</v>
      </c>
      <c r="I4" s="4">
        <f>IF(H4&lt;&gt;"",1-H4/'sample size'!$B$21,"")</f>
        <v>0.36326530612244901</v>
      </c>
    </row>
    <row r="5" spans="1:16">
      <c r="A5" t="s">
        <v>31</v>
      </c>
      <c r="B5">
        <v>6</v>
      </c>
      <c r="C5">
        <v>19</v>
      </c>
      <c r="F5">
        <v>500</v>
      </c>
      <c r="G5">
        <v>802</v>
      </c>
      <c r="H5">
        <f t="shared" si="0"/>
        <v>302</v>
      </c>
      <c r="I5" s="4">
        <f>IF(H5&lt;&gt;"",1-H5/'sample size'!$B$21,"")</f>
        <v>0.38367346938775515</v>
      </c>
      <c r="K5" s="5">
        <f>MIN(I5:I7)</f>
        <v>0.38367346938775515</v>
      </c>
      <c r="L5" s="5">
        <f>MEDIAN(I5:I7)</f>
        <v>0.39795918367346939</v>
      </c>
      <c r="M5" s="5">
        <f>MAX(I5:I7)</f>
        <v>0.40816326530612246</v>
      </c>
      <c r="N5" s="5">
        <f>AVERAGE(I5:I7)</f>
        <v>0.39659863945578233</v>
      </c>
      <c r="P5" t="str">
        <f t="shared" ref="P5:P17" si="1">A5</f>
        <v>intertidal_north</v>
      </c>
    </row>
    <row r="6" spans="1:16">
      <c r="B6">
        <v>7</v>
      </c>
      <c r="C6">
        <v>18</v>
      </c>
      <c r="F6">
        <v>500</v>
      </c>
      <c r="G6">
        <v>795</v>
      </c>
      <c r="H6">
        <f t="shared" si="0"/>
        <v>295</v>
      </c>
      <c r="I6" s="4">
        <f>IF(H6&lt;&gt;"",1-H6/'sample size'!$B$21,"")</f>
        <v>0.39795918367346939</v>
      </c>
    </row>
    <row r="7" spans="1:16">
      <c r="B7">
        <v>8</v>
      </c>
      <c r="C7">
        <v>17</v>
      </c>
      <c r="F7">
        <v>500</v>
      </c>
      <c r="G7">
        <v>790</v>
      </c>
      <c r="H7">
        <f t="shared" si="0"/>
        <v>290</v>
      </c>
      <c r="I7" s="4">
        <f>IF(H7&lt;&gt;"",1-H7/'sample size'!$B$21,"")</f>
        <v>0.40816326530612246</v>
      </c>
    </row>
    <row r="8" spans="1:16">
      <c r="A8" t="s">
        <v>25</v>
      </c>
      <c r="B8">
        <v>9</v>
      </c>
      <c r="C8">
        <v>19</v>
      </c>
      <c r="F8">
        <v>500</v>
      </c>
      <c r="G8">
        <v>763</v>
      </c>
      <c r="H8">
        <f t="shared" si="0"/>
        <v>263</v>
      </c>
      <c r="I8" s="4">
        <f>IF(H8&lt;&gt;"",1-H8/'sample size'!$B$21,"")</f>
        <v>0.46326530612244898</v>
      </c>
      <c r="K8" s="5">
        <f>MIN(I8:I10)</f>
        <v>0.46326530612244898</v>
      </c>
      <c r="L8" s="5">
        <f>MEDIAN(I8:I10)</f>
        <v>0.47346938775510206</v>
      </c>
      <c r="M8" s="5">
        <f>MAX(I8:I10)</f>
        <v>0.48979591836734693</v>
      </c>
      <c r="N8" s="5">
        <f>AVERAGE(I8:I10)</f>
        <v>0.47551020408163264</v>
      </c>
      <c r="P8" t="str">
        <f t="shared" si="1"/>
        <v>lagoon</v>
      </c>
    </row>
    <row r="9" spans="1:16">
      <c r="B9">
        <v>10</v>
      </c>
      <c r="C9">
        <v>18</v>
      </c>
      <c r="F9">
        <v>500</v>
      </c>
      <c r="G9">
        <v>758</v>
      </c>
      <c r="H9">
        <f t="shared" si="0"/>
        <v>258</v>
      </c>
      <c r="I9" s="4">
        <f>IF(H9&lt;&gt;"",1-H9/'sample size'!$B$21,"")</f>
        <v>0.47346938775510206</v>
      </c>
    </row>
    <row r="10" spans="1:16">
      <c r="B10">
        <v>11</v>
      </c>
      <c r="C10">
        <v>18</v>
      </c>
      <c r="F10">
        <v>500</v>
      </c>
      <c r="G10">
        <v>750</v>
      </c>
      <c r="H10">
        <f t="shared" si="0"/>
        <v>250</v>
      </c>
      <c r="I10" s="4">
        <f>IF(H10&lt;&gt;"",1-H10/'sample size'!$B$21,"")</f>
        <v>0.48979591836734693</v>
      </c>
    </row>
    <row r="11" spans="1:16">
      <c r="A11" t="s">
        <v>26</v>
      </c>
      <c r="B11">
        <v>12</v>
      </c>
      <c r="C11">
        <v>19</v>
      </c>
      <c r="F11">
        <v>500</v>
      </c>
      <c r="G11">
        <v>808</v>
      </c>
      <c r="H11">
        <f t="shared" si="0"/>
        <v>308</v>
      </c>
      <c r="I11" s="4">
        <f>IF(H11&lt;&gt;"",1-H11/'sample size'!$B$21,"")</f>
        <v>0.37142857142857144</v>
      </c>
      <c r="K11" s="5">
        <f>MIN(I11:I13)</f>
        <v>0.36122448979591837</v>
      </c>
      <c r="L11" s="5">
        <f>MEDIAN(I11:I13)</f>
        <v>0.36326530612244901</v>
      </c>
      <c r="M11" s="5">
        <f>MAX(I11:I13)</f>
        <v>0.37142857142857144</v>
      </c>
      <c r="N11" s="5">
        <f>AVERAGE(I11:I13)</f>
        <v>0.36530612244897959</v>
      </c>
      <c r="P11" t="str">
        <f t="shared" si="1"/>
        <v>dunes</v>
      </c>
    </row>
    <row r="12" spans="1:16">
      <c r="B12">
        <v>13</v>
      </c>
      <c r="C12">
        <v>18</v>
      </c>
      <c r="F12">
        <v>500</v>
      </c>
      <c r="G12">
        <v>812</v>
      </c>
      <c r="H12">
        <f t="shared" si="0"/>
        <v>312</v>
      </c>
      <c r="I12" s="4">
        <f>IF(H12&lt;&gt;"",1-H12/'sample size'!$B$21,"")</f>
        <v>0.36326530612244901</v>
      </c>
    </row>
    <row r="13" spans="1:16">
      <c r="B13">
        <v>14</v>
      </c>
      <c r="C13">
        <v>20</v>
      </c>
      <c r="F13">
        <v>500</v>
      </c>
      <c r="G13">
        <v>813</v>
      </c>
      <c r="H13">
        <f t="shared" si="0"/>
        <v>313</v>
      </c>
      <c r="I13" s="4">
        <f>IF(H13&lt;&gt;"",1-H13/'sample size'!$B$21,"")</f>
        <v>0.36122448979591837</v>
      </c>
    </row>
    <row r="14" spans="1:16">
      <c r="A14" t="s">
        <v>33</v>
      </c>
      <c r="B14">
        <v>15</v>
      </c>
      <c r="C14">
        <v>19</v>
      </c>
      <c r="F14">
        <v>500</v>
      </c>
      <c r="G14">
        <v>793</v>
      </c>
      <c r="H14">
        <f t="shared" si="0"/>
        <v>293</v>
      </c>
      <c r="I14" s="4">
        <f>IF(H14&lt;&gt;"",1-H14/'sample size'!$B$21,"")</f>
        <v>0.40204081632653066</v>
      </c>
      <c r="K14" s="5">
        <f>MIN(I14:I16)</f>
        <v>0.38979591836734695</v>
      </c>
      <c r="L14" s="5">
        <f>MEDIAN(I14:I16)</f>
        <v>0.39387755102040811</v>
      </c>
      <c r="M14" s="5">
        <f>MAX(I14:I16)</f>
        <v>0.40204081632653066</v>
      </c>
      <c r="N14" s="5">
        <f>AVERAGE(I14:I16)</f>
        <v>0.39523809523809522</v>
      </c>
      <c r="P14" t="str">
        <f t="shared" si="1"/>
        <v>drybeach</v>
      </c>
    </row>
    <row r="15" spans="1:16">
      <c r="B15">
        <v>16</v>
      </c>
      <c r="C15">
        <v>18</v>
      </c>
      <c r="F15">
        <v>500</v>
      </c>
      <c r="G15">
        <v>799</v>
      </c>
      <c r="H15">
        <f t="shared" si="0"/>
        <v>299</v>
      </c>
      <c r="I15" s="4">
        <f>IF(H15&lt;&gt;"",1-H15/'sample size'!$B$21,"")</f>
        <v>0.38979591836734695</v>
      </c>
    </row>
    <row r="16" spans="1:16">
      <c r="B16">
        <v>17</v>
      </c>
      <c r="C16">
        <v>17</v>
      </c>
      <c r="F16">
        <v>500</v>
      </c>
      <c r="G16">
        <v>797</v>
      </c>
      <c r="H16">
        <f t="shared" si="0"/>
        <v>297</v>
      </c>
      <c r="I16" s="4">
        <f>IF(H16&lt;&gt;"",1-H16/'sample size'!$B$21,"")</f>
        <v>0.39387755102040811</v>
      </c>
    </row>
    <row r="17" spans="1:16">
      <c r="A17" t="s">
        <v>32</v>
      </c>
      <c r="B17">
        <v>18</v>
      </c>
      <c r="C17">
        <v>19</v>
      </c>
      <c r="F17">
        <v>500</v>
      </c>
      <c r="G17">
        <v>802</v>
      </c>
      <c r="H17">
        <f t="shared" si="0"/>
        <v>302</v>
      </c>
      <c r="I17" s="4">
        <f>IF(H17&lt;&gt;"",1-H17/'sample size'!$B$21,"")</f>
        <v>0.38367346938775515</v>
      </c>
      <c r="K17" s="5">
        <f>MIN(I17:I19)</f>
        <v>0.37142857142857144</v>
      </c>
      <c r="L17" s="5">
        <f>MEDIAN(I17:I19)</f>
        <v>0.38367346938775515</v>
      </c>
      <c r="M17" s="5">
        <f>MAX(I17:I19)</f>
        <v>0.38367346938775515</v>
      </c>
      <c r="N17" s="5">
        <f>AVERAGE(I17:I19)</f>
        <v>0.37959183673469393</v>
      </c>
      <c r="P17" t="str">
        <f t="shared" si="1"/>
        <v>intertidal_south</v>
      </c>
    </row>
    <row r="18" spans="1:16">
      <c r="B18">
        <v>19</v>
      </c>
      <c r="C18">
        <v>18</v>
      </c>
      <c r="F18">
        <v>500</v>
      </c>
      <c r="G18">
        <v>808</v>
      </c>
      <c r="H18">
        <f t="shared" si="0"/>
        <v>308</v>
      </c>
      <c r="I18" s="4">
        <f>IF(H18&lt;&gt;"",1-H18/'sample size'!$B$21,"")</f>
        <v>0.37142857142857144</v>
      </c>
    </row>
    <row r="19" spans="1:16">
      <c r="B19">
        <v>20</v>
      </c>
      <c r="C19">
        <v>18</v>
      </c>
      <c r="F19">
        <v>500</v>
      </c>
      <c r="G19">
        <v>802</v>
      </c>
      <c r="H19">
        <f t="shared" si="0"/>
        <v>302</v>
      </c>
      <c r="I19" s="4">
        <f>IF(H19&lt;&gt;"",1-H19/'sample size'!$B$21,"")</f>
        <v>0.38367346938775515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sample size</vt:lpstr>
      <vt:lpstr>porosity</vt:lpstr>
      <vt:lpstr>graph</vt:lpstr>
    </vt:vector>
  </TitlesOfParts>
  <Company>Deltares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 Hoonhout</dc:creator>
  <cp:lastModifiedBy>Bas Hoonhout</cp:lastModifiedBy>
  <dcterms:created xsi:type="dcterms:W3CDTF">2016-05-24T13:08:28Z</dcterms:created>
  <dcterms:modified xsi:type="dcterms:W3CDTF">2016-11-10T14:31:10Z</dcterms:modified>
</cp:coreProperties>
</file>