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داده ها"/>
    <sheet r:id="rId2" sheetId="2" name="Result_Values"/>
    <sheet r:id="rId3" sheetId="3" name="نتایج"/>
    <sheet r:id="rId4" sheetId="4" name="اطلاعات شخصی"/>
    <sheet r:id="rId5" sheetId="5" name="شاخص بدنی"/>
    <sheet r:id="rId6" sheetId="6" name="تغذیه"/>
    <sheet r:id="rId7" sheetId="7" name="ناهنجاری"/>
    <sheet r:id="rId8" sheetId="8" name="عملکردی"/>
    <sheet r:id="rId9" sheetId="9" name="پرسشنامه"/>
  </sheets>
  <definedNames>
    <definedName name="_xlnm._FilterDatabase" localSheetId="2">نتایج!$G$1:$G$13</definedName>
  </definedNames>
  <calcPr fullCalcOnLoad="1"/>
</workbook>
</file>

<file path=xl/sharedStrings.xml><?xml version="1.0" encoding="utf-8"?>
<sst xmlns="http://schemas.openxmlformats.org/spreadsheetml/2006/main" count="2192" uniqueCount="453">
  <si>
    <t>مجموع</t>
  </si>
  <si>
    <t>تعیین آمادگی جهت فعالیت بدنی</t>
  </si>
  <si>
    <t xml:space="preserve">کارکرد جسمی (PF) </t>
  </si>
  <si>
    <t>اختلال نقش بخاطر سلامت جسمی (RP)</t>
  </si>
  <si>
    <t xml:space="preserve">اختلال نقش بخاطر سلامت هیجانی (RE) </t>
  </si>
  <si>
    <t xml:space="preserve">انرژی/خستگی (EF) </t>
  </si>
  <si>
    <t>بهزیستی هیجانی (EW)</t>
  </si>
  <si>
    <t xml:space="preserve">کارکرد اجتماعی (SF) </t>
  </si>
  <si>
    <t xml:space="preserve">درد (P) </t>
  </si>
  <si>
    <t xml:space="preserve">سلامت عمومی (GH) </t>
  </si>
  <si>
    <t>سلامت جسمی</t>
  </si>
  <si>
    <t>سلامت روانی</t>
  </si>
  <si>
    <t>سلامت جسمی متوسط</t>
  </si>
  <si>
    <t>سلامت جسمی میانگین</t>
  </si>
  <si>
    <t>سلامت روانی متوسط</t>
  </si>
  <si>
    <t>سلامت روانی میانگین</t>
  </si>
  <si>
    <t>رضایت شغلی</t>
  </si>
  <si>
    <t>رضایت شغلی متوسط</t>
  </si>
  <si>
    <t>رضایت شغلی میانگین</t>
  </si>
  <si>
    <t>سلامت عمومی</t>
  </si>
  <si>
    <t>سلامت عمومی متوسط</t>
  </si>
  <si>
    <t>سلامت عمومی میانگین</t>
  </si>
  <si>
    <t xml:space="preserve">آمادگی بدنی ادراک شده </t>
  </si>
  <si>
    <t>آمادگی بدنی ادراک شده متوسط</t>
  </si>
  <si>
    <t>آمادگی بدنی ادراک شده میانگین</t>
  </si>
  <si>
    <t>شادکامی</t>
  </si>
  <si>
    <t>شادکامی متوسط</t>
  </si>
  <si>
    <t>شادکامی میانگین</t>
  </si>
  <si>
    <t>عملکرد شغلی</t>
  </si>
  <si>
    <t>عملکرد شغلی متوسط</t>
  </si>
  <si>
    <t>عملکرد شغلی میانگین</t>
  </si>
  <si>
    <t>اسکات قدامی صاف شدن پاها</t>
  </si>
  <si>
    <t>اسکات قدامی چرخش به خارج پاها</t>
  </si>
  <si>
    <t>اسکات قدامی حرکت زانوها به داخل</t>
  </si>
  <si>
    <t>اسکات قدامی حرکت زانوها به خارج</t>
  </si>
  <si>
    <t>اسکات جانبی گود شدن کمر</t>
  </si>
  <si>
    <t>اسکات جانبی کمر صاف</t>
  </si>
  <si>
    <t>اسکات جانبی خمیدگی به جلو</t>
  </si>
  <si>
    <t>اسکات جانبی دست ها در جلو</t>
  </si>
  <si>
    <t>اسکات خلفی صاف شدن پا</t>
  </si>
  <si>
    <t>اسکات خلفی بلند شدن پاشنه</t>
  </si>
  <si>
    <t xml:space="preserve">اسکات خلفی انتقال نامتقارن </t>
  </si>
  <si>
    <t>راه رفتن صاف شدن پاها و زانو به داخل</t>
  </si>
  <si>
    <t>راه رفتن گود شدن کمر</t>
  </si>
  <si>
    <t>راه رفتن شانه ها گرد می شود</t>
  </si>
  <si>
    <t>راه رفتن سر به جلو</t>
  </si>
  <si>
    <t>راه رفتن صاف شدن و چرخش به خارج پاها</t>
  </si>
  <si>
    <t>راه رفتن چرخش بیش از حد لگن</t>
  </si>
  <si>
    <t>راه رفتن بالا آمدن ران</t>
  </si>
  <si>
    <t>اسکات تک پا حرکت زانو به داخل</t>
  </si>
  <si>
    <t>اسکات تک پا بالا آمدن ران</t>
  </si>
  <si>
    <t>اسکات تک پا سقوط ران</t>
  </si>
  <si>
    <t>اسکات تک پا چرخش داخلی تنه</t>
  </si>
  <si>
    <t>اسکات تک پا چرخش خارجی تنه</t>
  </si>
  <si>
    <t>چرخش دست ها بالاآمدن شانه ها</t>
  </si>
  <si>
    <t>چرخش دست ها پروترکشن شانه ها</t>
  </si>
  <si>
    <t>چرخش داخلی دست ها فاصله از دیوار</t>
  </si>
  <si>
    <t xml:space="preserve">چرخش خارجی دست ها فاصله از دیوار </t>
  </si>
  <si>
    <t>دور شدن دست ها بالا آمدن شانه</t>
  </si>
  <si>
    <t>دور شدن دست ها پروتکشن شانه</t>
  </si>
  <si>
    <t>دور شدن دست ها خم شدن آرنج ها</t>
  </si>
  <si>
    <t>خم شدن دست ها بالاآمدن شانه</t>
  </si>
  <si>
    <t>خم شدن دست ها گود شدن کمر</t>
  </si>
  <si>
    <t>خم شدن دست ها خم شدن آرنج</t>
  </si>
  <si>
    <t>شنا گود شدن کمر</t>
  </si>
  <si>
    <t>شنا صاف شدن کمر</t>
  </si>
  <si>
    <t>شنا بالا آمدن شانه</t>
  </si>
  <si>
    <t>شنا بالی شدن کتف</t>
  </si>
  <si>
    <t>شنا هایپراکستنشن گردن</t>
  </si>
  <si>
    <t>بالا آوردن پای راست</t>
  </si>
  <si>
    <t>بالا آوردن پای چپ</t>
  </si>
  <si>
    <t>نزدیک کردن دستها از پشت راست</t>
  </si>
  <si>
    <t>نزدیک کردن دست ها از پشت چپ</t>
  </si>
  <si>
    <t>سر به جلو</t>
  </si>
  <si>
    <t>سینه فرو رفته</t>
  </si>
  <si>
    <t>سینه کبوتری</t>
  </si>
  <si>
    <t>شانه گرد</t>
  </si>
  <si>
    <t>پشت گرد</t>
  </si>
  <si>
    <t>پشت تابدار</t>
  </si>
  <si>
    <t>برآمدگی شکم</t>
  </si>
  <si>
    <t>کمر گود</t>
  </si>
  <si>
    <t>پشت صاف</t>
  </si>
  <si>
    <t>زانوی عقب رفته</t>
  </si>
  <si>
    <t>زانوی خمیده</t>
  </si>
  <si>
    <t>بدشکلی انگشتان دست</t>
  </si>
  <si>
    <t>بدشکلی انگشتان پا</t>
  </si>
  <si>
    <t>کج گردنی یا چرخش گردن</t>
  </si>
  <si>
    <t>شانه نابرابر</t>
  </si>
  <si>
    <t>کتف بالدار</t>
  </si>
  <si>
    <t>انحراف جانبی ستون فقرات</t>
  </si>
  <si>
    <t>انحراف جانبی لگن</t>
  </si>
  <si>
    <t>چرخش خارجی پا</t>
  </si>
  <si>
    <t>چرخش داخلی پا</t>
  </si>
  <si>
    <t>چرخش مچ پا به داخل</t>
  </si>
  <si>
    <t>چرخش مچ پا به خارج</t>
  </si>
  <si>
    <t>زانو پرانتزی</t>
  </si>
  <si>
    <t>زانو ضربدری</t>
  </si>
  <si>
    <t>کف پای صاف</t>
  </si>
  <si>
    <t>کف پای گود</t>
  </si>
  <si>
    <t>BMI</t>
  </si>
  <si>
    <t>متابولیسم پایه</t>
  </si>
  <si>
    <t>میزان کالری برای انجام کارهای روزانه</t>
  </si>
  <si>
    <t>متابولیسم مورد نیاز</t>
  </si>
  <si>
    <t>هدف</t>
  </si>
  <si>
    <t>متابولیسم هدف</t>
  </si>
  <si>
    <t>صبحانه</t>
  </si>
  <si>
    <t>ناهار</t>
  </si>
  <si>
    <t>شام</t>
  </si>
  <si>
    <t>میان وعده</t>
  </si>
  <si>
    <t>کربوهیدرات</t>
  </si>
  <si>
    <t>پروتین</t>
  </si>
  <si>
    <t>چربی</t>
  </si>
  <si>
    <t>کربوهیدرات صبحانه</t>
  </si>
  <si>
    <t>کربوهیدرات ناهار</t>
  </si>
  <si>
    <t>کربوهیدرات شام</t>
  </si>
  <si>
    <t>کربوهیدرات میان وعده</t>
  </si>
  <si>
    <t>پروتئین صبحانه</t>
  </si>
  <si>
    <t>پروتئین ناهار</t>
  </si>
  <si>
    <t>پروتئین شام</t>
  </si>
  <si>
    <t>پروتئین میان وعده</t>
  </si>
  <si>
    <t>چربی صبحانه</t>
  </si>
  <si>
    <t>چربی ناهار</t>
  </si>
  <si>
    <t>چربی شام</t>
  </si>
  <si>
    <t>چربی میان وعده</t>
  </si>
  <si>
    <t>نتیجه BMI</t>
  </si>
  <si>
    <t>Max BMI</t>
  </si>
  <si>
    <t>Min BMI</t>
  </si>
  <si>
    <t>قد(اینچ)</t>
  </si>
  <si>
    <t>وزن ایده آل</t>
  </si>
  <si>
    <t>وزن فعلی منهای وزن ایده آل</t>
  </si>
  <si>
    <t>نتیجه وزن</t>
  </si>
  <si>
    <t>بازه وزن ایده آل Max</t>
  </si>
  <si>
    <t>بازه وزن ایده آل min</t>
  </si>
  <si>
    <t>WHR</t>
  </si>
  <si>
    <t>ریسک سلامتی</t>
  </si>
  <si>
    <t>بازه WHR</t>
  </si>
  <si>
    <t>درصد چربی</t>
  </si>
  <si>
    <t>نتیجه درصد چربی</t>
  </si>
  <si>
    <t>بازه درصد چربی</t>
  </si>
  <si>
    <t>چربی موجود</t>
  </si>
  <si>
    <t>عضله</t>
  </si>
  <si>
    <t>چربی ضروری</t>
  </si>
  <si>
    <t>چربی ذخیره</t>
  </si>
  <si>
    <t>استخوان</t>
  </si>
  <si>
    <t>موارد دیگر</t>
  </si>
  <si>
    <t>چربی اضافی</t>
  </si>
  <si>
    <t>عضله کمبود</t>
  </si>
  <si>
    <t>استخوان کمبود</t>
  </si>
  <si>
    <t>موارد دیگر کمبود</t>
  </si>
  <si>
    <t>عضله موجود</t>
  </si>
  <si>
    <t>استخوان موجود</t>
  </si>
  <si>
    <t>موارد دیگر موجود</t>
  </si>
  <si>
    <t>عضله ایده آل</t>
  </si>
  <si>
    <t>چربی ضروری ایده آل</t>
  </si>
  <si>
    <t>چربی ذخیره ایده آل</t>
  </si>
  <si>
    <t>استخوان ایده آل</t>
  </si>
  <si>
    <t>موارد دیگر ایده آل</t>
  </si>
  <si>
    <t>کاهش عضله ایده آل</t>
  </si>
  <si>
    <t>کاهش چربی ایده آل</t>
  </si>
  <si>
    <t>کاهش استخوان ایده آل</t>
  </si>
  <si>
    <t>کاهش موارد دیگر ایده آل</t>
  </si>
  <si>
    <t>جنسیت</t>
  </si>
  <si>
    <t>میزان تحصیلات</t>
  </si>
  <si>
    <t>سابقه بیماری</t>
  </si>
  <si>
    <t>درد</t>
  </si>
  <si>
    <t>میزان فعالیت</t>
  </si>
  <si>
    <t>gender</t>
  </si>
  <si>
    <t>name</t>
  </si>
  <si>
    <t>family</t>
  </si>
  <si>
    <t>code</t>
  </si>
  <si>
    <t>phone</t>
  </si>
  <si>
    <t>edu</t>
  </si>
  <si>
    <t>job</t>
  </si>
  <si>
    <t>PERSON_LEVEL</t>
  </si>
  <si>
    <t>BMI_RES</t>
  </si>
  <si>
    <t>شخص</t>
  </si>
  <si>
    <t>flase</t>
  </si>
  <si>
    <t>محل اشتغال</t>
  </si>
  <si>
    <t>سابقه خدمت کاری</t>
  </si>
  <si>
    <t>قد</t>
  </si>
  <si>
    <t>وزن</t>
  </si>
  <si>
    <t>سن</t>
  </si>
  <si>
    <t>دور گردن</t>
  </si>
  <si>
    <t>عرض شانه</t>
  </si>
  <si>
    <t>دور بازو</t>
  </si>
  <si>
    <t>دور سینه</t>
  </si>
  <si>
    <t>دور کمر</t>
  </si>
  <si>
    <t>دور باسن</t>
  </si>
  <si>
    <t>دور ران</t>
  </si>
  <si>
    <t>جناب آقای</t>
  </si>
  <si>
    <t>امیر</t>
  </si>
  <si>
    <t>اخوان</t>
  </si>
  <si>
    <t>دکتری</t>
  </si>
  <si>
    <t>هیات علمی</t>
  </si>
  <si>
    <t>مهندسی پزشکی</t>
  </si>
  <si>
    <t>کم تحرک</t>
  </si>
  <si>
    <t>اضافه وزن</t>
  </si>
  <si>
    <t>متوسط</t>
  </si>
  <si>
    <t>0.95</t>
  </si>
  <si>
    <t>چاق</t>
  </si>
  <si>
    <t>25_6</t>
  </si>
  <si>
    <t>کاهش 500 کیلوکالری</t>
  </si>
  <si>
    <t>خفیف</t>
  </si>
  <si>
    <t>طبیعی</t>
  </si>
  <si>
    <t>شدید</t>
  </si>
  <si>
    <t>آسیب های احتمالی: آسیب تاندون کشکک(زانوی پرندگان)، سندرم درد کشککی رانی، آسیب ACL، التهاب تاندون و نوار ایلیوتیبیال</t>
  </si>
  <si>
    <t>آسیب های احتمالی: استرین همسترینگ، چهارسر و کشاله، کمردرد، درد مفصل خاجی خاصره ای</t>
  </si>
  <si>
    <t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t>
  </si>
  <si>
    <t>احتمال بیش فعالی عضلات نزدیک کننده، دو سررانی(سر کوتاه)، کشنده ی پهن نیام، دوقولی خارجی، پهن خارجی</t>
  </si>
  <si>
    <t>احتمال بیش فعالی عضلات نزدیک کننده(سمت موافق) و کم فعالی عضلات سرینی میانی، مربع کمری</t>
  </si>
  <si>
    <t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t>
  </si>
  <si>
    <t>احتمال بیش فعالی عضلات ذورنقه ی فوقانی، جناغی-چنبری-پستانی، گوشه ای، و کم فعالی عضلات خم کننده های عمقی گردن</t>
  </si>
  <si>
    <t>شما آمادگی لازم برای فعالیت بدنی را دارید.</t>
  </si>
  <si>
    <t>بدتر از متوسط</t>
  </si>
  <si>
    <t>بهتر از متوسط</t>
  </si>
  <si>
    <t>حسین</t>
  </si>
  <si>
    <t>افسری</t>
  </si>
  <si>
    <t>فوق دیپلم</t>
  </si>
  <si>
    <t xml:space="preserve">دکوراسیون داخلی </t>
  </si>
  <si>
    <t>سیار</t>
  </si>
  <si>
    <t>بسیار فعال</t>
  </si>
  <si>
    <t>کمبود وزن</t>
  </si>
  <si>
    <t>کم</t>
  </si>
  <si>
    <t>ورزشکار</t>
  </si>
  <si>
    <t>نیازی به افزایش یا کاهش کالری ندارید</t>
  </si>
  <si>
    <t>آسیب های احتمالی: التهاب نیام کف پایی، آسیب تاندون آشیل، سندرم فشار بر درشت نی میانی، اسپرین مچ پا، آسیب تاندون کشکک(زانوی پرندگان)</t>
  </si>
  <si>
    <t>احتمال بیش فعالی عضلات، خم کننده ران، راست کننده ستون فقرات، پشتی بزرگ و کم فعالیتی در عضلاتی سرینی بزرگ، همسترینگ، پایدار کننده های مرکزی تنه</t>
  </si>
  <si>
    <t>احتمال بیش فعالی عضلات ذوزنقه ای فوقانی، گوشه ای، جناغی-چنبری-پستانی و احتمال کم فعالی عضلات خم کننده های عمقی گردن</t>
  </si>
  <si>
    <t>احتمال بیش فعالی عضلات ذوزنقه ی فوقانی و گوشه ای و احتمال کم فعالی عضلات روتیتورکاف، متوازی الاضلاع و ذوزنقه میانی و تحتانی</t>
  </si>
  <si>
    <t xml:space="preserve">احتمال بیش فعالی عضلات ذوزتقه ای فوقانی و گوشه ای و کم فعالی عضلات روتیتورکاف، متوازی الاضلاع و ذوزنقه میانی و تحتانی </t>
  </si>
  <si>
    <t>احتمال بیش فعالی عضلات دوسربازو(سردراز)، پشتی بزرگ، گرد بزرگ و سینه ای بزرگ و احتمال کم فعالی عضلات سه سر بازو(سردراز) و روتیتورکاف</t>
  </si>
  <si>
    <t>احتمال بیش فعالی عضلات راست کننده ی ستون فقرات، خم کننده های ران و کم فعالی عضلات پایدار کننده های ناحیه ثبات مرکزی تنه، سرینی بزرگ</t>
  </si>
  <si>
    <t>احتمال بیش فعالی عضلات سینه ای کوچک و کم فعالی عضلات دندان های قدامی، ذوزنقه ی میانی و تحتانی</t>
  </si>
  <si>
    <t>سهیل</t>
  </si>
  <si>
    <t>هاشمی</t>
  </si>
  <si>
    <t>لیسانس</t>
  </si>
  <si>
    <t>کارشناس IT</t>
  </si>
  <si>
    <t>شرکت بهبود ارتباط چهلستون</t>
  </si>
  <si>
    <t>فشار خون</t>
  </si>
  <si>
    <t>سرو صورت</t>
  </si>
  <si>
    <t>#REF!</t>
  </si>
  <si>
    <t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t>
  </si>
  <si>
    <t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t>
  </si>
  <si>
    <t xml:space="preserve">احتمال بیش فعالی عضلات راست شکمی، مایل خارجی و کم فعالی عضلات پایدار کننده های ناحیه مرکزی تنه </t>
  </si>
  <si>
    <t xml:space="preserve">باید قبل از اینکه فعالیت بدنی خود را شروع کنید با پزشک مشورت کنید. </t>
  </si>
  <si>
    <t>سید محسن</t>
  </si>
  <si>
    <t>احمدی</t>
  </si>
  <si>
    <t>کارمند</t>
  </si>
  <si>
    <t xml:space="preserve">شرکت بهبود ارتباط چهلستون </t>
  </si>
  <si>
    <t>نسبتا فعال</t>
  </si>
  <si>
    <t>مهدی</t>
  </si>
  <si>
    <t>حافظپور</t>
  </si>
  <si>
    <t>فوق لیسانس</t>
  </si>
  <si>
    <t>بی تحرک</t>
  </si>
  <si>
    <t>صادقی</t>
  </si>
  <si>
    <t>کارشناس تحقیق و توسعه</t>
  </si>
  <si>
    <t>گوارشی-پوستی</t>
  </si>
  <si>
    <t>گردن-کتف-شکم</t>
  </si>
  <si>
    <t>ولی اله</t>
  </si>
  <si>
    <t>امیری</t>
  </si>
  <si>
    <t>شهرک علمی و تحقیقاتی دانشگاه صنعتی اصفهان</t>
  </si>
  <si>
    <t>زانو-کمر-کتف-شانه</t>
  </si>
  <si>
    <t>احتمال بیش فعالی عضله نعلی و کم فعالی عضله ساقی قدامی</t>
  </si>
  <si>
    <t>احتمال بیش فعالی عضلات مایل داخلی، مایل خارجی، کشنده پهن نیام، عضلات نزدیک کننده</t>
  </si>
  <si>
    <t>سرکار خانم</t>
  </si>
  <si>
    <t>سعیده</t>
  </si>
  <si>
    <t>قربانی</t>
  </si>
  <si>
    <t>شرکت بهبود ارتباط چهل ستون</t>
  </si>
  <si>
    <t>گوارشی</t>
  </si>
  <si>
    <t>پا-ساق پا-زانو-دنبالچه-کمر-گردن-کتف-شانه-مچ دست</t>
  </si>
  <si>
    <t>0.8</t>
  </si>
  <si>
    <t>32_14</t>
  </si>
  <si>
    <t>احتمال بیش فعالی عضلات مربع کمری(سمت مقابل پای تکیه)، کشنده ی پهن نیام / سرینی کوچک(سمت موافق پای تکیه)</t>
  </si>
  <si>
    <t>شیرین</t>
  </si>
  <si>
    <t>شیرانی</t>
  </si>
  <si>
    <t xml:space="preserve">کارمند </t>
  </si>
  <si>
    <t xml:space="preserve">شهرک علمی تحقیقاتی </t>
  </si>
  <si>
    <t>زانو-کمر-گردن-انگشتان دست</t>
  </si>
  <si>
    <t>مائده</t>
  </si>
  <si>
    <t>اسدی</t>
  </si>
  <si>
    <t>شهرک علمی و تحقیقاتی</t>
  </si>
  <si>
    <t>مرضیه</t>
  </si>
  <si>
    <t>رحیمی</t>
  </si>
  <si>
    <t>اپراتورتولید</t>
  </si>
  <si>
    <t>شرکت چهلستون</t>
  </si>
  <si>
    <t>دستگاه ایمنی</t>
  </si>
  <si>
    <t>نگین</t>
  </si>
  <si>
    <t>رهبر</t>
  </si>
  <si>
    <t>false</t>
  </si>
  <si>
    <t>سمیرا</t>
  </si>
  <si>
    <t>کارشناس فروش</t>
  </si>
  <si>
    <t>میانگین</t>
  </si>
  <si>
    <t>کارکنان آقای</t>
  </si>
  <si>
    <t>کارکنان خانم</t>
  </si>
  <si>
    <t>کل کارکنان</t>
  </si>
  <si>
    <t>کد ملی</t>
  </si>
  <si>
    <t>شماره تماس</t>
  </si>
  <si>
    <t>تاریخ تولد</t>
  </si>
  <si>
    <t>میزان تحصیلات عدد</t>
  </si>
  <si>
    <t>شغل</t>
  </si>
  <si>
    <t>سابقه بیماری عدد</t>
  </si>
  <si>
    <t>درد عدد</t>
  </si>
  <si>
    <t>راه رفتن صاف شدن پاها و چرخش زانو به داخل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</si>
  <si>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</si>
  <si>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</si>
  <si>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</si>
  <si>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</si>
  <si>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</si>
  <si>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</si>
  <si>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</si>
  <si>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</si>
  <si>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</si>
  <si>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</si>
  <si>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</si>
  <si>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</si>
  <si>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</si>
  <si>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</si>
  <si>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</si>
  <si>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</si>
  <si>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</si>
  <si>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</si>
  <si>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</si>
  <si>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</si>
  <si>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</si>
  <si>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</si>
  <si>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</si>
  <si>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</si>
  <si>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</si>
  <si>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</si>
  <si>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</si>
  <si>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</si>
  <si>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</si>
  <si>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</si>
  <si>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</si>
  <si>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</si>
  <si>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</si>
  <si>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</si>
  <si>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</si>
  <si>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</si>
  <si>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</si>
  <si>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</si>
  <si>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</si>
  <si>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</si>
  <si>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</si>
  <si>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</si>
  <si>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</si>
  <si>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</si>
  <si>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</si>
  <si>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</si>
  <si>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</si>
  <si>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</si>
  <si>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</si>
  <si>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</si>
  <si>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</si>
  <si>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</si>
  <si>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</si>
  <si>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</si>
  <si>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</si>
  <si>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</si>
  <si>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</si>
  <si>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</si>
  <si>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</si>
  <si>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</si>
  <si>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</si>
  <si>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</si>
  <si>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</si>
  <si>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</si>
  <si>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</si>
  <si>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</si>
  <si>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</si>
  <si>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</si>
  <si>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</si>
  <si>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</si>
  <si>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</si>
  <si>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</si>
  <si>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</si>
  <si>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</si>
  <si>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</si>
  <si>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</si>
  <si>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</si>
  <si>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</si>
  <si>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</si>
  <si>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</si>
  <si>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</si>
  <si>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</si>
  <si>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</si>
  <si>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</si>
  <si>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</si>
  <si>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</si>
  <si>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</si>
  <si>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</si>
  <si>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</si>
  <si>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</si>
  <si>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</si>
  <si>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</si>
  <si>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</si>
  <si>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</si>
  <si>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</si>
  <si>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</si>
  <si>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</si>
  <si>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</si>
  <si>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</si>
  <si>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</si>
  <si>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</si>
  <si>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</si>
  <si>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</si>
  <si>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</si>
  <si>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</si>
  <si>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</si>
  <si>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</si>
  <si>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</si>
  <si>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</si>
  <si>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</si>
  <si>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</si>
  <si>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</si>
  <si>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</si>
  <si>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</si>
  <si>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</si>
  <si>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</si>
  <si>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</si>
  <si>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</si>
  <si>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</si>
  <si>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</si>
  <si>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</si>
  <si>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</si>
  <si>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</si>
  <si>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</si>
  <si>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</si>
  <si>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</si>
  <si>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</si>
  <si>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</si>
  <si>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</si>
  <si>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</si>
  <si>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</si>
  <si>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</si>
  <si>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</si>
  <si>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</si>
  <si>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</si>
  <si>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</si>
  <si>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</si>
  <si>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</si>
  <si>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</si>
  <si>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</si>
  <si>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</si>
  <si>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</si>
  <si>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</si>
  <si>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</si>
  <si>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</si>
  <si>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</si>
  <si>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08/07/1365</t>
  </si>
  <si>
    <t>نفر کارکنان آقای</t>
  </si>
  <si>
    <t>نفر کارکنان خانم</t>
  </si>
  <si>
    <t>نفر کل کارکنان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</si>
</sst>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/mm/yyyy"/>
    <numFmt numFmtId="165" formatCode="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1" applyNumberFormat="1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65" applyNumberFormat="1" borderId="1" applyBorder="1" fontId="3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5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left"/>
    </xf>
    <xf xfId="0" numFmtId="1" applyNumberFormat="1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14" applyNumberFormat="1" borderId="1" applyBorder="1" fontId="5" applyFont="1" fillId="0" applyAlignment="1">
      <alignment horizontal="left"/>
    </xf>
    <xf xfId="0" numFmtId="16" applyNumberFormat="1" borderId="1" applyBorder="1" fontId="5" applyFont="1" fillId="0" applyAlignment="1">
      <alignment horizontal="left"/>
    </xf>
    <xf xfId="0" numFmtId="1" applyNumberFormat="1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D17"/>
  <sheetViews>
    <sheetView workbookViewId="0" tabSelected="1"/>
  </sheetViews>
  <sheetFormatPr defaultRowHeight="15" x14ac:dyDescent="0.25"/>
  <cols>
    <col min="1" max="1" style="29" width="13.576428571428572" customWidth="1" bestFit="1"/>
    <col min="2" max="2" style="12" width="13.576428571428572" customWidth="1" bestFit="1"/>
    <col min="3" max="3" style="12" width="13.576428571428572" customWidth="1" bestFit="1"/>
    <col min="4" max="4" style="29" width="11.005" customWidth="1" bestFit="1"/>
    <col min="5" max="5" style="30" width="11.719285714285713" customWidth="1" bestFit="1"/>
    <col min="6" max="6" style="31" width="11.005" customWidth="1" bestFit="1"/>
    <col min="7" max="7" style="29" width="11.005" customWidth="1" bestFit="1"/>
    <col min="8" max="8" style="14" width="12.43357142857143" customWidth="1" bestFit="1"/>
    <col min="9" max="9" style="12" width="10.005" customWidth="1" bestFit="1"/>
    <col min="10" max="10" style="12" width="9.147857142857141" customWidth="1" bestFit="1"/>
    <col min="11" max="11" style="14" width="13.005" customWidth="1" bestFit="1"/>
    <col min="12" max="12" style="12" width="11.147857142857141" customWidth="1" bestFit="1"/>
    <col min="13" max="13" style="12" width="19.433571428571426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4" width="8.862142857142858" customWidth="1" bestFit="1"/>
    <col min="18" max="18" style="14" width="13.576428571428572" customWidth="1" bestFit="1"/>
    <col min="19" max="19" style="14" width="13.576428571428572" customWidth="1" bestFit="1"/>
    <col min="20" max="20" style="14" width="13.576428571428572" customWidth="1" bestFit="1"/>
    <col min="21" max="21" style="14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3" width="13.576428571428572" customWidth="1" bestFit="1"/>
    <col min="27" max="27" style="13" width="13.576428571428572" customWidth="1" bestFit="1"/>
    <col min="28" max="28" style="14" width="13.576428571428572" customWidth="1" bestFit="1"/>
    <col min="29" max="29" style="14" width="13.576428571428572" customWidth="1" bestFit="1"/>
    <col min="30" max="30" style="14" width="13.576428571428572" customWidth="1" bestFit="1"/>
    <col min="31" max="31" style="14" width="13.576428571428572" customWidth="1" bestFit="1"/>
    <col min="32" max="32" style="14" width="13.576428571428572" customWidth="1" bestFit="1"/>
    <col min="33" max="33" style="14" width="13.576428571428572" customWidth="1" bestFit="1"/>
    <col min="34" max="34" style="14" width="13.576428571428572" customWidth="1" bestFit="1"/>
    <col min="35" max="35" style="13" width="13.576428571428572" customWidth="1" bestFit="1"/>
    <col min="36" max="36" style="13" width="13.576428571428572" customWidth="1" bestFit="1"/>
    <col min="37" max="37" style="14" width="13.576428571428572" customWidth="1" bestFit="1"/>
    <col min="38" max="38" style="13" width="13.576428571428572" customWidth="1" bestFit="1"/>
    <col min="39" max="39" style="14" width="13.576428571428572" customWidth="1" bestFit="1"/>
    <col min="40" max="40" style="14" width="13.576428571428572" customWidth="1" bestFit="1"/>
    <col min="41" max="41" style="14" width="13.576428571428572" customWidth="1" bestFit="1"/>
    <col min="42" max="42" style="14" width="13.576428571428572" customWidth="1" bestFit="1"/>
    <col min="43" max="43" style="14" width="13.576428571428572" customWidth="1" bestFit="1"/>
    <col min="44" max="44" style="14" width="13.576428571428572" customWidth="1" bestFit="1"/>
    <col min="45" max="45" style="14" width="13.576428571428572" customWidth="1" bestFit="1"/>
    <col min="46" max="46" style="14" width="13.576428571428572" customWidth="1" bestFit="1"/>
    <col min="47" max="47" style="14" width="13.576428571428572" customWidth="1" bestFit="1"/>
    <col min="48" max="48" style="14" width="13.576428571428572" customWidth="1" bestFit="1"/>
    <col min="49" max="49" style="14" width="13.576428571428572" customWidth="1" bestFit="1"/>
    <col min="50" max="50" style="14" width="13.576428571428572" customWidth="1" bestFit="1"/>
    <col min="51" max="51" style="14" width="13.576428571428572" customWidth="1" bestFit="1"/>
    <col min="52" max="52" style="14" width="13.576428571428572" customWidth="1" bestFit="1"/>
    <col min="53" max="53" style="14" width="13.576428571428572" customWidth="1" bestFit="1"/>
    <col min="54" max="54" style="14" width="13.576428571428572" customWidth="1" bestFit="1"/>
    <col min="55" max="55" style="14" width="13.576428571428572" customWidth="1" bestFit="1"/>
    <col min="56" max="56" style="13" width="13.576428571428572" customWidth="1" bestFit="1"/>
    <col min="57" max="57" style="13" width="13.576428571428572" customWidth="1" bestFit="1"/>
    <col min="58" max="58" style="13" width="13.576428571428572" customWidth="1" bestFit="1"/>
    <col min="59" max="59" style="14" width="13.576428571428572" customWidth="1" bestFit="1"/>
    <col min="60" max="60" style="14" width="13.576428571428572" customWidth="1" bestFit="1"/>
    <col min="61" max="61" style="14" width="13.576428571428572" customWidth="1" bestFit="1"/>
    <col min="62" max="62" style="14" width="13.576428571428572" customWidth="1" bestFit="1"/>
    <col min="63" max="63" style="13" width="13.576428571428572" customWidth="1" bestFit="1"/>
    <col min="64" max="64" style="13" width="13.576428571428572" customWidth="1" bestFit="1"/>
    <col min="65" max="65" style="14" width="13.576428571428572" customWidth="1" bestFit="1"/>
    <col min="66" max="66" style="14" width="13.576428571428572" customWidth="1" bestFit="1"/>
    <col min="67" max="67" style="13" width="13.576428571428572" customWidth="1" bestFit="1"/>
    <col min="68" max="68" style="14" width="13.576428571428572" customWidth="1" bestFit="1"/>
    <col min="69" max="69" style="14" width="13.576428571428572" customWidth="1" bestFit="1"/>
    <col min="70" max="70" style="14" width="13.576428571428572" customWidth="1" bestFit="1"/>
    <col min="71" max="71" style="14" width="13.576428571428572" customWidth="1" bestFit="1"/>
    <col min="72" max="72" style="14" width="13.576428571428572" customWidth="1" bestFit="1"/>
    <col min="73" max="73" style="13" width="13.576428571428572" customWidth="1" bestFit="1"/>
    <col min="74" max="74" style="14" width="13.576428571428572" customWidth="1" bestFit="1"/>
    <col min="75" max="75" style="13" width="13.576428571428572" customWidth="1" bestFit="1"/>
    <col min="76" max="76" style="13" width="13.576428571428572" customWidth="1" bestFit="1"/>
    <col min="77" max="77" style="13" width="13.576428571428572" customWidth="1" bestFit="1"/>
    <col min="78" max="78" style="14" width="13.576428571428572" customWidth="1" bestFit="1"/>
    <col min="79" max="79" style="13" width="13.576428571428572" customWidth="1" bestFit="1"/>
    <col min="80" max="80" style="13" width="13.576428571428572" customWidth="1" bestFit="1"/>
    <col min="81" max="81" style="13" width="13.576428571428572" customWidth="1" bestFit="1"/>
    <col min="82" max="82" style="14" width="13.576428571428572" customWidth="1" bestFit="1"/>
    <col min="83" max="83" style="14" width="13.576428571428572" customWidth="1" bestFit="1"/>
    <col min="84" max="84" style="14" width="13.576428571428572" customWidth="1" bestFit="1"/>
    <col min="85" max="85" style="14" width="13.576428571428572" customWidth="1" bestFit="1"/>
    <col min="86" max="86" style="13" width="13.576428571428572" customWidth="1" bestFit="1"/>
    <col min="87" max="87" style="14" width="13.576428571428572" customWidth="1" bestFit="1"/>
    <col min="88" max="88" style="14" width="13.576428571428572" customWidth="1" bestFit="1"/>
    <col min="89" max="89" style="14" width="13.576428571428572" customWidth="1" bestFit="1"/>
    <col min="90" max="90" style="14" width="13.576428571428572" customWidth="1" bestFit="1"/>
    <col min="91" max="91" style="14" width="13.576428571428572" customWidth="1" bestFit="1"/>
    <col min="92" max="92" style="14" width="6.719285714285714" customWidth="1" bestFit="1"/>
    <col min="93" max="93" style="13" width="13.576428571428572" customWidth="1" bestFit="1"/>
    <col min="94" max="94" style="13" width="13.576428571428572" customWidth="1" bestFit="1"/>
    <col min="95" max="95" style="13" width="13.576428571428572" customWidth="1" bestFit="1"/>
    <col min="96" max="96" style="14" width="13.576428571428572" customWidth="1" bestFit="1"/>
    <col min="97" max="97" style="14" width="13.576428571428572" customWidth="1" bestFit="1"/>
    <col min="98" max="98" style="14" width="13.576428571428572" customWidth="1" bestFit="1"/>
    <col min="99" max="99" style="14" width="13.576428571428572" customWidth="1" bestFit="1"/>
    <col min="100" max="100" style="14" width="13.576428571428572" customWidth="1" bestFit="1"/>
    <col min="101" max="101" style="14" width="13.576428571428572" customWidth="1" bestFit="1"/>
    <col min="102" max="102" style="14" width="13.576428571428572" customWidth="1" bestFit="1"/>
    <col min="103" max="103" style="14" width="13.576428571428572" customWidth="1" bestFit="1"/>
    <col min="104" max="104" style="14" width="13.576428571428572" customWidth="1" bestFit="1"/>
    <col min="105" max="105" style="14" width="13.576428571428572" customWidth="1" bestFit="1"/>
    <col min="106" max="106" style="13" width="13.576428571428572" customWidth="1" bestFit="1"/>
    <col min="107" max="107" style="14" width="13.576428571428572" customWidth="1" bestFit="1"/>
    <col min="108" max="108" style="14" width="13.576428571428572" customWidth="1" bestFit="1"/>
    <col min="109" max="109" style="13" width="13.576428571428572" customWidth="1" bestFit="1"/>
    <col min="110" max="110" style="13" width="13.576428571428572" customWidth="1" bestFit="1"/>
    <col min="111" max="111" style="13" width="13.576428571428572" customWidth="1" bestFit="1"/>
    <col min="112" max="112" style="14" width="13.576428571428572" customWidth="1" bestFit="1"/>
    <col min="113" max="113" style="14" width="13.576428571428572" customWidth="1" bestFit="1"/>
    <col min="114" max="114" style="13" width="13.576428571428572" customWidth="1" bestFit="1"/>
    <col min="115" max="115" style="13" width="13.576428571428572" customWidth="1" bestFit="1"/>
    <col min="116" max="116" style="14" width="13.576428571428572" customWidth="1" bestFit="1"/>
    <col min="117" max="117" style="14" width="13.576428571428572" customWidth="1" bestFit="1"/>
    <col min="118" max="118" style="14" width="13.576428571428572" customWidth="1" bestFit="1"/>
    <col min="119" max="119" style="14" width="13.576428571428572" customWidth="1" bestFit="1"/>
    <col min="120" max="120" style="14" width="13.576428571428572" customWidth="1" bestFit="1"/>
    <col min="121" max="121" style="14" width="13.576428571428572" customWidth="1" bestFit="1"/>
    <col min="122" max="122" style="13" width="13.576428571428572" customWidth="1" bestFit="1"/>
    <col min="123" max="123" style="14" width="13.576428571428572" customWidth="1" bestFit="1"/>
    <col min="124" max="124" style="14" width="13.576428571428572" customWidth="1" bestFit="1"/>
    <col min="125" max="125" style="14" width="13.576428571428572" customWidth="1" bestFit="1"/>
    <col min="126" max="126" style="14" width="13.576428571428572" customWidth="1" bestFit="1"/>
    <col min="127" max="127" style="14" width="13.576428571428572" customWidth="1" bestFit="1"/>
    <col min="128" max="128" style="14" width="13.576428571428572" customWidth="1" bestFit="1"/>
    <col min="129" max="129" style="13" width="13.576428571428572" customWidth="1" bestFit="1"/>
    <col min="130" max="130" style="14" width="13.576428571428572" customWidth="1" bestFit="1"/>
    <col min="131" max="131" style="13" width="13.576428571428572" customWidth="1" bestFit="1"/>
    <col min="132" max="132" style="13" width="13.576428571428572" customWidth="1" bestFit="1"/>
    <col min="133" max="133" style="14" width="13.576428571428572" customWidth="1" bestFit="1"/>
    <col min="134" max="134" style="13" width="13.576428571428572" customWidth="1" bestFit="1"/>
    <col min="135" max="135" style="14" width="13.576428571428572" customWidth="1" bestFit="1"/>
    <col min="136" max="136" style="13" width="13.576428571428572" customWidth="1" bestFit="1"/>
    <col min="137" max="137" style="14" width="13.576428571428572" customWidth="1" bestFit="1"/>
    <col min="138" max="138" style="14" width="13.576428571428572" customWidth="1" bestFit="1"/>
    <col min="139" max="139" style="14" width="13.576428571428572" customWidth="1" bestFit="1"/>
    <col min="140" max="140" style="14" width="13.576428571428572" customWidth="1" bestFit="1"/>
    <col min="141" max="141" style="14" width="13.576428571428572" customWidth="1" bestFit="1"/>
    <col min="142" max="142" style="14" width="13.576428571428572" customWidth="1" bestFit="1"/>
    <col min="143" max="143" style="14" width="13.576428571428572" customWidth="1" bestFit="1"/>
    <col min="144" max="144" style="14" width="13.576428571428572" customWidth="1" bestFit="1"/>
    <col min="145" max="145" style="14" width="13.576428571428572" customWidth="1" bestFit="1"/>
    <col min="146" max="146" style="14" width="13.576428571428572" customWidth="1" bestFit="1"/>
    <col min="147" max="147" style="14" width="13.576428571428572" customWidth="1" bestFit="1"/>
    <col min="148" max="148" style="13" width="13.576428571428572" customWidth="1" bestFit="1"/>
    <col min="149" max="149" style="14" width="13.576428571428572" customWidth="1" bestFit="1"/>
    <col min="150" max="150" style="14" width="13.576428571428572" customWidth="1" bestFit="1"/>
    <col min="151" max="151" style="14" width="13.576428571428572" customWidth="1" bestFit="1"/>
    <col min="152" max="152" style="14" width="13.576428571428572" customWidth="1" bestFit="1"/>
    <col min="153" max="153" style="14" width="13.576428571428572" customWidth="1" bestFit="1"/>
    <col min="154" max="154" style="14" width="13.576428571428572" customWidth="1" bestFit="1"/>
    <col min="155" max="155" style="14" width="13.576428571428572" customWidth="1" bestFit="1"/>
    <col min="156" max="156" style="14" width="13.576428571428572" customWidth="1" bestFit="1"/>
    <col min="157" max="157" style="14" width="13.576428571428572" customWidth="1" bestFit="1"/>
    <col min="158" max="158" style="14" width="13.576428571428572" customWidth="1" bestFit="1"/>
    <col min="159" max="159" style="14" width="13.576428571428572" customWidth="1" bestFit="1"/>
    <col min="160" max="160" style="14" width="13.576428571428572" customWidth="1" bestFit="1"/>
    <col min="161" max="161" style="14" width="13.576428571428572" customWidth="1" bestFit="1"/>
    <col min="162" max="162" style="14" width="13.576428571428572" customWidth="1" bestFit="1"/>
    <col min="163" max="163" style="14" width="13.576428571428572" customWidth="1" bestFit="1"/>
    <col min="164" max="164" style="14" width="13.576428571428572" customWidth="1" bestFit="1"/>
    <col min="165" max="165" style="14" width="13.576428571428572" customWidth="1" bestFit="1"/>
    <col min="166" max="166" style="14" width="13.576428571428572" customWidth="1" bestFit="1"/>
    <col min="167" max="167" style="14" width="13.576428571428572" customWidth="1" bestFit="1"/>
    <col min="168" max="168" style="14" width="13.576428571428572" customWidth="1" bestFit="1"/>
    <col min="169" max="169" style="14" width="13.576428571428572" customWidth="1" bestFit="1"/>
    <col min="170" max="170" style="14" width="13.576428571428572" customWidth="1" bestFit="1"/>
    <col min="171" max="171" style="14" width="13.576428571428572" customWidth="1" bestFit="1"/>
    <col min="172" max="172" style="14" width="13.576428571428572" customWidth="1" bestFit="1"/>
    <col min="173" max="173" style="14" width="13.576428571428572" customWidth="1" bestFit="1"/>
    <col min="174" max="174" style="14" width="13.576428571428572" customWidth="1" bestFit="1"/>
    <col min="175" max="175" style="14" width="13.576428571428572" customWidth="1" bestFit="1"/>
    <col min="176" max="176" style="14" width="13.576428571428572" customWidth="1" bestFit="1"/>
    <col min="177" max="177" style="14" width="13.576428571428572" customWidth="1" bestFit="1"/>
    <col min="178" max="178" style="14" width="13.576428571428572" customWidth="1" bestFit="1"/>
    <col min="179" max="179" style="14" width="13.576428571428572" customWidth="1" bestFit="1"/>
    <col min="180" max="180" style="14" width="13.576428571428572" customWidth="1" bestFit="1"/>
    <col min="181" max="181" style="14" width="13.576428571428572" customWidth="1" bestFit="1"/>
    <col min="182" max="182" style="14" width="13.576428571428572" customWidth="1" bestFit="1"/>
    <col min="183" max="183" style="14" width="13.576428571428572" customWidth="1" bestFit="1"/>
    <col min="184" max="184" style="14" width="13.576428571428572" customWidth="1" bestFit="1"/>
    <col min="185" max="185" style="14" width="13.576428571428572" customWidth="1" bestFit="1"/>
    <col min="186" max="186" style="14" width="13.576428571428572" customWidth="1" bestFit="1"/>
    <col min="187" max="187" style="14" width="13.576428571428572" customWidth="1" bestFit="1"/>
    <col min="188" max="188" style="14" width="13.576428571428572" customWidth="1" bestFit="1"/>
    <col min="189" max="189" style="14" width="13.576428571428572" customWidth="1" bestFit="1"/>
    <col min="190" max="190" style="14" width="13.576428571428572" customWidth="1" bestFit="1"/>
    <col min="191" max="191" style="14" width="13.576428571428572" customWidth="1" bestFit="1"/>
    <col min="192" max="192" style="14" width="13.576428571428572" customWidth="1" bestFit="1"/>
    <col min="193" max="193" style="14" width="13.576428571428572" customWidth="1" bestFit="1"/>
    <col min="194" max="194" style="14" width="13.576428571428572" customWidth="1" bestFit="1"/>
    <col min="195" max="195" style="14" width="13.576428571428572" customWidth="1" bestFit="1"/>
    <col min="196" max="196" style="14" width="13.576428571428572" customWidth="1" bestFit="1"/>
    <col min="197" max="197" style="13" width="13.576428571428572" customWidth="1" bestFit="1"/>
    <col min="198" max="198" style="13" width="13.576428571428572" customWidth="1" bestFit="1"/>
    <col min="199" max="199" style="14" width="13.576428571428572" customWidth="1" bestFit="1"/>
    <col min="200" max="200" style="14" width="13.576428571428572" customWidth="1" bestFit="1"/>
    <col min="201" max="201" style="14" width="13.576428571428572" customWidth="1" bestFit="1"/>
    <col min="202" max="202" style="13" width="13.576428571428572" customWidth="1" bestFit="1"/>
    <col min="203" max="203" style="14" width="13.576428571428572" customWidth="1" bestFit="1"/>
    <col min="204" max="204" style="14" width="13.576428571428572" customWidth="1" bestFit="1"/>
    <col min="205" max="205" style="14" width="13.576428571428572" customWidth="1" bestFit="1"/>
    <col min="206" max="206" style="14" width="13.576428571428572" customWidth="1" bestFit="1"/>
    <col min="207" max="207" style="14" width="13.576428571428572" customWidth="1" bestFit="1"/>
    <col min="208" max="208" style="14" width="13.576428571428572" customWidth="1" bestFit="1"/>
    <col min="209" max="209" style="14" width="13.576428571428572" customWidth="1" bestFit="1"/>
    <col min="210" max="210" style="14" width="13.576428571428572" customWidth="1" bestFit="1"/>
    <col min="211" max="211" style="13" width="13.576428571428572" customWidth="1" bestFit="1"/>
    <col min="212" max="212" style="14" width="13.576428571428572" customWidth="1" bestFit="1"/>
    <col min="213" max="213" style="14" width="13.576428571428572" customWidth="1" bestFit="1"/>
    <col min="214" max="214" style="14" width="13.576428571428572" customWidth="1" bestFit="1"/>
    <col min="215" max="215" style="14" width="13.576428571428572" customWidth="1" bestFit="1"/>
    <col min="216" max="216" style="13" width="13.576428571428572" customWidth="1" bestFit="1"/>
    <col min="217" max="217" style="14" width="13.576428571428572" customWidth="1" bestFit="1"/>
    <col min="218" max="218" style="14" width="13.576428571428572" customWidth="1" bestFit="1"/>
    <col min="219" max="219" style="14" width="13.576428571428572" customWidth="1" bestFit="1"/>
    <col min="220" max="220" style="14" width="13.576428571428572" customWidth="1" bestFit="1"/>
    <col min="221" max="221" style="14" width="13.576428571428572" customWidth="1" bestFit="1"/>
    <col min="222" max="222" style="14" width="13.576428571428572" customWidth="1" bestFit="1"/>
    <col min="223" max="223" style="14" width="13.576428571428572" customWidth="1" bestFit="1"/>
    <col min="224" max="224" style="14" width="13.576428571428572" customWidth="1" bestFit="1"/>
    <col min="225" max="225" style="14" width="13.576428571428572" customWidth="1" bestFit="1"/>
    <col min="226" max="226" style="14" width="13.576428571428572" customWidth="1" bestFit="1"/>
    <col min="227" max="227" style="14" width="13.576428571428572" customWidth="1" bestFit="1"/>
    <col min="228" max="228" style="14" width="13.576428571428572" customWidth="1" bestFit="1"/>
    <col min="229" max="229" style="14" width="13.576428571428572" customWidth="1" bestFit="1"/>
    <col min="230" max="230" style="14" width="13.576428571428572" customWidth="1" bestFit="1"/>
    <col min="231" max="231" style="14" width="13.576428571428572" customWidth="1" bestFit="1"/>
    <col min="232" max="232" style="14" width="13.576428571428572" customWidth="1" bestFit="1"/>
    <col min="233" max="233" style="14" width="13.576428571428572" customWidth="1" bestFit="1"/>
    <col min="234" max="234" style="14" width="13.576428571428572" customWidth="1" bestFit="1"/>
    <col min="235" max="235" style="14" width="13.576428571428572" customWidth="1" bestFit="1"/>
    <col min="236" max="236" style="14" width="13.576428571428572" customWidth="1" bestFit="1"/>
    <col min="237" max="237" style="14" width="13.576428571428572" customWidth="1" bestFit="1"/>
    <col min="238" max="238" style="14" width="13.576428571428572" customWidth="1" bestFit="1"/>
  </cols>
  <sheetData>
    <row x14ac:dyDescent="0.25" r="1" customHeight="1" ht="18.75">
      <c r="A1" s="43" t="s">
        <v>166</v>
      </c>
      <c r="B1" s="44" t="s">
        <v>167</v>
      </c>
      <c r="C1" s="44" t="s">
        <v>168</v>
      </c>
      <c r="D1" s="45" t="s">
        <v>295</v>
      </c>
      <c r="E1" s="46" t="s">
        <v>296</v>
      </c>
      <c r="F1" s="47" t="s">
        <v>297</v>
      </c>
      <c r="G1" s="48" t="s">
        <v>181</v>
      </c>
      <c r="H1" s="49" t="s">
        <v>298</v>
      </c>
      <c r="I1" s="50" t="s">
        <v>299</v>
      </c>
      <c r="J1" s="50" t="s">
        <v>177</v>
      </c>
      <c r="K1" s="49" t="s">
        <v>178</v>
      </c>
      <c r="L1" s="50" t="s">
        <v>300</v>
      </c>
      <c r="M1" s="50" t="s">
        <v>301</v>
      </c>
      <c r="N1" s="49" t="s">
        <v>173</v>
      </c>
      <c r="O1" s="51" t="s">
        <v>179</v>
      </c>
      <c r="P1" s="51" t="s">
        <v>180</v>
      </c>
      <c r="Q1" s="51" t="s">
        <v>181</v>
      </c>
      <c r="R1" s="51" t="s">
        <v>182</v>
      </c>
      <c r="S1" s="51" t="s">
        <v>183</v>
      </c>
      <c r="T1" s="51" t="s">
        <v>184</v>
      </c>
      <c r="U1" s="51" t="s">
        <v>185</v>
      </c>
      <c r="V1" s="51" t="s">
        <v>186</v>
      </c>
      <c r="W1" s="51" t="s">
        <v>187</v>
      </c>
      <c r="X1" s="51" t="s">
        <v>188</v>
      </c>
      <c r="Y1" s="51" t="s">
        <v>73</v>
      </c>
      <c r="Z1" s="45" t="s">
        <v>74</v>
      </c>
      <c r="AA1" s="45" t="s">
        <v>75</v>
      </c>
      <c r="AB1" s="51" t="s">
        <v>76</v>
      </c>
      <c r="AC1" s="51" t="s">
        <v>77</v>
      </c>
      <c r="AD1" s="51" t="s">
        <v>78</v>
      </c>
      <c r="AE1" s="51" t="s">
        <v>79</v>
      </c>
      <c r="AF1" s="51" t="s">
        <v>80</v>
      </c>
      <c r="AG1" s="51" t="s">
        <v>81</v>
      </c>
      <c r="AH1" s="51" t="s">
        <v>82</v>
      </c>
      <c r="AI1" s="45" t="s">
        <v>83</v>
      </c>
      <c r="AJ1" s="45" t="s">
        <v>84</v>
      </c>
      <c r="AK1" s="51" t="s">
        <v>85</v>
      </c>
      <c r="AL1" s="45" t="s">
        <v>86</v>
      </c>
      <c r="AM1" s="51" t="s">
        <v>87</v>
      </c>
      <c r="AN1" s="51" t="s">
        <v>88</v>
      </c>
      <c r="AO1" s="51" t="s">
        <v>89</v>
      </c>
      <c r="AP1" s="51" t="s">
        <v>90</v>
      </c>
      <c r="AQ1" s="51" t="s">
        <v>91</v>
      </c>
      <c r="AR1" s="51" t="s">
        <v>92</v>
      </c>
      <c r="AS1" s="51" t="s">
        <v>93</v>
      </c>
      <c r="AT1" s="51" t="s">
        <v>94</v>
      </c>
      <c r="AU1" s="51" t="s">
        <v>95</v>
      </c>
      <c r="AV1" s="51" t="s">
        <v>96</v>
      </c>
      <c r="AW1" s="51" t="s">
        <v>97</v>
      </c>
      <c r="AX1" s="51" t="s">
        <v>98</v>
      </c>
      <c r="AY1" s="51" t="s">
        <v>31</v>
      </c>
      <c r="AZ1" s="51" t="s">
        <v>32</v>
      </c>
      <c r="BA1" s="51" t="s">
        <v>33</v>
      </c>
      <c r="BB1" s="51" t="s">
        <v>34</v>
      </c>
      <c r="BC1" s="51" t="s">
        <v>35</v>
      </c>
      <c r="BD1" s="45" t="s">
        <v>36</v>
      </c>
      <c r="BE1" s="45" t="s">
        <v>37</v>
      </c>
      <c r="BF1" s="45" t="s">
        <v>38</v>
      </c>
      <c r="BG1" s="51" t="s">
        <v>39</v>
      </c>
      <c r="BH1" s="51" t="s">
        <v>40</v>
      </c>
      <c r="BI1" s="51" t="s">
        <v>41</v>
      </c>
      <c r="BJ1" s="51" t="s">
        <v>302</v>
      </c>
      <c r="BK1" s="45" t="s">
        <v>43</v>
      </c>
      <c r="BL1" s="45" t="s">
        <v>44</v>
      </c>
      <c r="BM1" s="51" t="s">
        <v>45</v>
      </c>
      <c r="BN1" s="51" t="s">
        <v>46</v>
      </c>
      <c r="BO1" s="45" t="s">
        <v>47</v>
      </c>
      <c r="BP1" s="51" t="s">
        <v>48</v>
      </c>
      <c r="BQ1" s="51" t="s">
        <v>49</v>
      </c>
      <c r="BR1" s="51" t="s">
        <v>50</v>
      </c>
      <c r="BS1" s="51" t="s">
        <v>51</v>
      </c>
      <c r="BT1" s="51" t="s">
        <v>52</v>
      </c>
      <c r="BU1" s="45" t="s">
        <v>53</v>
      </c>
      <c r="BV1" s="51" t="s">
        <v>54</v>
      </c>
      <c r="BW1" s="45" t="s">
        <v>55</v>
      </c>
      <c r="BX1" s="45" t="s">
        <v>56</v>
      </c>
      <c r="BY1" s="45" t="s">
        <v>57</v>
      </c>
      <c r="BZ1" s="51" t="s">
        <v>58</v>
      </c>
      <c r="CA1" s="45" t="s">
        <v>59</v>
      </c>
      <c r="CB1" s="45" t="s">
        <v>60</v>
      </c>
      <c r="CC1" s="45" t="s">
        <v>61</v>
      </c>
      <c r="CD1" s="51" t="s">
        <v>62</v>
      </c>
      <c r="CE1" s="51" t="s">
        <v>63</v>
      </c>
      <c r="CF1" s="51" t="s">
        <v>64</v>
      </c>
      <c r="CG1" s="51" t="s">
        <v>65</v>
      </c>
      <c r="CH1" s="45" t="s">
        <v>66</v>
      </c>
      <c r="CI1" s="51" t="s">
        <v>67</v>
      </c>
      <c r="CJ1" s="51" t="s">
        <v>68</v>
      </c>
      <c r="CK1" s="51" t="s">
        <v>69</v>
      </c>
      <c r="CL1" s="51" t="s">
        <v>70</v>
      </c>
      <c r="CM1" s="51" t="s">
        <v>71</v>
      </c>
      <c r="CN1" s="51" t="s">
        <v>72</v>
      </c>
      <c r="CO1" s="43" t="s">
        <v>303</v>
      </c>
      <c r="CP1" s="43" t="s">
        <v>304</v>
      </c>
      <c r="CQ1" s="43" t="s">
        <v>305</v>
      </c>
      <c r="CR1" s="49" t="s">
        <v>306</v>
      </c>
      <c r="CS1" s="49" t="s">
        <v>307</v>
      </c>
      <c r="CT1" s="49" t="s">
        <v>308</v>
      </c>
      <c r="CU1" s="49" t="s">
        <v>309</v>
      </c>
      <c r="CV1" s="49" t="s">
        <v>310</v>
      </c>
      <c r="CW1" s="49" t="s">
        <v>311</v>
      </c>
      <c r="CX1" s="49" t="s">
        <v>312</v>
      </c>
      <c r="CY1" s="49" t="s">
        <v>313</v>
      </c>
      <c r="CZ1" s="49" t="s">
        <v>314</v>
      </c>
      <c r="DA1" s="49" t="s">
        <v>315</v>
      </c>
      <c r="DB1" s="43" t="s">
        <v>316</v>
      </c>
      <c r="DC1" s="49" t="s">
        <v>317</v>
      </c>
      <c r="DD1" s="49" t="s">
        <v>318</v>
      </c>
      <c r="DE1" s="43" t="s">
        <v>319</v>
      </c>
      <c r="DF1" s="43" t="s">
        <v>320</v>
      </c>
      <c r="DG1" s="43" t="s">
        <v>321</v>
      </c>
      <c r="DH1" s="49" t="s">
        <v>322</v>
      </c>
      <c r="DI1" s="49" t="s">
        <v>323</v>
      </c>
      <c r="DJ1" s="43" t="s">
        <v>324</v>
      </c>
      <c r="DK1" s="43" t="s">
        <v>325</v>
      </c>
      <c r="DL1" s="49" t="s">
        <v>326</v>
      </c>
      <c r="DM1" s="49" t="s">
        <v>327</v>
      </c>
      <c r="DN1" s="49" t="s">
        <v>328</v>
      </c>
      <c r="DO1" s="49" t="s">
        <v>329</v>
      </c>
      <c r="DP1" s="49" t="s">
        <v>330</v>
      </c>
      <c r="DQ1" s="49" t="s">
        <v>331</v>
      </c>
      <c r="DR1" s="43" t="s">
        <v>332</v>
      </c>
      <c r="DS1" s="49" t="s">
        <v>333</v>
      </c>
      <c r="DT1" s="49" t="s">
        <v>334</v>
      </c>
      <c r="DU1" s="49" t="s">
        <v>335</v>
      </c>
      <c r="DV1" s="49" t="s">
        <v>336</v>
      </c>
      <c r="DW1" s="49" t="s">
        <v>337</v>
      </c>
      <c r="DX1" s="49" t="s">
        <v>338</v>
      </c>
      <c r="DY1" s="43" t="s">
        <v>339</v>
      </c>
      <c r="DZ1" s="49" t="s">
        <v>340</v>
      </c>
      <c r="EA1" s="43" t="s">
        <v>341</v>
      </c>
      <c r="EB1" s="43" t="s">
        <v>342</v>
      </c>
      <c r="EC1" s="49" t="s">
        <v>343</v>
      </c>
      <c r="ED1" s="43" t="s">
        <v>344</v>
      </c>
      <c r="EE1" s="49" t="s">
        <v>345</v>
      </c>
      <c r="EF1" s="43" t="s">
        <v>346</v>
      </c>
      <c r="EG1" s="49" t="s">
        <v>347</v>
      </c>
      <c r="EH1" s="49" t="s">
        <v>348</v>
      </c>
      <c r="EI1" s="49" t="s">
        <v>349</v>
      </c>
      <c r="EJ1" s="49" t="s">
        <v>350</v>
      </c>
      <c r="EK1" s="49" t="s">
        <v>351</v>
      </c>
      <c r="EL1" s="49" t="s">
        <v>352</v>
      </c>
      <c r="EM1" s="49" t="s">
        <v>353</v>
      </c>
      <c r="EN1" s="49" t="s">
        <v>354</v>
      </c>
      <c r="EO1" s="49" t="s">
        <v>355</v>
      </c>
      <c r="EP1" s="49" t="s">
        <v>356</v>
      </c>
      <c r="EQ1" s="49" t="s">
        <v>357</v>
      </c>
      <c r="ER1" s="43" t="s">
        <v>358</v>
      </c>
      <c r="ES1" s="49" t="s">
        <v>359</v>
      </c>
      <c r="ET1" s="49" t="s">
        <v>360</v>
      </c>
      <c r="EU1" s="49" t="s">
        <v>361</v>
      </c>
      <c r="EV1" s="49" t="s">
        <v>362</v>
      </c>
      <c r="EW1" s="49" t="s">
        <v>363</v>
      </c>
      <c r="EX1" s="49" t="s">
        <v>364</v>
      </c>
      <c r="EY1" s="49" t="s">
        <v>365</v>
      </c>
      <c r="EZ1" s="49" t="s">
        <v>366</v>
      </c>
      <c r="FA1" s="49" t="s">
        <v>367</v>
      </c>
      <c r="FB1" s="49" t="s">
        <v>368</v>
      </c>
      <c r="FC1" s="49" t="s">
        <v>369</v>
      </c>
      <c r="FD1" s="49" t="s">
        <v>370</v>
      </c>
      <c r="FE1" s="49" t="s">
        <v>371</v>
      </c>
      <c r="FF1" s="49" t="s">
        <v>372</v>
      </c>
      <c r="FG1" s="49" t="s">
        <v>373</v>
      </c>
      <c r="FH1" s="49" t="s">
        <v>374</v>
      </c>
      <c r="FI1" s="49" t="s">
        <v>375</v>
      </c>
      <c r="FJ1" s="49" t="s">
        <v>376</v>
      </c>
      <c r="FK1" s="49" t="s">
        <v>377</v>
      </c>
      <c r="FL1" s="49" t="s">
        <v>378</v>
      </c>
      <c r="FM1" s="49" t="s">
        <v>379</v>
      </c>
      <c r="FN1" s="49" t="s">
        <v>380</v>
      </c>
      <c r="FO1" s="49" t="s">
        <v>381</v>
      </c>
      <c r="FP1" s="49" t="s">
        <v>382</v>
      </c>
      <c r="FQ1" s="49" t="s">
        <v>383</v>
      </c>
      <c r="FR1" s="49" t="s">
        <v>384</v>
      </c>
      <c r="FS1" s="49" t="s">
        <v>385</v>
      </c>
      <c r="FT1" s="49" t="s">
        <v>386</v>
      </c>
      <c r="FU1" s="49" t="s">
        <v>387</v>
      </c>
      <c r="FV1" s="49" t="s">
        <v>388</v>
      </c>
      <c r="FW1" s="49" t="s">
        <v>389</v>
      </c>
      <c r="FX1" s="49" t="s">
        <v>390</v>
      </c>
      <c r="FY1" s="49" t="s">
        <v>391</v>
      </c>
      <c r="FZ1" s="49" t="s">
        <v>392</v>
      </c>
      <c r="GA1" s="49" t="s">
        <v>393</v>
      </c>
      <c r="GB1" s="49" t="s">
        <v>394</v>
      </c>
      <c r="GC1" s="49" t="s">
        <v>395</v>
      </c>
      <c r="GD1" s="49" t="s">
        <v>396</v>
      </c>
      <c r="GE1" s="49" t="s">
        <v>397</v>
      </c>
      <c r="GF1" s="49" t="s">
        <v>398</v>
      </c>
      <c r="GG1" s="49" t="s">
        <v>399</v>
      </c>
      <c r="GH1" s="49" t="s">
        <v>400</v>
      </c>
      <c r="GI1" s="49" t="s">
        <v>401</v>
      </c>
      <c r="GJ1" s="49" t="s">
        <v>402</v>
      </c>
      <c r="GK1" s="49" t="s">
        <v>403</v>
      </c>
      <c r="GL1" s="49" t="s">
        <v>404</v>
      </c>
      <c r="GM1" s="49" t="s">
        <v>405</v>
      </c>
      <c r="GN1" s="49" t="s">
        <v>406</v>
      </c>
      <c r="GO1" s="43" t="s">
        <v>407</v>
      </c>
      <c r="GP1" s="43" t="s">
        <v>408</v>
      </c>
      <c r="GQ1" s="49" t="s">
        <v>409</v>
      </c>
      <c r="GR1" s="49" t="s">
        <v>410</v>
      </c>
      <c r="GS1" s="49" t="s">
        <v>411</v>
      </c>
      <c r="GT1" s="43" t="s">
        <v>412</v>
      </c>
      <c r="GU1" s="49" t="s">
        <v>413</v>
      </c>
      <c r="GV1" s="49" t="s">
        <v>414</v>
      </c>
      <c r="GW1" s="49" t="s">
        <v>415</v>
      </c>
      <c r="GX1" s="49" t="s">
        <v>416</v>
      </c>
      <c r="GY1" s="49" t="s">
        <v>417</v>
      </c>
      <c r="GZ1" s="49" t="s">
        <v>418</v>
      </c>
      <c r="HA1" s="49" t="s">
        <v>419</v>
      </c>
      <c r="HB1" s="49" t="s">
        <v>420</v>
      </c>
      <c r="HC1" s="43" t="s">
        <v>421</v>
      </c>
      <c r="HD1" s="49" t="s">
        <v>422</v>
      </c>
      <c r="HE1" s="49" t="s">
        <v>423</v>
      </c>
      <c r="HF1" s="49" t="s">
        <v>424</v>
      </c>
      <c r="HG1" s="49" t="s">
        <v>425</v>
      </c>
      <c r="HH1" s="43" t="s">
        <v>426</v>
      </c>
      <c r="HI1" s="49" t="s">
        <v>427</v>
      </c>
      <c r="HJ1" s="49" t="s">
        <v>428</v>
      </c>
      <c r="HK1" s="49" t="s">
        <v>429</v>
      </c>
      <c r="HL1" s="49" t="s">
        <v>430</v>
      </c>
      <c r="HM1" s="49" t="s">
        <v>431</v>
      </c>
      <c r="HN1" s="49" t="s">
        <v>432</v>
      </c>
      <c r="HO1" s="49" t="s">
        <v>433</v>
      </c>
      <c r="HP1" s="49" t="s">
        <v>434</v>
      </c>
      <c r="HQ1" s="49" t="s">
        <v>435</v>
      </c>
      <c r="HR1" s="49" t="s">
        <v>436</v>
      </c>
      <c r="HS1" s="49" t="s">
        <v>437</v>
      </c>
      <c r="HT1" s="49" t="s">
        <v>438</v>
      </c>
      <c r="HU1" s="49" t="s">
        <v>439</v>
      </c>
      <c r="HV1" s="49" t="s">
        <v>440</v>
      </c>
      <c r="HW1" s="49" t="s">
        <v>441</v>
      </c>
      <c r="HX1" s="49" t="s">
        <v>442</v>
      </c>
      <c r="HY1" s="49" t="s">
        <v>443</v>
      </c>
      <c r="HZ1" s="49" t="s">
        <v>444</v>
      </c>
      <c r="IA1" s="49" t="s">
        <v>445</v>
      </c>
      <c r="IB1" s="49" t="s">
        <v>446</v>
      </c>
      <c r="IC1" s="49" t="s">
        <v>447</v>
      </c>
      <c r="ID1" s="49" t="s">
        <v>448</v>
      </c>
    </row>
    <row x14ac:dyDescent="0.25" r="2" customHeight="1" ht="18.75">
      <c r="A2" s="45">
        <v>2</v>
      </c>
      <c r="B2" s="50" t="s">
        <v>190</v>
      </c>
      <c r="C2" s="50" t="s">
        <v>191</v>
      </c>
      <c r="D2" s="43"/>
      <c r="E2" s="52">
        <v>9134116267</v>
      </c>
      <c r="F2" s="53">
        <v>31576</v>
      </c>
      <c r="G2" s="45">
        <f>DATEDIF(F2,TODAY(),"y")</f>
      </c>
      <c r="H2" s="45">
        <v>7</v>
      </c>
      <c r="I2" s="50" t="s">
        <v>193</v>
      </c>
      <c r="J2" s="50" t="s">
        <v>194</v>
      </c>
      <c r="K2" s="49"/>
      <c r="L2" s="50"/>
      <c r="M2" s="50"/>
      <c r="N2" s="45">
        <v>2</v>
      </c>
      <c r="O2" s="45">
        <v>166</v>
      </c>
      <c r="P2" s="45">
        <v>79</v>
      </c>
      <c r="Q2" s="45">
        <f>G2</f>
      </c>
      <c r="R2" s="45">
        <v>39</v>
      </c>
      <c r="S2" s="49"/>
      <c r="T2" s="45">
        <v>28</v>
      </c>
      <c r="U2" s="45">
        <v>97</v>
      </c>
      <c r="V2" s="45">
        <v>97</v>
      </c>
      <c r="W2" s="45">
        <v>98</v>
      </c>
      <c r="X2" s="45">
        <v>54</v>
      </c>
      <c r="Y2" s="45">
        <v>3</v>
      </c>
      <c r="Z2" s="45">
        <v>5</v>
      </c>
      <c r="AA2" s="45">
        <v>5</v>
      </c>
      <c r="AB2" s="45">
        <v>3</v>
      </c>
      <c r="AC2" s="45">
        <v>5</v>
      </c>
      <c r="AD2" s="45">
        <v>1</v>
      </c>
      <c r="AE2" s="45">
        <v>1</v>
      </c>
      <c r="AF2" s="45">
        <v>5</v>
      </c>
      <c r="AG2" s="45">
        <v>5</v>
      </c>
      <c r="AH2" s="45">
        <v>5</v>
      </c>
      <c r="AI2" s="45">
        <v>5</v>
      </c>
      <c r="AJ2" s="45">
        <v>5</v>
      </c>
      <c r="AK2" s="45">
        <v>5</v>
      </c>
      <c r="AL2" s="45">
        <v>5</v>
      </c>
      <c r="AM2" s="45">
        <v>1</v>
      </c>
      <c r="AN2" s="45">
        <v>5</v>
      </c>
      <c r="AO2" s="45">
        <v>3</v>
      </c>
      <c r="AP2" s="45">
        <v>3</v>
      </c>
      <c r="AQ2" s="45">
        <v>5</v>
      </c>
      <c r="AR2" s="45">
        <v>5</v>
      </c>
      <c r="AS2" s="45">
        <v>3</v>
      </c>
      <c r="AT2" s="45">
        <v>5</v>
      </c>
      <c r="AU2" s="45">
        <v>3</v>
      </c>
      <c r="AV2" s="45">
        <v>5</v>
      </c>
      <c r="AW2" s="45">
        <v>5</v>
      </c>
      <c r="AX2" s="45">
        <v>5</v>
      </c>
      <c r="AY2" s="45">
        <v>0</v>
      </c>
      <c r="AZ2" s="45">
        <v>0</v>
      </c>
      <c r="BA2" s="45">
        <v>1</v>
      </c>
      <c r="BB2" s="45">
        <v>0</v>
      </c>
      <c r="BC2" s="45">
        <v>0</v>
      </c>
      <c r="BD2" s="45">
        <v>0</v>
      </c>
      <c r="BE2" s="45">
        <v>0</v>
      </c>
      <c r="BF2" s="45">
        <v>0</v>
      </c>
      <c r="BG2" s="45">
        <v>0</v>
      </c>
      <c r="BH2" s="45">
        <v>0</v>
      </c>
      <c r="BI2" s="45">
        <v>1</v>
      </c>
      <c r="BJ2" s="45">
        <v>0</v>
      </c>
      <c r="BK2" s="45">
        <v>0</v>
      </c>
      <c r="BL2" s="45">
        <v>0</v>
      </c>
      <c r="BM2" s="45">
        <v>0</v>
      </c>
      <c r="BN2" s="45">
        <v>0</v>
      </c>
      <c r="BO2" s="45">
        <v>0</v>
      </c>
      <c r="BP2" s="45">
        <v>1</v>
      </c>
      <c r="BQ2" s="45">
        <v>1</v>
      </c>
      <c r="BR2" s="45">
        <v>0</v>
      </c>
      <c r="BS2" s="45">
        <v>1</v>
      </c>
      <c r="BT2" s="45">
        <v>0</v>
      </c>
      <c r="BU2" s="45">
        <v>0</v>
      </c>
      <c r="BV2" s="45">
        <v>0</v>
      </c>
      <c r="BW2" s="45">
        <v>0</v>
      </c>
      <c r="BX2" s="45">
        <v>0</v>
      </c>
      <c r="BY2" s="45">
        <v>0</v>
      </c>
      <c r="BZ2" s="45">
        <v>0</v>
      </c>
      <c r="CA2" s="45">
        <v>0</v>
      </c>
      <c r="CB2" s="45">
        <v>0</v>
      </c>
      <c r="CC2" s="45">
        <v>0</v>
      </c>
      <c r="CD2" s="45">
        <v>1</v>
      </c>
      <c r="CE2" s="45">
        <v>0</v>
      </c>
      <c r="CF2" s="45">
        <v>0</v>
      </c>
      <c r="CG2" s="45">
        <v>0</v>
      </c>
      <c r="CH2" s="45">
        <v>0</v>
      </c>
      <c r="CI2" s="45">
        <v>0</v>
      </c>
      <c r="CJ2" s="45">
        <v>1</v>
      </c>
      <c r="CK2" s="45">
        <v>2</v>
      </c>
      <c r="CL2" s="45">
        <v>2</v>
      </c>
      <c r="CM2" s="45">
        <v>2</v>
      </c>
      <c r="CN2" s="45">
        <v>2</v>
      </c>
      <c r="CO2" s="41"/>
      <c r="CP2" s="41"/>
      <c r="CQ2" s="41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1"/>
      <c r="DC2" s="40"/>
      <c r="DD2" s="40"/>
      <c r="DE2" s="41"/>
      <c r="DF2" s="41"/>
      <c r="DG2" s="41"/>
      <c r="DH2" s="40"/>
      <c r="DI2" s="40"/>
      <c r="DJ2" s="41"/>
      <c r="DK2" s="41"/>
      <c r="DL2" s="40"/>
      <c r="DM2" s="40"/>
      <c r="DN2" s="40"/>
      <c r="DO2" s="40"/>
      <c r="DP2" s="40"/>
      <c r="DQ2" s="40"/>
      <c r="DR2" s="41"/>
      <c r="DS2" s="40"/>
      <c r="DT2" s="40"/>
      <c r="DU2" s="40"/>
      <c r="DV2" s="40"/>
      <c r="DW2" s="40"/>
      <c r="DX2" s="40"/>
      <c r="DY2" s="41"/>
      <c r="DZ2" s="40"/>
      <c r="EA2" s="41"/>
      <c r="EB2" s="41"/>
      <c r="EC2" s="40"/>
      <c r="ED2" s="41"/>
      <c r="EE2" s="40"/>
      <c r="EF2" s="41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1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1"/>
      <c r="GP2" s="41"/>
      <c r="GQ2" s="40"/>
      <c r="GR2" s="40"/>
      <c r="GS2" s="40"/>
      <c r="GT2" s="41"/>
      <c r="GU2" s="40"/>
      <c r="GV2" s="40"/>
      <c r="GW2" s="40"/>
      <c r="GX2" s="40"/>
      <c r="GY2" s="40"/>
      <c r="GZ2" s="40"/>
      <c r="HA2" s="40"/>
      <c r="HB2" s="40"/>
      <c r="HC2" s="41"/>
      <c r="HD2" s="40"/>
      <c r="HE2" s="40"/>
      <c r="HF2" s="40"/>
      <c r="HG2" s="40"/>
      <c r="HH2" s="41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</row>
    <row x14ac:dyDescent="0.25" r="3" customHeight="1" ht="19.5">
      <c r="A3" s="45">
        <v>2</v>
      </c>
      <c r="B3" s="50" t="s">
        <v>215</v>
      </c>
      <c r="C3" s="50" t="s">
        <v>216</v>
      </c>
      <c r="D3" s="45">
        <v>1140166956</v>
      </c>
      <c r="E3" s="52">
        <v>9131033990</v>
      </c>
      <c r="F3" s="53">
        <v>27821</v>
      </c>
      <c r="G3" s="45">
        <f>DATEDIF(F3,TODAY(),"y")</f>
      </c>
      <c r="H3" s="45">
        <v>4</v>
      </c>
      <c r="I3" s="50" t="s">
        <v>218</v>
      </c>
      <c r="J3" s="50" t="s">
        <v>219</v>
      </c>
      <c r="K3" s="45">
        <v>26</v>
      </c>
      <c r="L3" s="50"/>
      <c r="M3" s="50"/>
      <c r="N3" s="45">
        <v>4</v>
      </c>
      <c r="O3" s="45">
        <v>169</v>
      </c>
      <c r="P3" s="45">
        <v>60</v>
      </c>
      <c r="Q3" s="45">
        <f>G3</f>
      </c>
      <c r="R3" s="45">
        <v>35</v>
      </c>
      <c r="S3" s="45">
        <v>41</v>
      </c>
      <c r="T3" s="45">
        <v>26</v>
      </c>
      <c r="U3" s="45">
        <v>88</v>
      </c>
      <c r="V3" s="45">
        <v>77</v>
      </c>
      <c r="W3" s="45">
        <v>90</v>
      </c>
      <c r="X3" s="45">
        <v>45</v>
      </c>
      <c r="Y3" s="45">
        <v>3</v>
      </c>
      <c r="Z3" s="45">
        <v>5</v>
      </c>
      <c r="AA3" s="45">
        <v>5</v>
      </c>
      <c r="AB3" s="45">
        <v>5</v>
      </c>
      <c r="AC3" s="45">
        <v>3</v>
      </c>
      <c r="AD3" s="45">
        <v>3</v>
      </c>
      <c r="AE3" s="45">
        <v>5</v>
      </c>
      <c r="AF3" s="45">
        <v>5</v>
      </c>
      <c r="AG3" s="45">
        <v>5</v>
      </c>
      <c r="AH3" s="45">
        <v>5</v>
      </c>
      <c r="AI3" s="45">
        <v>5</v>
      </c>
      <c r="AJ3" s="45">
        <v>5</v>
      </c>
      <c r="AK3" s="45">
        <v>5</v>
      </c>
      <c r="AL3" s="45">
        <v>5</v>
      </c>
      <c r="AM3" s="45">
        <v>3</v>
      </c>
      <c r="AN3" s="45">
        <v>3</v>
      </c>
      <c r="AO3" s="45">
        <v>5</v>
      </c>
      <c r="AP3" s="45">
        <v>3</v>
      </c>
      <c r="AQ3" s="45">
        <v>5</v>
      </c>
      <c r="AR3" s="45">
        <v>5</v>
      </c>
      <c r="AS3" s="45">
        <v>5</v>
      </c>
      <c r="AT3" s="45">
        <v>5</v>
      </c>
      <c r="AU3" s="45">
        <v>3</v>
      </c>
      <c r="AV3" s="45">
        <v>5</v>
      </c>
      <c r="AW3" s="45">
        <v>3</v>
      </c>
      <c r="AX3" s="45">
        <v>5</v>
      </c>
      <c r="AY3" s="45">
        <v>1</v>
      </c>
      <c r="AZ3" s="45">
        <v>0</v>
      </c>
      <c r="BA3" s="45">
        <v>0</v>
      </c>
      <c r="BB3" s="45">
        <v>1</v>
      </c>
      <c r="BC3" s="45">
        <v>1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  <c r="BK3" s="45">
        <v>0</v>
      </c>
      <c r="BL3" s="45">
        <v>0</v>
      </c>
      <c r="BM3" s="45">
        <v>1</v>
      </c>
      <c r="BN3" s="45">
        <v>0</v>
      </c>
      <c r="BO3" s="45">
        <v>0</v>
      </c>
      <c r="BP3" s="45">
        <v>0</v>
      </c>
      <c r="BQ3" s="45">
        <v>1</v>
      </c>
      <c r="BR3" s="45">
        <v>0</v>
      </c>
      <c r="BS3" s="45">
        <v>1</v>
      </c>
      <c r="BT3" s="45">
        <v>0</v>
      </c>
      <c r="BU3" s="45">
        <v>0</v>
      </c>
      <c r="BV3" s="45">
        <v>1</v>
      </c>
      <c r="BW3" s="45">
        <v>0</v>
      </c>
      <c r="BX3" s="45">
        <v>0</v>
      </c>
      <c r="BY3" s="45">
        <v>0</v>
      </c>
      <c r="BZ3" s="45">
        <v>1</v>
      </c>
      <c r="CA3" s="45">
        <v>0</v>
      </c>
      <c r="CB3" s="45">
        <v>0</v>
      </c>
      <c r="CC3" s="45">
        <v>0</v>
      </c>
      <c r="CD3" s="45">
        <v>1</v>
      </c>
      <c r="CE3" s="45">
        <v>1</v>
      </c>
      <c r="CF3" s="45">
        <v>1</v>
      </c>
      <c r="CG3" s="45">
        <v>0</v>
      </c>
      <c r="CH3" s="45">
        <v>0</v>
      </c>
      <c r="CI3" s="45">
        <v>1</v>
      </c>
      <c r="CJ3" s="45">
        <v>0</v>
      </c>
      <c r="CK3" s="45">
        <v>3</v>
      </c>
      <c r="CL3" s="45">
        <v>3</v>
      </c>
      <c r="CM3" s="45">
        <v>3</v>
      </c>
      <c r="CN3" s="45">
        <v>3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75</v>
      </c>
      <c r="CW3" s="6">
        <v>50</v>
      </c>
      <c r="CX3" s="6">
        <v>100</v>
      </c>
      <c r="CY3" s="6">
        <v>100</v>
      </c>
      <c r="CZ3" s="6">
        <v>100</v>
      </c>
      <c r="DA3" s="6">
        <v>100</v>
      </c>
      <c r="DB3" s="6">
        <v>100</v>
      </c>
      <c r="DC3" s="6">
        <v>100</v>
      </c>
      <c r="DD3" s="6">
        <v>100</v>
      </c>
      <c r="DE3" s="6">
        <v>100</v>
      </c>
      <c r="DF3" s="6">
        <v>100</v>
      </c>
      <c r="DG3" s="6">
        <v>100</v>
      </c>
      <c r="DH3" s="6">
        <v>100</v>
      </c>
      <c r="DI3" s="6">
        <v>100</v>
      </c>
      <c r="DJ3" s="6">
        <v>100</v>
      </c>
      <c r="DK3" s="6">
        <v>100</v>
      </c>
      <c r="DL3" s="6">
        <v>100</v>
      </c>
      <c r="DM3" s="6">
        <v>100</v>
      </c>
      <c r="DN3" s="6">
        <v>100</v>
      </c>
      <c r="DO3" s="6">
        <v>100</v>
      </c>
      <c r="DP3" s="6">
        <v>60</v>
      </c>
      <c r="DQ3" s="6">
        <v>100</v>
      </c>
      <c r="DR3" s="6">
        <v>60</v>
      </c>
      <c r="DS3" s="6">
        <v>80</v>
      </c>
      <c r="DT3" s="6">
        <v>100</v>
      </c>
      <c r="DU3" s="6">
        <v>60</v>
      </c>
      <c r="DV3" s="6">
        <v>60</v>
      </c>
      <c r="DW3" s="6">
        <v>100</v>
      </c>
      <c r="DX3" s="6">
        <v>40</v>
      </c>
      <c r="DY3" s="6">
        <v>60</v>
      </c>
      <c r="DZ3" s="6">
        <v>100</v>
      </c>
      <c r="EA3" s="6">
        <v>75</v>
      </c>
      <c r="EB3" s="6">
        <v>50</v>
      </c>
      <c r="EC3" s="6">
        <v>50</v>
      </c>
      <c r="ED3" s="6">
        <v>100</v>
      </c>
      <c r="EE3" s="6">
        <v>100</v>
      </c>
      <c r="EF3" s="6">
        <v>2</v>
      </c>
      <c r="EG3" s="6">
        <v>1</v>
      </c>
      <c r="EH3" s="6">
        <v>2</v>
      </c>
      <c r="EI3" s="6">
        <v>3</v>
      </c>
      <c r="EJ3" s="6">
        <v>4</v>
      </c>
      <c r="EK3" s="6">
        <v>3</v>
      </c>
      <c r="EL3" s="6">
        <v>3</v>
      </c>
      <c r="EM3" s="6">
        <v>2</v>
      </c>
      <c r="EN3" s="6">
        <v>3</v>
      </c>
      <c r="EO3" s="6">
        <v>3</v>
      </c>
      <c r="EP3" s="6">
        <v>3</v>
      </c>
      <c r="EQ3" s="6">
        <v>3</v>
      </c>
      <c r="ER3" s="6">
        <v>2</v>
      </c>
      <c r="ES3" s="6">
        <v>3</v>
      </c>
      <c r="ET3" s="6">
        <v>2</v>
      </c>
      <c r="EU3" s="6">
        <v>2</v>
      </c>
      <c r="EV3" s="6">
        <v>1</v>
      </c>
      <c r="EW3" s="6">
        <v>2</v>
      </c>
      <c r="EX3" s="6">
        <v>2</v>
      </c>
      <c r="EY3" s="6">
        <v>1</v>
      </c>
      <c r="EZ3" s="6">
        <v>0</v>
      </c>
      <c r="FA3" s="6">
        <v>1</v>
      </c>
      <c r="FB3" s="6">
        <v>0</v>
      </c>
      <c r="FC3" s="6">
        <v>1</v>
      </c>
      <c r="FD3" s="6">
        <v>0</v>
      </c>
      <c r="FE3" s="6">
        <v>0</v>
      </c>
      <c r="FF3" s="6">
        <v>1</v>
      </c>
      <c r="FG3" s="6">
        <v>1</v>
      </c>
      <c r="FH3" s="6">
        <v>0</v>
      </c>
      <c r="FI3" s="6">
        <v>1</v>
      </c>
      <c r="FJ3" s="6">
        <v>0</v>
      </c>
      <c r="FK3" s="6">
        <v>0</v>
      </c>
      <c r="FL3" s="6">
        <v>0</v>
      </c>
      <c r="FM3" s="6">
        <v>1</v>
      </c>
      <c r="FN3" s="6">
        <v>2</v>
      </c>
      <c r="FO3" s="6">
        <v>1</v>
      </c>
      <c r="FP3" s="6">
        <v>2</v>
      </c>
      <c r="FQ3" s="6">
        <v>1</v>
      </c>
      <c r="FR3" s="6">
        <v>1</v>
      </c>
      <c r="FS3" s="6">
        <v>1</v>
      </c>
      <c r="FT3" s="6">
        <v>0</v>
      </c>
      <c r="FU3" s="6">
        <v>0</v>
      </c>
      <c r="FV3" s="6">
        <v>0</v>
      </c>
      <c r="FW3" s="6">
        <v>0</v>
      </c>
      <c r="FX3" s="6">
        <v>0</v>
      </c>
      <c r="FY3" s="6">
        <v>0</v>
      </c>
      <c r="FZ3" s="6">
        <v>0</v>
      </c>
      <c r="GA3" s="6">
        <v>3</v>
      </c>
      <c r="GB3" s="6">
        <v>2</v>
      </c>
      <c r="GC3" s="6">
        <v>1</v>
      </c>
      <c r="GD3" s="6">
        <v>1</v>
      </c>
      <c r="GE3" s="6">
        <v>1</v>
      </c>
      <c r="GF3" s="6">
        <v>3</v>
      </c>
      <c r="GG3" s="6">
        <v>0</v>
      </c>
      <c r="GH3" s="6">
        <v>0</v>
      </c>
      <c r="GI3" s="6">
        <v>2</v>
      </c>
      <c r="GJ3" s="6">
        <v>2</v>
      </c>
      <c r="GK3" s="6">
        <v>2</v>
      </c>
      <c r="GL3" s="6">
        <v>2</v>
      </c>
      <c r="GM3" s="6">
        <v>1</v>
      </c>
      <c r="GN3" s="6">
        <v>2</v>
      </c>
      <c r="GO3" s="6">
        <v>1</v>
      </c>
      <c r="GP3" s="6">
        <v>2</v>
      </c>
      <c r="GQ3" s="6">
        <v>2</v>
      </c>
      <c r="GR3" s="6">
        <v>1</v>
      </c>
      <c r="GS3" s="6">
        <v>2</v>
      </c>
      <c r="GT3" s="6">
        <v>3</v>
      </c>
      <c r="GU3" s="6">
        <v>3</v>
      </c>
      <c r="GV3" s="6">
        <v>1</v>
      </c>
      <c r="GW3" s="6">
        <v>1</v>
      </c>
      <c r="GX3" s="6">
        <v>1</v>
      </c>
      <c r="GY3" s="6">
        <v>3</v>
      </c>
      <c r="GZ3" s="6">
        <v>3</v>
      </c>
      <c r="HA3" s="6">
        <v>3</v>
      </c>
      <c r="HB3" s="6">
        <v>3</v>
      </c>
      <c r="HC3" s="6">
        <v>3</v>
      </c>
      <c r="HD3" s="6">
        <v>2</v>
      </c>
      <c r="HE3" s="6">
        <v>3</v>
      </c>
      <c r="HF3" s="6">
        <v>2</v>
      </c>
      <c r="HG3" s="6">
        <v>2</v>
      </c>
      <c r="HH3" s="6">
        <v>3</v>
      </c>
      <c r="HI3" s="6">
        <v>2</v>
      </c>
      <c r="HJ3" s="6">
        <v>2</v>
      </c>
      <c r="HK3" s="6">
        <v>3</v>
      </c>
      <c r="HL3" s="6">
        <v>2</v>
      </c>
      <c r="HM3" s="6">
        <v>2</v>
      </c>
      <c r="HN3" s="6">
        <v>1</v>
      </c>
      <c r="HO3" s="6">
        <v>1</v>
      </c>
      <c r="HP3" s="6">
        <v>3</v>
      </c>
      <c r="HQ3" s="6">
        <v>3</v>
      </c>
      <c r="HR3" s="6">
        <v>3</v>
      </c>
      <c r="HS3" s="6">
        <v>3</v>
      </c>
      <c r="HT3" s="6">
        <v>3</v>
      </c>
      <c r="HU3" s="6">
        <v>3</v>
      </c>
      <c r="HV3" s="6">
        <v>3</v>
      </c>
      <c r="HW3" s="6">
        <v>3</v>
      </c>
      <c r="HX3" s="6">
        <v>3</v>
      </c>
      <c r="HY3" s="6">
        <v>3</v>
      </c>
      <c r="HZ3" s="6">
        <v>3</v>
      </c>
      <c r="IA3" s="6">
        <v>3</v>
      </c>
      <c r="IB3" s="6">
        <v>2</v>
      </c>
      <c r="IC3" s="6">
        <v>2</v>
      </c>
      <c r="ID3" s="6">
        <v>3</v>
      </c>
    </row>
    <row x14ac:dyDescent="0.25" r="4" customHeight="1" ht="19.5">
      <c r="A4" s="45">
        <v>2</v>
      </c>
      <c r="B4" s="50" t="s">
        <v>233</v>
      </c>
      <c r="C4" s="50" t="s">
        <v>234</v>
      </c>
      <c r="D4" s="45">
        <v>1273062035</v>
      </c>
      <c r="E4" s="52">
        <v>9222978957</v>
      </c>
      <c r="F4" s="53">
        <v>36529</v>
      </c>
      <c r="G4" s="45">
        <f>DATEDIF(F4,TODAY(),"y")</f>
      </c>
      <c r="H4" s="45">
        <v>5</v>
      </c>
      <c r="I4" s="50" t="s">
        <v>236</v>
      </c>
      <c r="J4" s="50" t="s">
        <v>237</v>
      </c>
      <c r="K4" s="45">
        <v>2</v>
      </c>
      <c r="L4" s="50" t="s">
        <v>238</v>
      </c>
      <c r="M4" s="50" t="s">
        <v>239</v>
      </c>
      <c r="N4" s="45">
        <v>2</v>
      </c>
      <c r="O4" s="45">
        <v>170</v>
      </c>
      <c r="P4" s="45">
        <v>83</v>
      </c>
      <c r="Q4" s="45">
        <f>G4</f>
      </c>
      <c r="R4" s="45">
        <v>40</v>
      </c>
      <c r="S4" s="45">
        <v>48</v>
      </c>
      <c r="T4" s="45">
        <v>31</v>
      </c>
      <c r="U4" s="45">
        <v>110</v>
      </c>
      <c r="V4" s="45">
        <v>99</v>
      </c>
      <c r="W4" s="45">
        <v>105</v>
      </c>
      <c r="X4" s="45">
        <v>60</v>
      </c>
      <c r="Y4" s="45">
        <v>3</v>
      </c>
      <c r="Z4" s="45">
        <v>5</v>
      </c>
      <c r="AA4" s="45">
        <v>5</v>
      </c>
      <c r="AB4" s="45">
        <v>5</v>
      </c>
      <c r="AC4" s="45">
        <v>5</v>
      </c>
      <c r="AD4" s="45">
        <v>5</v>
      </c>
      <c r="AE4" s="45">
        <v>3</v>
      </c>
      <c r="AF4" s="45">
        <v>5</v>
      </c>
      <c r="AG4" s="45">
        <v>3</v>
      </c>
      <c r="AH4" s="45">
        <v>5</v>
      </c>
      <c r="AI4" s="45">
        <v>5</v>
      </c>
      <c r="AJ4" s="45">
        <v>5</v>
      </c>
      <c r="AK4" s="45">
        <v>5</v>
      </c>
      <c r="AL4" s="45">
        <v>5</v>
      </c>
      <c r="AM4" s="45">
        <v>3</v>
      </c>
      <c r="AN4" s="45">
        <v>3</v>
      </c>
      <c r="AO4" s="45">
        <v>5</v>
      </c>
      <c r="AP4" s="45">
        <v>3</v>
      </c>
      <c r="AQ4" s="45">
        <v>3</v>
      </c>
      <c r="AR4" s="45">
        <v>5</v>
      </c>
      <c r="AS4" s="45">
        <v>5</v>
      </c>
      <c r="AT4" s="45">
        <v>5</v>
      </c>
      <c r="AU4" s="45">
        <v>5</v>
      </c>
      <c r="AV4" s="45">
        <v>3</v>
      </c>
      <c r="AW4" s="45">
        <v>5</v>
      </c>
      <c r="AX4" s="45">
        <v>5</v>
      </c>
      <c r="AY4" s="45">
        <v>0</v>
      </c>
      <c r="AZ4" s="45">
        <v>1</v>
      </c>
      <c r="BA4" s="45">
        <v>0</v>
      </c>
      <c r="BB4" s="45">
        <v>1</v>
      </c>
      <c r="BC4" s="45">
        <v>1</v>
      </c>
      <c r="BD4" s="45">
        <v>0</v>
      </c>
      <c r="BE4" s="45">
        <v>0</v>
      </c>
      <c r="BF4" s="45">
        <v>0</v>
      </c>
      <c r="BG4" s="45">
        <v>1</v>
      </c>
      <c r="BH4" s="45">
        <v>0</v>
      </c>
      <c r="BI4" s="45">
        <v>0</v>
      </c>
      <c r="BJ4" s="45">
        <v>1</v>
      </c>
      <c r="BK4" s="45">
        <v>0</v>
      </c>
      <c r="BL4" s="45">
        <v>0</v>
      </c>
      <c r="BM4" s="45">
        <v>0</v>
      </c>
      <c r="BN4" s="45">
        <v>1</v>
      </c>
      <c r="BO4" s="45">
        <v>0</v>
      </c>
      <c r="BP4" s="45">
        <v>1</v>
      </c>
      <c r="BQ4" s="45">
        <v>1</v>
      </c>
      <c r="BR4" s="45">
        <v>0</v>
      </c>
      <c r="BS4" s="45">
        <v>1</v>
      </c>
      <c r="BT4" s="45">
        <v>0</v>
      </c>
      <c r="BU4" s="45">
        <v>0</v>
      </c>
      <c r="BV4" s="45">
        <v>0</v>
      </c>
      <c r="BW4" s="45">
        <v>0</v>
      </c>
      <c r="BX4" s="45">
        <v>0</v>
      </c>
      <c r="BY4" s="45">
        <v>0</v>
      </c>
      <c r="BZ4" s="45">
        <v>0</v>
      </c>
      <c r="CA4" s="45">
        <v>0</v>
      </c>
      <c r="CB4" s="45">
        <v>0</v>
      </c>
      <c r="CC4" s="45">
        <v>0</v>
      </c>
      <c r="CD4" s="45">
        <v>1</v>
      </c>
      <c r="CE4" s="45">
        <v>0</v>
      </c>
      <c r="CF4" s="45">
        <v>0</v>
      </c>
      <c r="CG4" s="45">
        <v>1</v>
      </c>
      <c r="CH4" s="45">
        <v>0</v>
      </c>
      <c r="CI4" s="45">
        <v>1</v>
      </c>
      <c r="CJ4" s="45">
        <v>1</v>
      </c>
      <c r="CK4" s="45">
        <v>3</v>
      </c>
      <c r="CL4" s="45">
        <v>3</v>
      </c>
      <c r="CM4" s="45">
        <v>3</v>
      </c>
      <c r="CN4" s="45">
        <v>2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1</v>
      </c>
      <c r="CU4" s="6">
        <v>0</v>
      </c>
      <c r="CV4" s="6">
        <v>50</v>
      </c>
      <c r="CW4" s="6">
        <v>50</v>
      </c>
      <c r="CX4" s="6">
        <v>100</v>
      </c>
      <c r="CY4" s="6">
        <v>100</v>
      </c>
      <c r="CZ4" s="6">
        <v>100</v>
      </c>
      <c r="DA4" s="6">
        <v>100</v>
      </c>
      <c r="DB4" s="6">
        <v>100</v>
      </c>
      <c r="DC4" s="6">
        <v>100</v>
      </c>
      <c r="DD4" s="6">
        <v>100</v>
      </c>
      <c r="DE4" s="6">
        <v>100</v>
      </c>
      <c r="DF4" s="6">
        <v>100</v>
      </c>
      <c r="DG4" s="6">
        <v>100</v>
      </c>
      <c r="DH4" s="6">
        <v>100</v>
      </c>
      <c r="DI4" s="6">
        <v>0</v>
      </c>
      <c r="DJ4" s="6">
        <v>100</v>
      </c>
      <c r="DK4" s="6">
        <v>100</v>
      </c>
      <c r="DL4" s="6">
        <v>100</v>
      </c>
      <c r="DM4" s="6">
        <v>0</v>
      </c>
      <c r="DN4" s="6">
        <v>0</v>
      </c>
      <c r="DO4" s="6">
        <v>25</v>
      </c>
      <c r="DP4" s="6">
        <v>80</v>
      </c>
      <c r="DQ4" s="6">
        <v>100</v>
      </c>
      <c r="DR4" s="6">
        <v>20</v>
      </c>
      <c r="DS4" s="6">
        <v>20</v>
      </c>
      <c r="DT4" s="6">
        <v>20</v>
      </c>
      <c r="DU4" s="6">
        <v>20</v>
      </c>
      <c r="DV4" s="6">
        <v>40</v>
      </c>
      <c r="DW4" s="6">
        <v>100</v>
      </c>
      <c r="DX4" s="6">
        <v>80</v>
      </c>
      <c r="DY4" s="6">
        <v>40</v>
      </c>
      <c r="DZ4" s="6">
        <v>40</v>
      </c>
      <c r="EA4" s="6">
        <v>75</v>
      </c>
      <c r="EB4" s="6">
        <v>100</v>
      </c>
      <c r="EC4" s="6">
        <v>50</v>
      </c>
      <c r="ED4" s="6">
        <v>25</v>
      </c>
      <c r="EE4" s="6">
        <v>50</v>
      </c>
      <c r="EF4" s="6">
        <v>2</v>
      </c>
      <c r="EG4" s="6">
        <v>3</v>
      </c>
      <c r="EH4" s="6">
        <v>3</v>
      </c>
      <c r="EI4" s="6">
        <v>4</v>
      </c>
      <c r="EJ4" s="6">
        <v>2</v>
      </c>
      <c r="EK4" s="6">
        <v>3</v>
      </c>
      <c r="EL4" s="6">
        <v>2</v>
      </c>
      <c r="EM4" s="6">
        <v>1</v>
      </c>
      <c r="EN4" s="6">
        <v>3</v>
      </c>
      <c r="EO4" s="6">
        <v>3</v>
      </c>
      <c r="EP4" s="6">
        <v>1</v>
      </c>
      <c r="EQ4" s="6">
        <v>1</v>
      </c>
      <c r="ER4" s="6">
        <v>1</v>
      </c>
      <c r="ES4" s="6">
        <v>3</v>
      </c>
      <c r="ET4" s="6">
        <v>2</v>
      </c>
      <c r="EU4" s="6">
        <v>3</v>
      </c>
      <c r="EV4" s="6">
        <v>3</v>
      </c>
      <c r="EW4" s="6">
        <v>1</v>
      </c>
      <c r="EX4" s="6">
        <v>3</v>
      </c>
      <c r="EY4" s="6">
        <v>1</v>
      </c>
      <c r="EZ4" s="6">
        <v>0</v>
      </c>
      <c r="FA4" s="6">
        <v>0</v>
      </c>
      <c r="FB4" s="6">
        <v>0</v>
      </c>
      <c r="FC4" s="6">
        <v>1</v>
      </c>
      <c r="FD4" s="6">
        <v>2</v>
      </c>
      <c r="FE4" s="6">
        <v>0</v>
      </c>
      <c r="FF4" s="6">
        <v>2</v>
      </c>
      <c r="FG4" s="6">
        <v>2</v>
      </c>
      <c r="FH4" s="6">
        <v>2</v>
      </c>
      <c r="FI4" s="6">
        <v>3</v>
      </c>
      <c r="FJ4" s="6">
        <v>0</v>
      </c>
      <c r="FK4" s="6">
        <v>2</v>
      </c>
      <c r="FL4" s="6">
        <v>3</v>
      </c>
      <c r="FM4" s="6">
        <v>2</v>
      </c>
      <c r="FN4" s="6">
        <v>1</v>
      </c>
      <c r="FO4" s="6">
        <v>1</v>
      </c>
      <c r="FP4" s="6">
        <v>1</v>
      </c>
      <c r="FQ4" s="6">
        <v>0</v>
      </c>
      <c r="FR4" s="6">
        <v>1</v>
      </c>
      <c r="FS4" s="6">
        <v>0</v>
      </c>
      <c r="FT4" s="6">
        <v>2</v>
      </c>
      <c r="FU4" s="6">
        <v>2</v>
      </c>
      <c r="FV4" s="6">
        <v>0</v>
      </c>
      <c r="FW4" s="6">
        <v>0</v>
      </c>
      <c r="FX4" s="6">
        <v>2</v>
      </c>
      <c r="FY4" s="6">
        <v>0</v>
      </c>
      <c r="FZ4" s="6">
        <v>0</v>
      </c>
      <c r="GA4" s="6">
        <v>2</v>
      </c>
      <c r="GB4" s="6">
        <v>4</v>
      </c>
      <c r="GC4" s="6">
        <v>4</v>
      </c>
      <c r="GD4" s="6">
        <v>3</v>
      </c>
      <c r="GE4" s="6">
        <v>3</v>
      </c>
      <c r="GF4" s="6">
        <v>2</v>
      </c>
      <c r="GG4" s="6">
        <v>3</v>
      </c>
      <c r="GH4" s="6">
        <v>1</v>
      </c>
      <c r="GI4" s="6">
        <v>1</v>
      </c>
      <c r="GJ4" s="6">
        <v>1</v>
      </c>
      <c r="GK4" s="6">
        <v>2</v>
      </c>
      <c r="GL4" s="6">
        <v>3</v>
      </c>
      <c r="GM4" s="6">
        <v>1</v>
      </c>
      <c r="GN4" s="6">
        <v>2</v>
      </c>
      <c r="GO4" s="6">
        <v>2</v>
      </c>
      <c r="GP4" s="6">
        <v>2</v>
      </c>
      <c r="GQ4" s="6">
        <v>1</v>
      </c>
      <c r="GR4" s="6">
        <v>1</v>
      </c>
      <c r="GS4" s="6">
        <v>1</v>
      </c>
      <c r="GT4" s="6">
        <v>0</v>
      </c>
      <c r="GU4" s="6">
        <v>1</v>
      </c>
      <c r="GV4" s="6">
        <v>1</v>
      </c>
      <c r="GW4" s="6">
        <v>1</v>
      </c>
      <c r="GX4" s="6">
        <v>0</v>
      </c>
      <c r="GY4" s="6">
        <v>0</v>
      </c>
      <c r="GZ4" s="6">
        <v>0</v>
      </c>
      <c r="HA4" s="6">
        <v>2</v>
      </c>
      <c r="HB4" s="6">
        <v>2</v>
      </c>
      <c r="HC4" s="6">
        <v>0</v>
      </c>
      <c r="HD4" s="6">
        <v>0</v>
      </c>
      <c r="HE4" s="6">
        <v>0</v>
      </c>
      <c r="HF4" s="6">
        <v>1</v>
      </c>
      <c r="HG4" s="6">
        <v>1</v>
      </c>
      <c r="HH4" s="6">
        <v>1</v>
      </c>
      <c r="HI4" s="6">
        <v>0</v>
      </c>
      <c r="HJ4" s="6">
        <v>3</v>
      </c>
      <c r="HK4" s="6">
        <v>3</v>
      </c>
      <c r="HL4" s="6">
        <v>0</v>
      </c>
      <c r="HM4" s="6">
        <v>0</v>
      </c>
      <c r="HN4" s="6">
        <v>0</v>
      </c>
      <c r="HO4" s="6">
        <v>0</v>
      </c>
      <c r="HP4" s="6">
        <v>2</v>
      </c>
      <c r="HQ4" s="6">
        <v>3</v>
      </c>
      <c r="HR4" s="6">
        <v>3</v>
      </c>
      <c r="HS4" s="6">
        <v>3</v>
      </c>
      <c r="HT4" s="6">
        <v>2</v>
      </c>
      <c r="HU4" s="6">
        <v>3</v>
      </c>
      <c r="HV4" s="6">
        <v>1</v>
      </c>
      <c r="HW4" s="6">
        <v>2</v>
      </c>
      <c r="HX4" s="6">
        <v>3</v>
      </c>
      <c r="HY4" s="6">
        <v>3</v>
      </c>
      <c r="HZ4" s="6">
        <v>3</v>
      </c>
      <c r="IA4" s="6">
        <v>2</v>
      </c>
      <c r="IB4" s="6">
        <v>2</v>
      </c>
      <c r="IC4" s="6">
        <v>2</v>
      </c>
      <c r="ID4" s="6">
        <v>3</v>
      </c>
    </row>
    <row x14ac:dyDescent="0.25" r="5" customHeight="1" ht="19.5">
      <c r="A5" s="45">
        <v>2</v>
      </c>
      <c r="B5" s="50" t="s">
        <v>245</v>
      </c>
      <c r="C5" s="50" t="s">
        <v>246</v>
      </c>
      <c r="D5" s="45">
        <v>1100430105</v>
      </c>
      <c r="E5" s="52">
        <v>9130741442</v>
      </c>
      <c r="F5" s="53">
        <v>36373</v>
      </c>
      <c r="G5" s="45">
        <f>DATEDIF(F5,TODAY(),"y")</f>
      </c>
      <c r="H5" s="45">
        <v>5</v>
      </c>
      <c r="I5" s="50" t="s">
        <v>247</v>
      </c>
      <c r="J5" s="50" t="s">
        <v>248</v>
      </c>
      <c r="K5" s="49"/>
      <c r="L5" s="50"/>
      <c r="M5" s="50"/>
      <c r="N5" s="45">
        <v>3</v>
      </c>
      <c r="O5" s="45">
        <v>174</v>
      </c>
      <c r="P5" s="45">
        <v>75</v>
      </c>
      <c r="Q5" s="45">
        <f>G5</f>
      </c>
      <c r="R5" s="45">
        <v>38</v>
      </c>
      <c r="S5" s="45">
        <v>44</v>
      </c>
      <c r="T5" s="45">
        <v>32</v>
      </c>
      <c r="U5" s="45">
        <v>96</v>
      </c>
      <c r="V5" s="45">
        <v>93</v>
      </c>
      <c r="W5" s="45">
        <v>100</v>
      </c>
      <c r="X5" s="45">
        <v>55</v>
      </c>
      <c r="Y5" s="45">
        <v>3</v>
      </c>
      <c r="Z5" s="45">
        <v>5</v>
      </c>
      <c r="AA5" s="45">
        <v>5</v>
      </c>
      <c r="AB5" s="45">
        <v>3</v>
      </c>
      <c r="AC5" s="45">
        <v>5</v>
      </c>
      <c r="AD5" s="45">
        <v>5</v>
      </c>
      <c r="AE5" s="45">
        <v>5</v>
      </c>
      <c r="AF5" s="45">
        <v>3</v>
      </c>
      <c r="AG5" s="45">
        <v>5</v>
      </c>
      <c r="AH5" s="45">
        <v>3</v>
      </c>
      <c r="AI5" s="45">
        <v>5</v>
      </c>
      <c r="AJ5" s="45">
        <v>5</v>
      </c>
      <c r="AK5" s="45">
        <v>3</v>
      </c>
      <c r="AL5" s="45">
        <v>5</v>
      </c>
      <c r="AM5" s="45">
        <v>3</v>
      </c>
      <c r="AN5" s="45">
        <v>3</v>
      </c>
      <c r="AO5" s="45">
        <v>3</v>
      </c>
      <c r="AP5" s="45">
        <v>3</v>
      </c>
      <c r="AQ5" s="45">
        <v>5</v>
      </c>
      <c r="AR5" s="45">
        <v>5</v>
      </c>
      <c r="AS5" s="45">
        <v>3</v>
      </c>
      <c r="AT5" s="45">
        <v>5</v>
      </c>
      <c r="AU5" s="45">
        <v>5</v>
      </c>
      <c r="AV5" s="45">
        <v>3</v>
      </c>
      <c r="AW5" s="45">
        <v>5</v>
      </c>
      <c r="AX5" s="45">
        <v>3</v>
      </c>
      <c r="AY5" s="45">
        <v>0</v>
      </c>
      <c r="AZ5" s="45">
        <v>1</v>
      </c>
      <c r="BA5" s="45">
        <v>0</v>
      </c>
      <c r="BB5" s="45">
        <v>0</v>
      </c>
      <c r="BC5" s="45">
        <v>0</v>
      </c>
      <c r="BD5" s="45">
        <v>0</v>
      </c>
      <c r="BE5" s="45">
        <v>0</v>
      </c>
      <c r="BF5" s="45">
        <v>0</v>
      </c>
      <c r="BG5" s="45">
        <v>1</v>
      </c>
      <c r="BH5" s="45">
        <v>0</v>
      </c>
      <c r="BI5" s="45">
        <v>0</v>
      </c>
      <c r="BJ5" s="45">
        <v>0</v>
      </c>
      <c r="BK5" s="45">
        <v>0</v>
      </c>
      <c r="BL5" s="45">
        <v>0</v>
      </c>
      <c r="BM5" s="45">
        <v>1</v>
      </c>
      <c r="BN5" s="45">
        <v>0</v>
      </c>
      <c r="BO5" s="45">
        <v>0</v>
      </c>
      <c r="BP5" s="45">
        <v>1</v>
      </c>
      <c r="BQ5" s="45">
        <v>1</v>
      </c>
      <c r="BR5" s="45">
        <v>0</v>
      </c>
      <c r="BS5" s="45">
        <v>1</v>
      </c>
      <c r="BT5" s="45">
        <v>0</v>
      </c>
      <c r="BU5" s="45">
        <v>0</v>
      </c>
      <c r="BV5" s="45">
        <v>1</v>
      </c>
      <c r="BW5" s="45">
        <v>0</v>
      </c>
      <c r="BX5" s="45">
        <v>0</v>
      </c>
      <c r="BY5" s="45">
        <v>0</v>
      </c>
      <c r="BZ5" s="45">
        <v>0</v>
      </c>
      <c r="CA5" s="45">
        <v>0</v>
      </c>
      <c r="CB5" s="45">
        <v>0</v>
      </c>
      <c r="CC5" s="45">
        <v>0</v>
      </c>
      <c r="CD5" s="45">
        <v>0</v>
      </c>
      <c r="CE5" s="45">
        <v>0</v>
      </c>
      <c r="CF5" s="45">
        <v>0</v>
      </c>
      <c r="CG5" s="45">
        <v>0</v>
      </c>
      <c r="CH5" s="45">
        <v>0</v>
      </c>
      <c r="CI5" s="45">
        <v>1</v>
      </c>
      <c r="CJ5" s="45">
        <v>1</v>
      </c>
      <c r="CK5" s="45">
        <v>3</v>
      </c>
      <c r="CL5" s="45">
        <v>3</v>
      </c>
      <c r="CM5" s="45">
        <v>3</v>
      </c>
      <c r="CN5" s="45">
        <v>2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50</v>
      </c>
      <c r="CW5" s="6">
        <v>75</v>
      </c>
      <c r="CX5" s="6">
        <v>100</v>
      </c>
      <c r="CY5" s="6">
        <v>100</v>
      </c>
      <c r="CZ5" s="6">
        <v>100</v>
      </c>
      <c r="DA5" s="6">
        <v>100</v>
      </c>
      <c r="DB5" s="6">
        <v>100</v>
      </c>
      <c r="DC5" s="6">
        <v>100</v>
      </c>
      <c r="DD5" s="6">
        <v>100</v>
      </c>
      <c r="DE5" s="6">
        <v>100</v>
      </c>
      <c r="DF5" s="6">
        <v>100</v>
      </c>
      <c r="DG5" s="6">
        <v>100</v>
      </c>
      <c r="DH5" s="6">
        <v>100</v>
      </c>
      <c r="DI5" s="6">
        <v>100</v>
      </c>
      <c r="DJ5" s="6">
        <v>100</v>
      </c>
      <c r="DK5" s="6">
        <v>100</v>
      </c>
      <c r="DL5" s="6">
        <v>100</v>
      </c>
      <c r="DM5" s="6">
        <v>100</v>
      </c>
      <c r="DN5" s="6">
        <v>100</v>
      </c>
      <c r="DO5" s="6">
        <v>100</v>
      </c>
      <c r="DP5" s="6">
        <v>100</v>
      </c>
      <c r="DQ5" s="6">
        <v>100</v>
      </c>
      <c r="DR5" s="6">
        <v>60</v>
      </c>
      <c r="DS5" s="6">
        <v>80</v>
      </c>
      <c r="DT5" s="6">
        <v>80</v>
      </c>
      <c r="DU5" s="6">
        <v>60</v>
      </c>
      <c r="DV5" s="6">
        <v>80</v>
      </c>
      <c r="DW5" s="6">
        <v>80</v>
      </c>
      <c r="DX5" s="6">
        <v>80</v>
      </c>
      <c r="DY5" s="6">
        <v>80</v>
      </c>
      <c r="DZ5" s="6">
        <v>100</v>
      </c>
      <c r="EA5" s="6">
        <v>75</v>
      </c>
      <c r="EB5" s="6">
        <v>25</v>
      </c>
      <c r="EC5" s="6">
        <v>75</v>
      </c>
      <c r="ED5" s="6">
        <v>100</v>
      </c>
      <c r="EE5" s="6">
        <v>75</v>
      </c>
      <c r="EF5" s="6">
        <v>1</v>
      </c>
      <c r="EG5" s="6">
        <v>2</v>
      </c>
      <c r="EH5" s="6">
        <v>1</v>
      </c>
      <c r="EI5" s="6">
        <v>3</v>
      </c>
      <c r="EJ5" s="6">
        <v>3</v>
      </c>
      <c r="EK5" s="6">
        <v>1</v>
      </c>
      <c r="EL5" s="6">
        <v>2</v>
      </c>
      <c r="EM5" s="6">
        <v>3</v>
      </c>
      <c r="EN5" s="6">
        <v>2</v>
      </c>
      <c r="EO5" s="6">
        <v>1</v>
      </c>
      <c r="EP5" s="6">
        <v>2</v>
      </c>
      <c r="EQ5" s="6">
        <v>1</v>
      </c>
      <c r="ER5" s="6">
        <v>3</v>
      </c>
      <c r="ES5" s="6">
        <v>1</v>
      </c>
      <c r="ET5" s="6">
        <v>2</v>
      </c>
      <c r="EU5" s="6">
        <v>2</v>
      </c>
      <c r="EV5" s="6">
        <v>1</v>
      </c>
      <c r="EW5" s="6">
        <v>1</v>
      </c>
      <c r="EX5" s="6">
        <v>1</v>
      </c>
      <c r="EY5" s="6">
        <v>1</v>
      </c>
      <c r="EZ5" s="6">
        <v>0</v>
      </c>
      <c r="FA5" s="6">
        <v>0</v>
      </c>
      <c r="FB5" s="6">
        <v>0</v>
      </c>
      <c r="FC5" s="6">
        <v>1</v>
      </c>
      <c r="FD5" s="6">
        <v>0</v>
      </c>
      <c r="FE5" s="6">
        <v>0</v>
      </c>
      <c r="FF5" s="6">
        <v>0</v>
      </c>
      <c r="FG5" s="6">
        <v>0</v>
      </c>
      <c r="FH5" s="3" t="b">
        <v>0</v>
      </c>
      <c r="FI5" s="6">
        <v>1</v>
      </c>
      <c r="FJ5" s="6">
        <v>0</v>
      </c>
      <c r="FK5" s="6">
        <v>0</v>
      </c>
      <c r="FL5" s="6">
        <v>0</v>
      </c>
      <c r="FM5" s="6">
        <v>2</v>
      </c>
      <c r="FN5" s="6">
        <v>1</v>
      </c>
      <c r="FO5" s="6">
        <v>2</v>
      </c>
      <c r="FP5" s="6">
        <v>2</v>
      </c>
      <c r="FQ5" s="6">
        <v>1</v>
      </c>
      <c r="FR5" s="6">
        <v>1</v>
      </c>
      <c r="FS5" s="6">
        <v>2</v>
      </c>
      <c r="FT5" s="6">
        <v>1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3</v>
      </c>
      <c r="GB5" s="6">
        <v>3</v>
      </c>
      <c r="GC5" s="6">
        <v>2</v>
      </c>
      <c r="GD5" s="6">
        <v>3</v>
      </c>
      <c r="GE5" s="6">
        <v>3</v>
      </c>
      <c r="GF5" s="3" t="b">
        <v>0</v>
      </c>
      <c r="GG5" s="6">
        <v>2</v>
      </c>
      <c r="GH5" s="6">
        <v>1</v>
      </c>
      <c r="GI5" s="6">
        <v>2</v>
      </c>
      <c r="GJ5" s="6">
        <v>2</v>
      </c>
      <c r="GK5" s="6">
        <v>2</v>
      </c>
      <c r="GL5" s="6">
        <v>1</v>
      </c>
      <c r="GM5" s="6">
        <v>2</v>
      </c>
      <c r="GN5" s="6">
        <v>3</v>
      </c>
      <c r="GO5" s="6">
        <v>3</v>
      </c>
      <c r="GP5" s="6">
        <v>3</v>
      </c>
      <c r="GQ5" s="6">
        <v>3</v>
      </c>
      <c r="GR5" s="6">
        <v>2</v>
      </c>
      <c r="GS5" s="6">
        <v>3</v>
      </c>
      <c r="GT5" s="6">
        <v>3</v>
      </c>
      <c r="GU5" s="6">
        <v>3</v>
      </c>
      <c r="GV5" s="6">
        <v>1</v>
      </c>
      <c r="GW5" s="6">
        <v>3</v>
      </c>
      <c r="GX5" s="6">
        <v>1</v>
      </c>
      <c r="GY5" s="6">
        <v>2</v>
      </c>
      <c r="GZ5" s="6">
        <v>3</v>
      </c>
      <c r="HA5" s="6">
        <v>3</v>
      </c>
      <c r="HB5" s="6">
        <v>3</v>
      </c>
      <c r="HC5" s="6">
        <v>3</v>
      </c>
      <c r="HD5" s="6">
        <v>3</v>
      </c>
      <c r="HE5" s="6">
        <v>3</v>
      </c>
      <c r="HF5" s="6">
        <v>3</v>
      </c>
      <c r="HG5" s="6">
        <v>2</v>
      </c>
      <c r="HH5" s="6">
        <v>3</v>
      </c>
      <c r="HI5" s="6">
        <v>3</v>
      </c>
      <c r="HJ5" s="6">
        <v>3</v>
      </c>
      <c r="HK5" s="6">
        <v>3</v>
      </c>
      <c r="HL5" s="6">
        <v>3</v>
      </c>
      <c r="HM5" s="6">
        <v>3</v>
      </c>
      <c r="HN5" s="6">
        <v>3</v>
      </c>
      <c r="HO5" s="6">
        <v>2</v>
      </c>
      <c r="HP5" s="6">
        <v>2</v>
      </c>
      <c r="HQ5" s="6">
        <v>3</v>
      </c>
      <c r="HR5" s="6">
        <v>3</v>
      </c>
      <c r="HS5" s="6">
        <v>3</v>
      </c>
      <c r="HT5" s="6">
        <v>3</v>
      </c>
      <c r="HU5" s="6">
        <v>3</v>
      </c>
      <c r="HV5" s="6">
        <v>3</v>
      </c>
      <c r="HW5" s="6">
        <v>3</v>
      </c>
      <c r="HX5" s="6">
        <v>3</v>
      </c>
      <c r="HY5" s="6">
        <v>3</v>
      </c>
      <c r="HZ5" s="6">
        <v>3</v>
      </c>
      <c r="IA5" s="6">
        <v>3</v>
      </c>
      <c r="IB5" s="6">
        <v>3</v>
      </c>
      <c r="IC5" s="6">
        <v>3</v>
      </c>
      <c r="ID5" s="6">
        <v>3</v>
      </c>
    </row>
    <row x14ac:dyDescent="0.25" r="6" customHeight="1" ht="19.5">
      <c r="A6" s="45">
        <v>2</v>
      </c>
      <c r="B6" s="50" t="s">
        <v>250</v>
      </c>
      <c r="C6" s="50" t="s">
        <v>251</v>
      </c>
      <c r="D6" s="45">
        <v>2282450787</v>
      </c>
      <c r="E6" s="52">
        <v>9217667870</v>
      </c>
      <c r="F6" s="53">
        <v>35749</v>
      </c>
      <c r="G6" s="45">
        <f>DATEDIF(F6,TODAY(),"y")</f>
      </c>
      <c r="H6" s="45">
        <v>6</v>
      </c>
      <c r="I6" s="50" t="s">
        <v>247</v>
      </c>
      <c r="J6" s="50" t="s">
        <v>237</v>
      </c>
      <c r="K6" s="51">
        <v>0.75</v>
      </c>
      <c r="L6" s="50"/>
      <c r="M6" s="54"/>
      <c r="N6" s="45">
        <v>1</v>
      </c>
      <c r="O6" s="45">
        <v>178</v>
      </c>
      <c r="P6" s="45">
        <v>70</v>
      </c>
      <c r="Q6" s="45">
        <f>G6</f>
      </c>
      <c r="R6" s="45">
        <v>38</v>
      </c>
      <c r="S6" s="45">
        <v>45</v>
      </c>
      <c r="T6" s="45">
        <v>27</v>
      </c>
      <c r="U6" s="45">
        <v>90</v>
      </c>
      <c r="V6" s="45">
        <v>86</v>
      </c>
      <c r="W6" s="45">
        <v>98</v>
      </c>
      <c r="X6" s="45">
        <v>50</v>
      </c>
      <c r="Y6" s="45">
        <v>3</v>
      </c>
      <c r="Z6" s="45">
        <v>5</v>
      </c>
      <c r="AA6" s="45">
        <v>5</v>
      </c>
      <c r="AB6" s="45">
        <v>3</v>
      </c>
      <c r="AC6" s="45">
        <v>3</v>
      </c>
      <c r="AD6" s="45">
        <v>5</v>
      </c>
      <c r="AE6" s="45">
        <v>3</v>
      </c>
      <c r="AF6" s="45">
        <v>5</v>
      </c>
      <c r="AG6" s="45">
        <v>5</v>
      </c>
      <c r="AH6" s="45">
        <v>5</v>
      </c>
      <c r="AI6" s="45">
        <v>5</v>
      </c>
      <c r="AJ6" s="45">
        <v>5</v>
      </c>
      <c r="AK6" s="45">
        <v>5</v>
      </c>
      <c r="AL6" s="45">
        <v>5</v>
      </c>
      <c r="AM6" s="45">
        <v>3</v>
      </c>
      <c r="AN6" s="45">
        <v>5</v>
      </c>
      <c r="AO6" s="45">
        <v>3</v>
      </c>
      <c r="AP6" s="45">
        <v>3</v>
      </c>
      <c r="AQ6" s="45">
        <v>3</v>
      </c>
      <c r="AR6" s="45">
        <v>5</v>
      </c>
      <c r="AS6" s="45">
        <v>5</v>
      </c>
      <c r="AT6" s="45">
        <v>5</v>
      </c>
      <c r="AU6" s="45">
        <v>3</v>
      </c>
      <c r="AV6" s="45">
        <v>5</v>
      </c>
      <c r="AW6" s="45">
        <v>3</v>
      </c>
      <c r="AX6" s="45">
        <v>5</v>
      </c>
      <c r="AY6" s="45">
        <v>0</v>
      </c>
      <c r="AZ6" s="45">
        <v>1</v>
      </c>
      <c r="BA6" s="45">
        <v>0</v>
      </c>
      <c r="BB6" s="45">
        <v>1</v>
      </c>
      <c r="BC6" s="45">
        <v>0</v>
      </c>
      <c r="BD6" s="45">
        <v>0</v>
      </c>
      <c r="BE6" s="45">
        <v>0</v>
      </c>
      <c r="BF6" s="45">
        <v>0</v>
      </c>
      <c r="BG6" s="45">
        <v>0</v>
      </c>
      <c r="BH6" s="45">
        <v>0</v>
      </c>
      <c r="BI6" s="45">
        <v>0</v>
      </c>
      <c r="BJ6" s="45">
        <v>0</v>
      </c>
      <c r="BK6" s="45">
        <v>0</v>
      </c>
      <c r="BL6" s="45">
        <v>0</v>
      </c>
      <c r="BM6" s="45">
        <v>1</v>
      </c>
      <c r="BN6" s="45">
        <v>1</v>
      </c>
      <c r="BO6" s="45">
        <v>0</v>
      </c>
      <c r="BP6" s="45">
        <v>0</v>
      </c>
      <c r="BQ6" s="45">
        <v>1</v>
      </c>
      <c r="BR6" s="45">
        <v>0</v>
      </c>
      <c r="BS6" s="45">
        <v>1</v>
      </c>
      <c r="BT6" s="45">
        <v>0</v>
      </c>
      <c r="BU6" s="45">
        <v>0</v>
      </c>
      <c r="BV6" s="45">
        <v>1</v>
      </c>
      <c r="BW6" s="45">
        <v>0</v>
      </c>
      <c r="BX6" s="45">
        <v>0</v>
      </c>
      <c r="BY6" s="45">
        <v>0</v>
      </c>
      <c r="BZ6" s="45">
        <v>0</v>
      </c>
      <c r="CA6" s="45">
        <v>0</v>
      </c>
      <c r="CB6" s="45">
        <v>0</v>
      </c>
      <c r="CC6" s="45">
        <v>0</v>
      </c>
      <c r="CD6" s="45">
        <v>0</v>
      </c>
      <c r="CE6" s="45">
        <v>0</v>
      </c>
      <c r="CF6" s="45">
        <v>0</v>
      </c>
      <c r="CG6" s="45">
        <v>0</v>
      </c>
      <c r="CH6" s="45">
        <v>0</v>
      </c>
      <c r="CI6" s="45">
        <v>1</v>
      </c>
      <c r="CJ6" s="45">
        <v>1</v>
      </c>
      <c r="CK6" s="45">
        <v>2</v>
      </c>
      <c r="CL6" s="45">
        <v>2</v>
      </c>
      <c r="CM6" s="45">
        <v>2</v>
      </c>
      <c r="CN6" s="45">
        <v>1</v>
      </c>
      <c r="CO6" s="6">
        <v>0</v>
      </c>
      <c r="CP6" s="6">
        <v>0</v>
      </c>
      <c r="CQ6" s="6">
        <v>0</v>
      </c>
      <c r="CR6" s="6">
        <v>1</v>
      </c>
      <c r="CS6" s="6">
        <v>0</v>
      </c>
      <c r="CT6" s="6">
        <v>0</v>
      </c>
      <c r="CU6" s="6">
        <v>0</v>
      </c>
      <c r="CV6" s="6">
        <v>50</v>
      </c>
      <c r="CW6" s="6">
        <v>50</v>
      </c>
      <c r="CX6" s="6">
        <v>100</v>
      </c>
      <c r="CY6" s="6">
        <v>100</v>
      </c>
      <c r="CZ6" s="6">
        <v>100</v>
      </c>
      <c r="DA6" s="6">
        <v>100</v>
      </c>
      <c r="DB6" s="6">
        <v>100</v>
      </c>
      <c r="DC6" s="6">
        <v>100</v>
      </c>
      <c r="DD6" s="6">
        <v>100</v>
      </c>
      <c r="DE6" s="6">
        <v>100</v>
      </c>
      <c r="DF6" s="6">
        <v>100</v>
      </c>
      <c r="DG6" s="6">
        <v>100</v>
      </c>
      <c r="DH6" s="6">
        <v>100</v>
      </c>
      <c r="DI6" s="6">
        <v>100</v>
      </c>
      <c r="DJ6" s="6">
        <v>100</v>
      </c>
      <c r="DK6" s="6">
        <v>100</v>
      </c>
      <c r="DL6" s="6">
        <v>0</v>
      </c>
      <c r="DM6" s="6">
        <v>0</v>
      </c>
      <c r="DN6" s="6">
        <v>0</v>
      </c>
      <c r="DO6" s="6">
        <v>75</v>
      </c>
      <c r="DP6" s="6">
        <v>100</v>
      </c>
      <c r="DQ6" s="6">
        <v>100</v>
      </c>
      <c r="DR6" s="6">
        <v>100</v>
      </c>
      <c r="DS6" s="6">
        <v>80</v>
      </c>
      <c r="DT6" s="6">
        <v>100</v>
      </c>
      <c r="DU6" s="6">
        <v>80</v>
      </c>
      <c r="DV6" s="6">
        <v>80</v>
      </c>
      <c r="DW6" s="6">
        <v>60</v>
      </c>
      <c r="DX6" s="6">
        <v>100</v>
      </c>
      <c r="DY6" s="6">
        <v>100</v>
      </c>
      <c r="DZ6" s="6">
        <v>40</v>
      </c>
      <c r="EA6" s="6">
        <v>75</v>
      </c>
      <c r="EB6" s="6">
        <v>75</v>
      </c>
      <c r="EC6" s="6">
        <v>25</v>
      </c>
      <c r="ED6" s="6">
        <v>25</v>
      </c>
      <c r="EE6" s="6">
        <v>25</v>
      </c>
      <c r="EF6" s="6">
        <v>4</v>
      </c>
      <c r="EG6" s="6">
        <v>2</v>
      </c>
      <c r="EH6" s="6">
        <v>4</v>
      </c>
      <c r="EI6" s="6">
        <v>3</v>
      </c>
      <c r="EJ6" s="6">
        <v>4</v>
      </c>
      <c r="EK6" s="6">
        <v>4</v>
      </c>
      <c r="EL6" s="6">
        <v>4</v>
      </c>
      <c r="EM6" s="6">
        <v>4</v>
      </c>
      <c r="EN6" s="6">
        <v>4</v>
      </c>
      <c r="EO6" s="6">
        <v>4</v>
      </c>
      <c r="EP6" s="6">
        <v>4</v>
      </c>
      <c r="EQ6" s="6">
        <v>4</v>
      </c>
      <c r="ER6" s="6">
        <v>2</v>
      </c>
      <c r="ES6" s="6">
        <v>3</v>
      </c>
      <c r="ET6" s="6">
        <v>0</v>
      </c>
      <c r="EU6" s="6">
        <v>4</v>
      </c>
      <c r="EV6" s="6">
        <v>4</v>
      </c>
      <c r="EW6" s="6">
        <v>2</v>
      </c>
      <c r="EX6" s="6">
        <v>4</v>
      </c>
      <c r="EY6" s="6">
        <v>1</v>
      </c>
      <c r="EZ6" s="6">
        <v>2</v>
      </c>
      <c r="FA6" s="6">
        <v>1</v>
      </c>
      <c r="FB6" s="6">
        <v>1</v>
      </c>
      <c r="FC6" s="6">
        <v>3</v>
      </c>
      <c r="FD6" s="6">
        <v>1</v>
      </c>
      <c r="FE6" s="6">
        <v>2</v>
      </c>
      <c r="FF6" s="6">
        <v>3</v>
      </c>
      <c r="FG6" s="6">
        <v>3</v>
      </c>
      <c r="FH6" s="6">
        <v>1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2</v>
      </c>
      <c r="FO6" s="6">
        <v>2</v>
      </c>
      <c r="FP6" s="6">
        <v>1</v>
      </c>
      <c r="FQ6" s="6">
        <v>3</v>
      </c>
      <c r="FR6" s="6">
        <v>3</v>
      </c>
      <c r="FS6" s="6">
        <v>3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1</v>
      </c>
      <c r="GB6" s="6">
        <v>3</v>
      </c>
      <c r="GC6" s="6">
        <v>3</v>
      </c>
      <c r="GD6" s="6">
        <v>2</v>
      </c>
      <c r="GE6" s="6">
        <v>3</v>
      </c>
      <c r="GF6" s="6">
        <v>2</v>
      </c>
      <c r="GG6" s="6">
        <v>1</v>
      </c>
      <c r="GH6" s="6">
        <v>2</v>
      </c>
      <c r="GI6" s="6">
        <v>2</v>
      </c>
      <c r="GJ6" s="6">
        <v>1</v>
      </c>
      <c r="GK6" s="6">
        <v>1</v>
      </c>
      <c r="GL6" s="6">
        <v>4</v>
      </c>
      <c r="GM6" s="6">
        <v>3</v>
      </c>
      <c r="GN6" s="6">
        <v>3</v>
      </c>
      <c r="GO6" s="6">
        <v>3</v>
      </c>
      <c r="GP6" s="6">
        <v>2</v>
      </c>
      <c r="GQ6" s="6">
        <v>3</v>
      </c>
      <c r="GR6" s="6">
        <v>3</v>
      </c>
      <c r="GS6" s="6">
        <v>3</v>
      </c>
      <c r="GT6" s="6">
        <v>3</v>
      </c>
      <c r="GU6" s="6">
        <v>3</v>
      </c>
      <c r="GV6" s="6">
        <v>3</v>
      </c>
      <c r="GW6" s="6">
        <v>3</v>
      </c>
      <c r="GX6" s="6">
        <v>3</v>
      </c>
      <c r="GY6" s="6">
        <v>3</v>
      </c>
      <c r="GZ6" s="6">
        <v>3</v>
      </c>
      <c r="HA6" s="6">
        <v>3</v>
      </c>
      <c r="HB6" s="6">
        <v>3</v>
      </c>
      <c r="HC6" s="6">
        <v>3</v>
      </c>
      <c r="HD6" s="6">
        <v>3</v>
      </c>
      <c r="HE6" s="6">
        <v>3</v>
      </c>
      <c r="HF6" s="6">
        <v>3</v>
      </c>
      <c r="HG6" s="6">
        <v>2</v>
      </c>
      <c r="HH6" s="6">
        <v>3</v>
      </c>
      <c r="HI6" s="6">
        <v>3</v>
      </c>
      <c r="HJ6" s="6">
        <v>3</v>
      </c>
      <c r="HK6" s="6">
        <v>3</v>
      </c>
      <c r="HL6" s="6">
        <v>3</v>
      </c>
      <c r="HM6" s="6">
        <v>3</v>
      </c>
      <c r="HN6" s="6">
        <v>3</v>
      </c>
      <c r="HO6" s="6">
        <v>1</v>
      </c>
      <c r="HP6" s="6">
        <v>2</v>
      </c>
      <c r="HQ6" s="6">
        <v>3</v>
      </c>
      <c r="HR6" s="6">
        <v>3</v>
      </c>
      <c r="HS6" s="6">
        <v>3</v>
      </c>
      <c r="HT6" s="6">
        <v>3</v>
      </c>
      <c r="HU6" s="6">
        <v>3</v>
      </c>
      <c r="HV6" s="6">
        <v>3</v>
      </c>
      <c r="HW6" s="6">
        <v>2</v>
      </c>
      <c r="HX6" s="6">
        <v>3</v>
      </c>
      <c r="HY6" s="6">
        <v>3</v>
      </c>
      <c r="HZ6" s="6">
        <v>3</v>
      </c>
      <c r="IA6" s="6">
        <v>3</v>
      </c>
      <c r="IB6" s="6">
        <v>3</v>
      </c>
      <c r="IC6" s="6">
        <v>3</v>
      </c>
      <c r="ID6" s="6">
        <v>3</v>
      </c>
    </row>
    <row x14ac:dyDescent="0.25" r="7" customHeight="1" ht="19.5">
      <c r="A7" s="45">
        <v>2</v>
      </c>
      <c r="B7" s="50" t="s">
        <v>250</v>
      </c>
      <c r="C7" s="50" t="s">
        <v>254</v>
      </c>
      <c r="D7" s="45">
        <v>1160322600</v>
      </c>
      <c r="E7" s="52">
        <v>9211463441</v>
      </c>
      <c r="F7" s="53">
        <v>35500</v>
      </c>
      <c r="G7" s="45">
        <f>DATEDIF(F7,TODAY(),"y")</f>
      </c>
      <c r="H7" s="45">
        <v>6</v>
      </c>
      <c r="I7" s="50" t="s">
        <v>255</v>
      </c>
      <c r="J7" s="50" t="s">
        <v>237</v>
      </c>
      <c r="K7" s="51">
        <v>3.5</v>
      </c>
      <c r="L7" s="50" t="s">
        <v>256</v>
      </c>
      <c r="M7" s="50" t="s">
        <v>257</v>
      </c>
      <c r="N7" s="45">
        <v>2</v>
      </c>
      <c r="O7" s="45">
        <v>170</v>
      </c>
      <c r="P7" s="45">
        <v>54</v>
      </c>
      <c r="Q7" s="45">
        <f>G7</f>
      </c>
      <c r="R7" s="45">
        <v>37</v>
      </c>
      <c r="S7" s="45">
        <v>36</v>
      </c>
      <c r="T7" s="45">
        <v>27</v>
      </c>
      <c r="U7" s="45">
        <v>80</v>
      </c>
      <c r="V7" s="45">
        <v>70</v>
      </c>
      <c r="W7" s="45">
        <v>88</v>
      </c>
      <c r="X7" s="45">
        <v>44</v>
      </c>
      <c r="Y7" s="45">
        <v>3</v>
      </c>
      <c r="Z7" s="45">
        <v>5</v>
      </c>
      <c r="AA7" s="45">
        <v>5</v>
      </c>
      <c r="AB7" s="45">
        <v>5</v>
      </c>
      <c r="AC7" s="45">
        <v>3</v>
      </c>
      <c r="AD7" s="45">
        <v>3</v>
      </c>
      <c r="AE7" s="45">
        <v>5</v>
      </c>
      <c r="AF7" s="45">
        <v>5</v>
      </c>
      <c r="AG7" s="45">
        <v>5</v>
      </c>
      <c r="AH7" s="45">
        <v>5</v>
      </c>
      <c r="AI7" s="45">
        <v>5</v>
      </c>
      <c r="AJ7" s="45">
        <v>5</v>
      </c>
      <c r="AK7" s="45">
        <v>3</v>
      </c>
      <c r="AL7" s="45">
        <v>5</v>
      </c>
      <c r="AM7" s="45">
        <v>5</v>
      </c>
      <c r="AN7" s="45">
        <v>3</v>
      </c>
      <c r="AO7" s="45">
        <v>5</v>
      </c>
      <c r="AP7" s="45">
        <v>3</v>
      </c>
      <c r="AQ7" s="45">
        <v>3</v>
      </c>
      <c r="AR7" s="45">
        <v>5</v>
      </c>
      <c r="AS7" s="45">
        <v>5</v>
      </c>
      <c r="AT7" s="45">
        <v>5</v>
      </c>
      <c r="AU7" s="45">
        <v>5</v>
      </c>
      <c r="AV7" s="45">
        <v>5</v>
      </c>
      <c r="AW7" s="45">
        <v>5</v>
      </c>
      <c r="AX7" s="45">
        <v>5</v>
      </c>
      <c r="AY7" s="45">
        <v>0</v>
      </c>
      <c r="AZ7" s="45">
        <v>1</v>
      </c>
      <c r="BA7" s="45">
        <v>0</v>
      </c>
      <c r="BB7" s="45">
        <v>0</v>
      </c>
      <c r="BC7" s="45">
        <v>0</v>
      </c>
      <c r="BD7" s="45">
        <v>0</v>
      </c>
      <c r="BE7" s="45">
        <v>0</v>
      </c>
      <c r="BF7" s="45">
        <v>0</v>
      </c>
      <c r="BG7" s="45">
        <v>1</v>
      </c>
      <c r="BH7" s="45">
        <v>0</v>
      </c>
      <c r="BI7" s="45">
        <v>0</v>
      </c>
      <c r="BJ7" s="45">
        <v>0</v>
      </c>
      <c r="BK7" s="45">
        <v>0</v>
      </c>
      <c r="BL7" s="45">
        <v>0</v>
      </c>
      <c r="BM7" s="45">
        <v>1</v>
      </c>
      <c r="BN7" s="45">
        <v>0</v>
      </c>
      <c r="BO7" s="45">
        <v>0</v>
      </c>
      <c r="BP7" s="45">
        <v>1</v>
      </c>
      <c r="BQ7" s="45">
        <v>1</v>
      </c>
      <c r="BR7" s="45">
        <v>0</v>
      </c>
      <c r="BS7" s="45">
        <v>1</v>
      </c>
      <c r="BT7" s="45">
        <v>0</v>
      </c>
      <c r="BU7" s="45">
        <v>0</v>
      </c>
      <c r="BV7" s="45">
        <v>0</v>
      </c>
      <c r="BW7" s="45">
        <v>0</v>
      </c>
      <c r="BX7" s="45">
        <v>0</v>
      </c>
      <c r="BY7" s="45">
        <v>0</v>
      </c>
      <c r="BZ7" s="45">
        <v>0</v>
      </c>
      <c r="CA7" s="45">
        <v>0</v>
      </c>
      <c r="CB7" s="45">
        <v>0</v>
      </c>
      <c r="CC7" s="45">
        <v>0</v>
      </c>
      <c r="CD7" s="45">
        <v>1</v>
      </c>
      <c r="CE7" s="45">
        <v>0</v>
      </c>
      <c r="CF7" s="45">
        <v>0</v>
      </c>
      <c r="CG7" s="45">
        <v>0</v>
      </c>
      <c r="CH7" s="45">
        <v>0</v>
      </c>
      <c r="CI7" s="45">
        <v>1</v>
      </c>
      <c r="CJ7" s="45">
        <v>1</v>
      </c>
      <c r="CK7" s="45">
        <v>3</v>
      </c>
      <c r="CL7" s="45">
        <v>3</v>
      </c>
      <c r="CM7" s="45">
        <v>3</v>
      </c>
      <c r="CN7" s="45">
        <v>3</v>
      </c>
      <c r="CO7" s="6">
        <v>0</v>
      </c>
      <c r="CP7" s="6">
        <v>0</v>
      </c>
      <c r="CQ7" s="6">
        <v>0</v>
      </c>
      <c r="CR7" s="6">
        <v>1</v>
      </c>
      <c r="CS7" s="6">
        <v>0</v>
      </c>
      <c r="CT7" s="6">
        <v>0</v>
      </c>
      <c r="CU7" s="6">
        <v>1</v>
      </c>
      <c r="CV7" s="6">
        <v>75</v>
      </c>
      <c r="CW7" s="6">
        <v>100</v>
      </c>
      <c r="CX7" s="6">
        <v>0</v>
      </c>
      <c r="CY7" s="6">
        <v>50</v>
      </c>
      <c r="CZ7" s="6">
        <v>100</v>
      </c>
      <c r="DA7" s="6">
        <v>100</v>
      </c>
      <c r="DB7" s="6">
        <v>100</v>
      </c>
      <c r="DC7" s="6">
        <v>100</v>
      </c>
      <c r="DD7" s="6">
        <v>0</v>
      </c>
      <c r="DE7" s="6">
        <v>100</v>
      </c>
      <c r="DF7" s="6">
        <v>100</v>
      </c>
      <c r="DG7" s="6">
        <v>100</v>
      </c>
      <c r="DH7" s="6">
        <v>0</v>
      </c>
      <c r="DI7" s="6">
        <v>0</v>
      </c>
      <c r="DJ7" s="6">
        <v>100</v>
      </c>
      <c r="DK7" s="6">
        <v>100</v>
      </c>
      <c r="DL7" s="6">
        <v>0</v>
      </c>
      <c r="DM7" s="6">
        <v>0</v>
      </c>
      <c r="DN7" s="6">
        <v>0</v>
      </c>
      <c r="DO7" s="6">
        <v>50</v>
      </c>
      <c r="DP7" s="6">
        <v>60</v>
      </c>
      <c r="DQ7" s="6">
        <v>75</v>
      </c>
      <c r="DR7" s="6">
        <v>40</v>
      </c>
      <c r="DS7" s="6">
        <v>20</v>
      </c>
      <c r="DT7" s="6">
        <v>40</v>
      </c>
      <c r="DU7" s="6">
        <v>40</v>
      </c>
      <c r="DV7" s="6">
        <v>40</v>
      </c>
      <c r="DW7" s="6">
        <v>20</v>
      </c>
      <c r="DX7" s="6">
        <v>100</v>
      </c>
      <c r="DY7" s="6">
        <v>80</v>
      </c>
      <c r="DZ7" s="6">
        <v>0</v>
      </c>
      <c r="EA7" s="6">
        <v>75</v>
      </c>
      <c r="EB7" s="6">
        <v>50</v>
      </c>
      <c r="EC7" s="6">
        <v>100</v>
      </c>
      <c r="ED7" s="6">
        <v>100</v>
      </c>
      <c r="EE7" s="6">
        <v>75</v>
      </c>
      <c r="EF7" s="6">
        <v>1</v>
      </c>
      <c r="EG7" s="6">
        <v>2</v>
      </c>
      <c r="EH7" s="6">
        <v>3</v>
      </c>
      <c r="EI7" s="6">
        <v>3</v>
      </c>
      <c r="EJ7" s="6">
        <v>4</v>
      </c>
      <c r="EK7" s="6">
        <v>3</v>
      </c>
      <c r="EL7" s="6">
        <v>2</v>
      </c>
      <c r="EM7" s="6">
        <v>3</v>
      </c>
      <c r="EN7" s="6">
        <v>4</v>
      </c>
      <c r="EO7" s="6">
        <v>4</v>
      </c>
      <c r="EP7" s="6">
        <v>4</v>
      </c>
      <c r="EQ7" s="6">
        <v>3</v>
      </c>
      <c r="ER7" s="6">
        <v>2</v>
      </c>
      <c r="ES7" s="6">
        <v>2</v>
      </c>
      <c r="ET7" s="6">
        <v>3</v>
      </c>
      <c r="EU7" s="6">
        <v>3</v>
      </c>
      <c r="EV7" s="6">
        <v>1</v>
      </c>
      <c r="EW7" s="6">
        <v>1</v>
      </c>
      <c r="EX7" s="6">
        <v>3</v>
      </c>
      <c r="EY7" s="6">
        <v>1</v>
      </c>
      <c r="EZ7" s="6">
        <v>2</v>
      </c>
      <c r="FA7" s="6">
        <v>2</v>
      </c>
      <c r="FB7" s="6">
        <v>0</v>
      </c>
      <c r="FC7" s="6">
        <v>3</v>
      </c>
      <c r="FD7" s="6">
        <v>0</v>
      </c>
      <c r="FE7" s="6">
        <v>3</v>
      </c>
      <c r="FF7" s="6">
        <v>1</v>
      </c>
      <c r="FG7" s="6">
        <v>0</v>
      </c>
      <c r="FH7" s="6">
        <v>3</v>
      </c>
      <c r="FI7" s="6">
        <v>3</v>
      </c>
      <c r="FJ7" s="6">
        <v>1</v>
      </c>
      <c r="FK7" s="6">
        <v>1</v>
      </c>
      <c r="FL7" s="6">
        <v>2</v>
      </c>
      <c r="FM7" s="6">
        <v>2</v>
      </c>
      <c r="FN7" s="6">
        <v>3</v>
      </c>
      <c r="FO7" s="6">
        <v>2</v>
      </c>
      <c r="FP7" s="6">
        <v>2</v>
      </c>
      <c r="FQ7" s="6">
        <v>2</v>
      </c>
      <c r="FR7" s="6">
        <v>2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1</v>
      </c>
      <c r="FY7" s="6">
        <v>0</v>
      </c>
      <c r="FZ7" s="6">
        <v>0</v>
      </c>
      <c r="GA7" s="6">
        <v>2</v>
      </c>
      <c r="GB7" s="6">
        <v>4</v>
      </c>
      <c r="GC7" s="6">
        <v>3</v>
      </c>
      <c r="GD7" s="6">
        <v>1</v>
      </c>
      <c r="GE7" s="6">
        <v>3</v>
      </c>
      <c r="GF7" s="6">
        <v>3</v>
      </c>
      <c r="GG7" s="6">
        <v>0</v>
      </c>
      <c r="GH7" s="6">
        <v>2</v>
      </c>
      <c r="GI7" s="6">
        <v>2</v>
      </c>
      <c r="GJ7" s="6">
        <v>3</v>
      </c>
      <c r="GK7" s="6">
        <v>1</v>
      </c>
      <c r="GL7" s="6">
        <v>4</v>
      </c>
      <c r="GM7" s="6">
        <v>2</v>
      </c>
      <c r="GN7" s="6">
        <v>3</v>
      </c>
      <c r="GO7" s="6">
        <v>3</v>
      </c>
      <c r="GP7" s="6">
        <v>2</v>
      </c>
      <c r="GQ7" s="6">
        <v>2</v>
      </c>
      <c r="GR7" s="6">
        <v>1</v>
      </c>
      <c r="GS7" s="6">
        <v>1</v>
      </c>
      <c r="GT7" s="6">
        <v>3</v>
      </c>
      <c r="GU7" s="6">
        <v>1</v>
      </c>
      <c r="GV7" s="6">
        <v>1</v>
      </c>
      <c r="GW7" s="6">
        <v>3</v>
      </c>
      <c r="GX7" s="6">
        <v>2</v>
      </c>
      <c r="GY7" s="6">
        <v>1</v>
      </c>
      <c r="GZ7" s="6">
        <v>2</v>
      </c>
      <c r="HA7" s="6">
        <v>3</v>
      </c>
      <c r="HB7" s="6">
        <v>3</v>
      </c>
      <c r="HC7" s="6">
        <v>2</v>
      </c>
      <c r="HD7" s="6">
        <v>0</v>
      </c>
      <c r="HE7" s="6">
        <v>2</v>
      </c>
      <c r="HF7" s="6">
        <v>1</v>
      </c>
      <c r="HG7" s="6">
        <v>0</v>
      </c>
      <c r="HH7" s="6">
        <v>1</v>
      </c>
      <c r="HI7" s="6">
        <v>3</v>
      </c>
      <c r="HJ7" s="6">
        <v>3</v>
      </c>
      <c r="HK7" s="6">
        <v>3</v>
      </c>
      <c r="HL7" s="6">
        <v>0</v>
      </c>
      <c r="HM7" s="6">
        <v>1</v>
      </c>
      <c r="HN7" s="6">
        <v>3</v>
      </c>
      <c r="HO7" s="6">
        <v>2</v>
      </c>
      <c r="HP7" s="6">
        <v>0</v>
      </c>
      <c r="HQ7" s="6">
        <v>3</v>
      </c>
      <c r="HR7" s="6">
        <v>3</v>
      </c>
      <c r="HS7" s="6">
        <v>3</v>
      </c>
      <c r="HT7" s="6">
        <v>3</v>
      </c>
      <c r="HU7" s="6">
        <v>3</v>
      </c>
      <c r="HV7" s="6">
        <v>3</v>
      </c>
      <c r="HW7" s="6">
        <v>3</v>
      </c>
      <c r="HX7" s="6">
        <v>2</v>
      </c>
      <c r="HY7" s="6">
        <v>2</v>
      </c>
      <c r="HZ7" s="6">
        <v>3</v>
      </c>
      <c r="IA7" s="6">
        <v>2</v>
      </c>
      <c r="IB7" s="6">
        <v>1</v>
      </c>
      <c r="IC7" s="6">
        <v>2</v>
      </c>
      <c r="ID7" s="6">
        <v>2</v>
      </c>
    </row>
    <row x14ac:dyDescent="0.25" r="8" customHeight="1" ht="19.5">
      <c r="A8" s="45">
        <v>2</v>
      </c>
      <c r="B8" s="50" t="s">
        <v>258</v>
      </c>
      <c r="C8" s="50" t="s">
        <v>259</v>
      </c>
      <c r="D8" s="45">
        <v>1199214647</v>
      </c>
      <c r="E8" s="52">
        <v>9132088154</v>
      </c>
      <c r="F8" s="53">
        <v>29065</v>
      </c>
      <c r="G8" s="45">
        <f>DATEDIF(F8,TODAY(),"y")</f>
      </c>
      <c r="H8" s="45">
        <v>6</v>
      </c>
      <c r="I8" s="50" t="s">
        <v>247</v>
      </c>
      <c r="J8" s="50" t="s">
        <v>260</v>
      </c>
      <c r="K8" s="45">
        <v>21</v>
      </c>
      <c r="L8" s="50"/>
      <c r="M8" s="50" t="s">
        <v>261</v>
      </c>
      <c r="N8" s="45">
        <v>3</v>
      </c>
      <c r="O8" s="45">
        <v>176</v>
      </c>
      <c r="P8" s="45">
        <v>85</v>
      </c>
      <c r="Q8" s="45">
        <f>G8</f>
      </c>
      <c r="R8" s="45">
        <v>39</v>
      </c>
      <c r="S8" s="45">
        <v>49</v>
      </c>
      <c r="T8" s="45">
        <v>34</v>
      </c>
      <c r="U8" s="45">
        <v>100</v>
      </c>
      <c r="V8" s="45">
        <v>95</v>
      </c>
      <c r="W8" s="45">
        <v>98</v>
      </c>
      <c r="X8" s="45">
        <v>59</v>
      </c>
      <c r="Y8" s="45">
        <v>3</v>
      </c>
      <c r="Z8" s="45">
        <v>5</v>
      </c>
      <c r="AA8" s="45">
        <v>5</v>
      </c>
      <c r="AB8" s="45">
        <v>5</v>
      </c>
      <c r="AC8" s="45">
        <v>5</v>
      </c>
      <c r="AD8" s="45">
        <v>3</v>
      </c>
      <c r="AE8" s="45">
        <v>3</v>
      </c>
      <c r="AF8" s="45">
        <v>5</v>
      </c>
      <c r="AG8" s="45">
        <v>3</v>
      </c>
      <c r="AH8" s="45">
        <v>5</v>
      </c>
      <c r="AI8" s="45">
        <v>5</v>
      </c>
      <c r="AJ8" s="45">
        <v>5</v>
      </c>
      <c r="AK8" s="45">
        <v>5</v>
      </c>
      <c r="AL8" s="45">
        <v>5</v>
      </c>
      <c r="AM8" s="45">
        <v>3</v>
      </c>
      <c r="AN8" s="45">
        <v>3</v>
      </c>
      <c r="AO8" s="45">
        <v>5</v>
      </c>
      <c r="AP8" s="45">
        <v>3</v>
      </c>
      <c r="AQ8" s="45">
        <v>5</v>
      </c>
      <c r="AR8" s="45">
        <v>3</v>
      </c>
      <c r="AS8" s="45">
        <v>5</v>
      </c>
      <c r="AT8" s="45">
        <v>5</v>
      </c>
      <c r="AU8" s="45">
        <v>3</v>
      </c>
      <c r="AV8" s="45">
        <v>5</v>
      </c>
      <c r="AW8" s="45">
        <v>5</v>
      </c>
      <c r="AX8" s="45">
        <v>5</v>
      </c>
      <c r="AY8" s="45">
        <v>0</v>
      </c>
      <c r="AZ8" s="45">
        <v>0</v>
      </c>
      <c r="BA8" s="45">
        <v>0</v>
      </c>
      <c r="BB8" s="45">
        <v>1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1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0</v>
      </c>
      <c r="BO8" s="45">
        <v>0</v>
      </c>
      <c r="BP8" s="45">
        <v>0</v>
      </c>
      <c r="BQ8" s="45">
        <v>1</v>
      </c>
      <c r="BR8" s="45">
        <v>0</v>
      </c>
      <c r="BS8" s="45">
        <v>0</v>
      </c>
      <c r="BT8" s="45">
        <v>1</v>
      </c>
      <c r="BU8" s="45">
        <v>0</v>
      </c>
      <c r="BV8" s="45">
        <v>1</v>
      </c>
      <c r="BW8" s="45">
        <v>0</v>
      </c>
      <c r="BX8" s="45">
        <v>0</v>
      </c>
      <c r="BY8" s="45">
        <v>0</v>
      </c>
      <c r="BZ8" s="45">
        <v>0</v>
      </c>
      <c r="CA8" s="45">
        <v>0</v>
      </c>
      <c r="CB8" s="45">
        <v>0</v>
      </c>
      <c r="CC8" s="45">
        <v>0</v>
      </c>
      <c r="CD8" s="45">
        <v>1</v>
      </c>
      <c r="CE8" s="45">
        <v>0</v>
      </c>
      <c r="CF8" s="45">
        <v>0</v>
      </c>
      <c r="CG8" s="45">
        <v>0</v>
      </c>
      <c r="CH8" s="45">
        <v>0</v>
      </c>
      <c r="CI8" s="45">
        <v>1</v>
      </c>
      <c r="CJ8" s="45">
        <v>1</v>
      </c>
      <c r="CK8" s="45">
        <v>3</v>
      </c>
      <c r="CL8" s="45">
        <v>3</v>
      </c>
      <c r="CM8" s="45">
        <v>3</v>
      </c>
      <c r="CN8" s="45">
        <v>2</v>
      </c>
      <c r="CO8" s="6">
        <v>0</v>
      </c>
      <c r="CP8" s="6">
        <v>0</v>
      </c>
      <c r="CQ8" s="6">
        <v>0</v>
      </c>
      <c r="CR8" s="6">
        <v>0</v>
      </c>
      <c r="CS8" s="6">
        <v>1</v>
      </c>
      <c r="CT8" s="6">
        <v>0</v>
      </c>
      <c r="CU8" s="6">
        <v>0</v>
      </c>
      <c r="CV8" s="6">
        <v>50</v>
      </c>
      <c r="CW8" s="6">
        <v>50</v>
      </c>
      <c r="CX8" s="6">
        <v>100</v>
      </c>
      <c r="CY8" s="6">
        <v>100</v>
      </c>
      <c r="CZ8" s="6">
        <v>100</v>
      </c>
      <c r="DA8" s="6">
        <v>100</v>
      </c>
      <c r="DB8" s="6">
        <v>100</v>
      </c>
      <c r="DC8" s="6">
        <v>100</v>
      </c>
      <c r="DD8" s="6">
        <v>100</v>
      </c>
      <c r="DE8" s="6">
        <v>100</v>
      </c>
      <c r="DF8" s="6">
        <v>100</v>
      </c>
      <c r="DG8" s="6">
        <v>100</v>
      </c>
      <c r="DH8" s="6">
        <v>100</v>
      </c>
      <c r="DI8" s="6">
        <v>100</v>
      </c>
      <c r="DJ8" s="6">
        <v>100</v>
      </c>
      <c r="DK8" s="6">
        <v>100</v>
      </c>
      <c r="DL8" s="6">
        <v>100</v>
      </c>
      <c r="DM8" s="6">
        <v>0</v>
      </c>
      <c r="DN8" s="6">
        <v>100</v>
      </c>
      <c r="DO8" s="6">
        <v>75</v>
      </c>
      <c r="DP8" s="6">
        <v>60</v>
      </c>
      <c r="DQ8" s="6">
        <v>100</v>
      </c>
      <c r="DR8" s="6">
        <v>60</v>
      </c>
      <c r="DS8" s="6">
        <v>60</v>
      </c>
      <c r="DT8" s="6">
        <v>80</v>
      </c>
      <c r="DU8" s="6">
        <v>60</v>
      </c>
      <c r="DV8" s="6">
        <v>60</v>
      </c>
      <c r="DW8" s="6">
        <v>60</v>
      </c>
      <c r="DX8" s="6">
        <v>80</v>
      </c>
      <c r="DY8" s="6">
        <v>60</v>
      </c>
      <c r="DZ8" s="6">
        <v>40</v>
      </c>
      <c r="EA8" s="6">
        <v>50</v>
      </c>
      <c r="EB8" s="6">
        <v>75</v>
      </c>
      <c r="EC8" s="6">
        <v>0</v>
      </c>
      <c r="ED8" s="6">
        <v>100</v>
      </c>
      <c r="EE8" s="6">
        <v>75</v>
      </c>
      <c r="EF8" s="6">
        <v>4</v>
      </c>
      <c r="EG8" s="6">
        <v>4</v>
      </c>
      <c r="EH8" s="6">
        <v>2</v>
      </c>
      <c r="EI8" s="6">
        <v>4</v>
      </c>
      <c r="EJ8" s="6">
        <v>4</v>
      </c>
      <c r="EK8" s="6">
        <v>4</v>
      </c>
      <c r="EL8" s="6">
        <v>4</v>
      </c>
      <c r="EM8" s="6">
        <v>3</v>
      </c>
      <c r="EN8" s="6">
        <v>4</v>
      </c>
      <c r="EO8" s="6">
        <v>4</v>
      </c>
      <c r="EP8" s="6">
        <v>3</v>
      </c>
      <c r="EQ8" s="6">
        <v>4</v>
      </c>
      <c r="ER8" s="6">
        <v>1</v>
      </c>
      <c r="ES8" s="6">
        <v>3</v>
      </c>
      <c r="ET8" s="6">
        <v>3</v>
      </c>
      <c r="EU8" s="6">
        <v>3</v>
      </c>
      <c r="EV8" s="6">
        <v>3</v>
      </c>
      <c r="EW8" s="6">
        <v>3</v>
      </c>
      <c r="EX8" s="6">
        <v>4</v>
      </c>
      <c r="EY8" s="6">
        <v>2</v>
      </c>
      <c r="EZ8" s="6">
        <v>1</v>
      </c>
      <c r="FA8" s="6">
        <v>0</v>
      </c>
      <c r="FB8" s="6">
        <v>0</v>
      </c>
      <c r="FC8" s="6">
        <v>1</v>
      </c>
      <c r="FD8" s="6">
        <v>0</v>
      </c>
      <c r="FE8" s="6">
        <v>0</v>
      </c>
      <c r="FF8" s="6">
        <v>2</v>
      </c>
      <c r="FG8" s="6">
        <v>2</v>
      </c>
      <c r="FH8" s="6">
        <v>2</v>
      </c>
      <c r="FI8" s="6">
        <v>1</v>
      </c>
      <c r="FJ8" s="6">
        <v>0</v>
      </c>
      <c r="FK8" s="6">
        <v>1</v>
      </c>
      <c r="FL8" s="6">
        <v>0</v>
      </c>
      <c r="FM8" s="6">
        <v>2</v>
      </c>
      <c r="FN8" s="6">
        <v>1</v>
      </c>
      <c r="FO8" s="6">
        <v>2</v>
      </c>
      <c r="FP8" s="6">
        <v>2</v>
      </c>
      <c r="FQ8" s="6">
        <v>2</v>
      </c>
      <c r="FR8" s="6">
        <v>2</v>
      </c>
      <c r="FS8" s="6">
        <v>1</v>
      </c>
      <c r="FT8" s="6">
        <v>1</v>
      </c>
      <c r="FU8" s="6">
        <v>1</v>
      </c>
      <c r="FV8" s="6">
        <v>1</v>
      </c>
      <c r="FW8" s="6">
        <v>0</v>
      </c>
      <c r="FX8" s="6">
        <v>1</v>
      </c>
      <c r="FY8" s="6">
        <v>0</v>
      </c>
      <c r="FZ8" s="6">
        <v>0</v>
      </c>
      <c r="GA8" s="6">
        <v>3</v>
      </c>
      <c r="GB8" s="6">
        <v>1</v>
      </c>
      <c r="GC8" s="6">
        <v>4</v>
      </c>
      <c r="GD8" s="6">
        <v>4</v>
      </c>
      <c r="GE8" s="6">
        <v>4</v>
      </c>
      <c r="GF8" s="6">
        <v>3</v>
      </c>
      <c r="GG8" s="6">
        <v>1</v>
      </c>
      <c r="GH8" s="6">
        <v>1</v>
      </c>
      <c r="GI8" s="6">
        <v>4</v>
      </c>
      <c r="GJ8" s="6">
        <v>3</v>
      </c>
      <c r="GK8" s="6">
        <v>3</v>
      </c>
      <c r="GL8" s="6">
        <v>3</v>
      </c>
      <c r="GM8" s="6">
        <v>2</v>
      </c>
      <c r="GN8" s="6">
        <v>3</v>
      </c>
      <c r="GO8" s="6">
        <v>2</v>
      </c>
      <c r="GP8" s="6">
        <v>2</v>
      </c>
      <c r="GQ8" s="6">
        <v>2</v>
      </c>
      <c r="GR8" s="6">
        <v>2</v>
      </c>
      <c r="GS8" s="6">
        <v>2</v>
      </c>
      <c r="GT8" s="6">
        <v>2</v>
      </c>
      <c r="GU8" s="6">
        <v>2</v>
      </c>
      <c r="GV8" s="6">
        <v>2</v>
      </c>
      <c r="GW8" s="6">
        <v>2</v>
      </c>
      <c r="GX8" s="6">
        <v>1</v>
      </c>
      <c r="GY8" s="6">
        <v>2</v>
      </c>
      <c r="GZ8" s="6">
        <v>2</v>
      </c>
      <c r="HA8" s="6">
        <v>2</v>
      </c>
      <c r="HB8" s="6">
        <v>2</v>
      </c>
      <c r="HC8" s="6">
        <v>1</v>
      </c>
      <c r="HD8" s="6">
        <v>1</v>
      </c>
      <c r="HE8" s="6">
        <v>2</v>
      </c>
      <c r="HF8" s="6">
        <v>2</v>
      </c>
      <c r="HG8" s="6">
        <v>2</v>
      </c>
      <c r="HH8" s="6">
        <v>2</v>
      </c>
      <c r="HI8" s="6">
        <v>2</v>
      </c>
      <c r="HJ8" s="6">
        <v>2</v>
      </c>
      <c r="HK8" s="6">
        <v>2</v>
      </c>
      <c r="HL8" s="6">
        <v>2</v>
      </c>
      <c r="HM8" s="6">
        <v>2</v>
      </c>
      <c r="HN8" s="6">
        <v>2</v>
      </c>
      <c r="HO8" s="6">
        <v>2</v>
      </c>
      <c r="HP8" s="6">
        <v>2</v>
      </c>
      <c r="HQ8" s="6">
        <v>2</v>
      </c>
      <c r="HR8" s="6">
        <v>2</v>
      </c>
      <c r="HS8" s="6">
        <v>2</v>
      </c>
      <c r="HT8" s="6">
        <v>3</v>
      </c>
      <c r="HU8" s="6">
        <v>3</v>
      </c>
      <c r="HV8" s="6">
        <v>3</v>
      </c>
      <c r="HW8" s="6">
        <v>3</v>
      </c>
      <c r="HX8" s="6">
        <v>3</v>
      </c>
      <c r="HY8" s="6">
        <v>3</v>
      </c>
      <c r="HZ8" s="6">
        <v>3</v>
      </c>
      <c r="IA8" s="6">
        <v>2</v>
      </c>
      <c r="IB8" s="6">
        <v>2</v>
      </c>
      <c r="IC8" s="6">
        <v>3</v>
      </c>
      <c r="ID8" s="6">
        <v>3</v>
      </c>
    </row>
    <row x14ac:dyDescent="0.25" r="9" customHeight="1" ht="19.5">
      <c r="A9" s="45">
        <v>1</v>
      </c>
      <c r="B9" s="50" t="s">
        <v>265</v>
      </c>
      <c r="C9" s="50" t="s">
        <v>266</v>
      </c>
      <c r="D9" s="45">
        <v>1271087812</v>
      </c>
      <c r="E9" s="52">
        <v>9130913375</v>
      </c>
      <c r="F9" s="53">
        <v>33662</v>
      </c>
      <c r="G9" s="45">
        <f>DATEDIF(F9,TODAY(),"y")</f>
      </c>
      <c r="H9" s="45">
        <v>4</v>
      </c>
      <c r="I9" s="50" t="s">
        <v>247</v>
      </c>
      <c r="J9" s="50" t="s">
        <v>267</v>
      </c>
      <c r="K9" s="40"/>
      <c r="L9" s="50" t="s">
        <v>268</v>
      </c>
      <c r="M9" s="50" t="s">
        <v>269</v>
      </c>
      <c r="N9" s="45">
        <v>3</v>
      </c>
      <c r="O9" s="45">
        <v>167</v>
      </c>
      <c r="P9" s="51">
        <v>51.6</v>
      </c>
      <c r="Q9" s="45">
        <f>G9</f>
      </c>
      <c r="R9" s="45">
        <v>30</v>
      </c>
      <c r="S9" s="45">
        <v>36</v>
      </c>
      <c r="T9" s="45">
        <v>23</v>
      </c>
      <c r="U9" s="45">
        <v>84</v>
      </c>
      <c r="V9" s="45">
        <v>72</v>
      </c>
      <c r="W9" s="45">
        <v>93</v>
      </c>
      <c r="X9" s="45">
        <v>48</v>
      </c>
      <c r="Y9" s="45">
        <v>5</v>
      </c>
      <c r="Z9" s="45">
        <v>5</v>
      </c>
      <c r="AA9" s="45">
        <v>5</v>
      </c>
      <c r="AB9" s="45">
        <v>5</v>
      </c>
      <c r="AC9" s="45">
        <v>5</v>
      </c>
      <c r="AD9" s="45">
        <v>5</v>
      </c>
      <c r="AE9" s="45">
        <v>3</v>
      </c>
      <c r="AF9" s="45">
        <v>3</v>
      </c>
      <c r="AG9" s="45">
        <v>5</v>
      </c>
      <c r="AH9" s="45">
        <v>5</v>
      </c>
      <c r="AI9" s="45">
        <v>5</v>
      </c>
      <c r="AJ9" s="45">
        <v>5</v>
      </c>
      <c r="AK9" s="45">
        <v>5</v>
      </c>
      <c r="AL9" s="45">
        <v>5</v>
      </c>
      <c r="AM9" s="45">
        <v>5</v>
      </c>
      <c r="AN9" s="45">
        <v>5</v>
      </c>
      <c r="AO9" s="45">
        <v>5</v>
      </c>
      <c r="AP9" s="45">
        <v>5</v>
      </c>
      <c r="AQ9" s="45">
        <v>5</v>
      </c>
      <c r="AR9" s="45">
        <v>5</v>
      </c>
      <c r="AS9" s="45">
        <v>3</v>
      </c>
      <c r="AT9" s="45">
        <v>5</v>
      </c>
      <c r="AU9" s="45">
        <v>5</v>
      </c>
      <c r="AV9" s="45">
        <v>3</v>
      </c>
      <c r="AW9" s="45">
        <v>5</v>
      </c>
      <c r="AX9" s="45">
        <v>5</v>
      </c>
      <c r="AY9" s="45">
        <v>0</v>
      </c>
      <c r="AZ9" s="45">
        <v>0</v>
      </c>
      <c r="BA9" s="45">
        <v>0</v>
      </c>
      <c r="BB9" s="45">
        <v>0</v>
      </c>
      <c r="BC9" s="45">
        <v>1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  <c r="BI9" s="45">
        <v>0</v>
      </c>
      <c r="BJ9" s="45">
        <v>0</v>
      </c>
      <c r="BK9" s="45">
        <v>0</v>
      </c>
      <c r="BL9" s="45">
        <v>0</v>
      </c>
      <c r="BM9" s="45">
        <v>0</v>
      </c>
      <c r="BN9" s="45">
        <v>0</v>
      </c>
      <c r="BO9" s="45">
        <v>0</v>
      </c>
      <c r="BP9" s="45">
        <v>0</v>
      </c>
      <c r="BQ9" s="45">
        <v>0</v>
      </c>
      <c r="BR9" s="45">
        <v>1</v>
      </c>
      <c r="BS9" s="45">
        <v>0</v>
      </c>
      <c r="BT9" s="45">
        <v>0</v>
      </c>
      <c r="BU9" s="45">
        <v>0</v>
      </c>
      <c r="BV9" s="45">
        <v>1</v>
      </c>
      <c r="BW9" s="45">
        <v>0</v>
      </c>
      <c r="BX9" s="45">
        <v>0</v>
      </c>
      <c r="BY9" s="45">
        <v>0</v>
      </c>
      <c r="BZ9" s="45">
        <v>0</v>
      </c>
      <c r="CA9" s="45">
        <v>0</v>
      </c>
      <c r="CB9" s="45">
        <v>0</v>
      </c>
      <c r="CC9" s="45">
        <v>0</v>
      </c>
      <c r="CD9" s="45">
        <v>0</v>
      </c>
      <c r="CE9" s="45">
        <v>0</v>
      </c>
      <c r="CF9" s="45">
        <v>1</v>
      </c>
      <c r="CG9" s="45">
        <v>0</v>
      </c>
      <c r="CH9" s="45">
        <v>0</v>
      </c>
      <c r="CI9" s="45">
        <v>0</v>
      </c>
      <c r="CJ9" s="45">
        <v>0</v>
      </c>
      <c r="CK9" s="45">
        <v>2</v>
      </c>
      <c r="CL9" s="45">
        <v>2</v>
      </c>
      <c r="CM9" s="45">
        <v>3</v>
      </c>
      <c r="CN9" s="45">
        <v>3</v>
      </c>
      <c r="CO9" s="6">
        <v>0</v>
      </c>
      <c r="CP9" s="6">
        <v>0</v>
      </c>
      <c r="CQ9" s="6">
        <v>0</v>
      </c>
      <c r="CR9" s="6">
        <v>1</v>
      </c>
      <c r="CS9" s="6">
        <v>0</v>
      </c>
      <c r="CT9" s="6">
        <v>1</v>
      </c>
      <c r="CU9" s="6">
        <v>0</v>
      </c>
      <c r="CV9" s="6">
        <v>50</v>
      </c>
      <c r="CW9" s="6">
        <v>25</v>
      </c>
      <c r="CX9" s="6">
        <v>50</v>
      </c>
      <c r="CY9" s="6">
        <v>100</v>
      </c>
      <c r="CZ9" s="6">
        <v>50</v>
      </c>
      <c r="DA9" s="6">
        <v>50</v>
      </c>
      <c r="DB9" s="6">
        <v>100</v>
      </c>
      <c r="DC9" s="6">
        <v>50</v>
      </c>
      <c r="DD9" s="6">
        <v>100</v>
      </c>
      <c r="DE9" s="6">
        <v>100</v>
      </c>
      <c r="DF9" s="6">
        <v>100</v>
      </c>
      <c r="DG9" s="6">
        <v>100</v>
      </c>
      <c r="DH9" s="6">
        <v>0</v>
      </c>
      <c r="DI9" s="6">
        <v>0</v>
      </c>
      <c r="DJ9" s="6">
        <v>100</v>
      </c>
      <c r="DK9" s="6">
        <v>100</v>
      </c>
      <c r="DL9" s="6">
        <v>0</v>
      </c>
      <c r="DM9" s="6">
        <v>0</v>
      </c>
      <c r="DN9" s="6">
        <v>0</v>
      </c>
      <c r="DO9" s="6">
        <v>25</v>
      </c>
      <c r="DP9" s="6">
        <v>40</v>
      </c>
      <c r="DQ9" s="6">
        <v>75</v>
      </c>
      <c r="DR9" s="6">
        <v>40</v>
      </c>
      <c r="DS9" s="6">
        <v>80</v>
      </c>
      <c r="DT9" s="6">
        <v>60</v>
      </c>
      <c r="DU9" s="6">
        <v>20</v>
      </c>
      <c r="DV9" s="6">
        <v>40</v>
      </c>
      <c r="DW9" s="6">
        <v>60</v>
      </c>
      <c r="DX9" s="6">
        <v>60</v>
      </c>
      <c r="DY9" s="6">
        <v>20</v>
      </c>
      <c r="DZ9" s="6">
        <v>60</v>
      </c>
      <c r="EA9" s="6">
        <v>75</v>
      </c>
      <c r="EB9" s="6">
        <v>75</v>
      </c>
      <c r="EC9" s="6">
        <v>50</v>
      </c>
      <c r="ED9" s="6">
        <v>100</v>
      </c>
      <c r="EE9" s="6">
        <v>50</v>
      </c>
      <c r="EF9" s="6">
        <v>1</v>
      </c>
      <c r="EG9" s="6">
        <v>1</v>
      </c>
      <c r="EH9" s="6">
        <v>3</v>
      </c>
      <c r="EI9" s="6">
        <v>2</v>
      </c>
      <c r="EJ9" s="6">
        <v>3</v>
      </c>
      <c r="EK9" s="6">
        <v>2</v>
      </c>
      <c r="EL9" s="6">
        <v>3</v>
      </c>
      <c r="EM9" s="6">
        <v>2</v>
      </c>
      <c r="EN9" s="6">
        <v>3</v>
      </c>
      <c r="EO9" s="6">
        <v>3</v>
      </c>
      <c r="EP9" s="6">
        <v>2</v>
      </c>
      <c r="EQ9" s="6">
        <v>3</v>
      </c>
      <c r="ER9" s="6">
        <v>4</v>
      </c>
      <c r="ES9" s="6">
        <v>3</v>
      </c>
      <c r="ET9" s="6">
        <v>1</v>
      </c>
      <c r="EU9" s="6">
        <v>3</v>
      </c>
      <c r="EV9" s="6">
        <v>2</v>
      </c>
      <c r="EW9" s="6">
        <v>2</v>
      </c>
      <c r="EX9" s="6">
        <v>2</v>
      </c>
      <c r="EY9" s="6">
        <v>1</v>
      </c>
      <c r="EZ9" s="6">
        <v>2</v>
      </c>
      <c r="FA9" s="6">
        <v>2</v>
      </c>
      <c r="FB9" s="6">
        <v>1</v>
      </c>
      <c r="FC9" s="6">
        <v>2</v>
      </c>
      <c r="FD9" s="6">
        <v>1</v>
      </c>
      <c r="FE9" s="6">
        <v>1</v>
      </c>
      <c r="FF9" s="6">
        <v>2</v>
      </c>
      <c r="FG9" s="6">
        <v>3</v>
      </c>
      <c r="FH9" s="6">
        <v>2</v>
      </c>
      <c r="FI9" s="6">
        <v>2</v>
      </c>
      <c r="FJ9" s="6">
        <v>1</v>
      </c>
      <c r="FK9" s="6">
        <v>1</v>
      </c>
      <c r="FL9" s="6">
        <v>1</v>
      </c>
      <c r="FM9" s="6">
        <v>1</v>
      </c>
      <c r="FN9" s="6">
        <v>1</v>
      </c>
      <c r="FO9" s="6">
        <v>1</v>
      </c>
      <c r="FP9" s="6">
        <v>0</v>
      </c>
      <c r="FQ9" s="6">
        <v>1</v>
      </c>
      <c r="FR9" s="6">
        <v>1</v>
      </c>
      <c r="FS9" s="6">
        <v>0</v>
      </c>
      <c r="FT9" s="6">
        <v>1</v>
      </c>
      <c r="FU9" s="6">
        <v>2</v>
      </c>
      <c r="FV9" s="6">
        <v>1</v>
      </c>
      <c r="FW9" s="6">
        <v>1</v>
      </c>
      <c r="FX9" s="6">
        <v>2</v>
      </c>
      <c r="FY9" s="6">
        <v>1</v>
      </c>
      <c r="FZ9" s="6">
        <v>1</v>
      </c>
      <c r="GA9" s="6">
        <v>1</v>
      </c>
      <c r="GB9" s="6">
        <v>4</v>
      </c>
      <c r="GC9" s="6">
        <v>3</v>
      </c>
      <c r="GD9" s="6">
        <v>1</v>
      </c>
      <c r="GE9" s="6">
        <v>3</v>
      </c>
      <c r="GF9" s="6">
        <v>2</v>
      </c>
      <c r="GG9" s="6">
        <v>4</v>
      </c>
      <c r="GH9" s="6">
        <v>3</v>
      </c>
      <c r="GI9" s="6">
        <v>2</v>
      </c>
      <c r="GJ9" s="6">
        <v>1</v>
      </c>
      <c r="GK9" s="6">
        <v>2</v>
      </c>
      <c r="GL9" s="6">
        <v>3</v>
      </c>
      <c r="GM9" s="6">
        <v>2</v>
      </c>
      <c r="GN9" s="6">
        <v>2</v>
      </c>
      <c r="GO9" s="6">
        <v>1</v>
      </c>
      <c r="GP9" s="6">
        <v>1</v>
      </c>
      <c r="GQ9" s="6">
        <v>1</v>
      </c>
      <c r="GR9" s="6">
        <v>1</v>
      </c>
      <c r="GS9" s="6">
        <v>1</v>
      </c>
      <c r="GT9" s="6">
        <v>2</v>
      </c>
      <c r="GU9" s="6">
        <v>3</v>
      </c>
      <c r="GV9" s="6">
        <v>1</v>
      </c>
      <c r="GW9" s="6">
        <v>1</v>
      </c>
      <c r="GX9" s="6">
        <v>1</v>
      </c>
      <c r="GY9" s="6">
        <v>0</v>
      </c>
      <c r="GZ9" s="6">
        <v>1</v>
      </c>
      <c r="HA9" s="6">
        <v>2</v>
      </c>
      <c r="HB9" s="6">
        <v>1</v>
      </c>
      <c r="HC9" s="6">
        <v>2</v>
      </c>
      <c r="HD9" s="6">
        <v>1</v>
      </c>
      <c r="HE9" s="6">
        <v>1</v>
      </c>
      <c r="HF9" s="6">
        <v>1</v>
      </c>
      <c r="HG9" s="6">
        <v>1</v>
      </c>
      <c r="HH9" s="6">
        <v>2</v>
      </c>
      <c r="HI9" s="6">
        <v>2</v>
      </c>
      <c r="HJ9" s="6">
        <v>1</v>
      </c>
      <c r="HK9" s="6">
        <v>2</v>
      </c>
      <c r="HL9" s="6">
        <v>1</v>
      </c>
      <c r="HM9" s="6">
        <v>2</v>
      </c>
      <c r="HN9" s="6">
        <v>0</v>
      </c>
      <c r="HO9" s="6">
        <v>1</v>
      </c>
      <c r="HP9" s="6">
        <v>2</v>
      </c>
      <c r="HQ9" s="6">
        <v>3</v>
      </c>
      <c r="HR9" s="6">
        <v>3</v>
      </c>
      <c r="HS9" s="6">
        <v>2</v>
      </c>
      <c r="HT9" s="6">
        <v>2</v>
      </c>
      <c r="HU9" s="6">
        <v>3</v>
      </c>
      <c r="HV9" s="6">
        <v>2</v>
      </c>
      <c r="HW9" s="6">
        <v>2</v>
      </c>
      <c r="HX9" s="6">
        <v>2</v>
      </c>
      <c r="HY9" s="6">
        <v>2</v>
      </c>
      <c r="HZ9" s="6">
        <v>2</v>
      </c>
      <c r="IA9" s="6">
        <v>3</v>
      </c>
      <c r="IB9" s="6">
        <v>3</v>
      </c>
      <c r="IC9" s="6">
        <v>2</v>
      </c>
      <c r="ID9" s="6">
        <v>2</v>
      </c>
    </row>
    <row x14ac:dyDescent="0.25" r="10" customHeight="1" ht="19.5">
      <c r="A10" s="45">
        <v>1</v>
      </c>
      <c r="B10" s="50" t="s">
        <v>273</v>
      </c>
      <c r="C10" s="50" t="s">
        <v>274</v>
      </c>
      <c r="D10" s="45">
        <v>1272569810</v>
      </c>
      <c r="E10" s="52">
        <v>9938278805</v>
      </c>
      <c r="F10" s="53">
        <v>35813</v>
      </c>
      <c r="G10" s="45">
        <f>DATEDIF(F10,TODAY(),"y")</f>
      </c>
      <c r="H10" s="45">
        <v>5</v>
      </c>
      <c r="I10" s="50" t="s">
        <v>275</v>
      </c>
      <c r="J10" s="50" t="s">
        <v>276</v>
      </c>
      <c r="K10" s="51">
        <v>1.5</v>
      </c>
      <c r="L10" s="50"/>
      <c r="M10" s="50" t="s">
        <v>277</v>
      </c>
      <c r="N10" s="45">
        <v>3</v>
      </c>
      <c r="O10" s="45">
        <v>150</v>
      </c>
      <c r="P10" s="45">
        <v>77</v>
      </c>
      <c r="Q10" s="45">
        <f>G10</f>
      </c>
      <c r="R10" s="45">
        <v>34</v>
      </c>
      <c r="S10" s="45">
        <v>39</v>
      </c>
      <c r="T10" s="45">
        <v>32</v>
      </c>
      <c r="U10" s="45">
        <v>107</v>
      </c>
      <c r="V10" s="45">
        <v>92</v>
      </c>
      <c r="W10" s="45">
        <v>113</v>
      </c>
      <c r="X10" s="45">
        <v>63</v>
      </c>
      <c r="Y10" s="45">
        <v>5</v>
      </c>
      <c r="Z10" s="45">
        <v>5</v>
      </c>
      <c r="AA10" s="45">
        <v>5</v>
      </c>
      <c r="AB10" s="45">
        <v>5</v>
      </c>
      <c r="AC10" s="45">
        <v>5</v>
      </c>
      <c r="AD10" s="45">
        <v>5</v>
      </c>
      <c r="AE10" s="45">
        <v>3</v>
      </c>
      <c r="AF10" s="45">
        <v>3</v>
      </c>
      <c r="AG10" s="45">
        <v>5</v>
      </c>
      <c r="AH10" s="45">
        <v>5</v>
      </c>
      <c r="AI10" s="45">
        <v>5</v>
      </c>
      <c r="AJ10" s="45">
        <v>5</v>
      </c>
      <c r="AK10" s="45">
        <v>5</v>
      </c>
      <c r="AL10" s="45">
        <v>5</v>
      </c>
      <c r="AM10" s="45">
        <v>5</v>
      </c>
      <c r="AN10" s="45">
        <v>5</v>
      </c>
      <c r="AO10" s="45">
        <v>5</v>
      </c>
      <c r="AP10" s="45">
        <v>5</v>
      </c>
      <c r="AQ10" s="45">
        <v>5</v>
      </c>
      <c r="AR10" s="45">
        <v>5</v>
      </c>
      <c r="AS10" s="45">
        <v>5</v>
      </c>
      <c r="AT10" s="45">
        <v>5</v>
      </c>
      <c r="AU10" s="45">
        <v>5</v>
      </c>
      <c r="AV10" s="45">
        <v>5</v>
      </c>
      <c r="AW10" s="45">
        <v>5</v>
      </c>
      <c r="AX10" s="45">
        <v>5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0</v>
      </c>
      <c r="BO10" s="45">
        <v>0</v>
      </c>
      <c r="BP10" s="45">
        <v>0</v>
      </c>
      <c r="BQ10" s="45">
        <v>0</v>
      </c>
      <c r="BR10" s="45">
        <v>0</v>
      </c>
      <c r="BS10" s="45">
        <v>0</v>
      </c>
      <c r="BT10" s="45">
        <v>0</v>
      </c>
      <c r="BU10" s="45">
        <v>0</v>
      </c>
      <c r="BV10" s="45">
        <v>0</v>
      </c>
      <c r="BW10" s="45">
        <v>0</v>
      </c>
      <c r="BX10" s="45">
        <v>0</v>
      </c>
      <c r="BY10" s="45">
        <v>0</v>
      </c>
      <c r="BZ10" s="45">
        <v>0</v>
      </c>
      <c r="CA10" s="45">
        <v>0</v>
      </c>
      <c r="CB10" s="45">
        <v>0</v>
      </c>
      <c r="CC10" s="45">
        <v>0</v>
      </c>
      <c r="CD10" s="45">
        <v>0</v>
      </c>
      <c r="CE10" s="45">
        <v>0</v>
      </c>
      <c r="CF10" s="45">
        <v>0</v>
      </c>
      <c r="CG10" s="45">
        <v>0</v>
      </c>
      <c r="CH10" s="45">
        <v>0</v>
      </c>
      <c r="CI10" s="45">
        <v>0</v>
      </c>
      <c r="CJ10" s="45">
        <v>0</v>
      </c>
      <c r="CK10" s="45">
        <v>2</v>
      </c>
      <c r="CL10" s="45">
        <v>2</v>
      </c>
      <c r="CM10" s="45">
        <v>2</v>
      </c>
      <c r="CN10" s="45">
        <v>2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75</v>
      </c>
      <c r="CW10" s="6">
        <v>75</v>
      </c>
      <c r="CX10" s="6">
        <v>50</v>
      </c>
      <c r="CY10" s="6">
        <v>100</v>
      </c>
      <c r="CZ10" s="6">
        <v>100</v>
      </c>
      <c r="DA10" s="6">
        <v>50</v>
      </c>
      <c r="DB10" s="6">
        <v>100</v>
      </c>
      <c r="DC10" s="6">
        <v>100</v>
      </c>
      <c r="DD10" s="6">
        <v>100</v>
      </c>
      <c r="DE10" s="6">
        <v>100</v>
      </c>
      <c r="DF10" s="6">
        <v>100</v>
      </c>
      <c r="DG10" s="6">
        <v>100</v>
      </c>
      <c r="DH10" s="6">
        <v>0</v>
      </c>
      <c r="DI10" s="6">
        <v>0</v>
      </c>
      <c r="DJ10" s="6">
        <v>100</v>
      </c>
      <c r="DK10" s="6">
        <v>100</v>
      </c>
      <c r="DL10" s="6">
        <v>100</v>
      </c>
      <c r="DM10" s="6">
        <v>100</v>
      </c>
      <c r="DN10" s="6">
        <v>100</v>
      </c>
      <c r="DO10" s="6">
        <v>100</v>
      </c>
      <c r="DP10" s="6">
        <v>40</v>
      </c>
      <c r="DQ10" s="6">
        <v>75</v>
      </c>
      <c r="DR10" s="6">
        <v>80</v>
      </c>
      <c r="DS10" s="6">
        <v>80</v>
      </c>
      <c r="DT10" s="6">
        <v>100</v>
      </c>
      <c r="DU10" s="6">
        <v>80</v>
      </c>
      <c r="DV10" s="6">
        <v>40</v>
      </c>
      <c r="DW10" s="6">
        <v>100</v>
      </c>
      <c r="DX10" s="6">
        <v>100</v>
      </c>
      <c r="DY10" s="6">
        <v>60</v>
      </c>
      <c r="DZ10" s="6">
        <v>20</v>
      </c>
      <c r="EA10" s="6">
        <v>100</v>
      </c>
      <c r="EB10" s="2" t="b">
        <v>0</v>
      </c>
      <c r="EC10" s="3" t="b">
        <v>0</v>
      </c>
      <c r="ED10" s="2" t="b">
        <v>0</v>
      </c>
      <c r="EE10" s="3" t="b">
        <v>0</v>
      </c>
      <c r="EF10" s="2" t="b">
        <v>0</v>
      </c>
      <c r="EG10" s="3" t="b">
        <v>0</v>
      </c>
      <c r="EH10" s="3" t="b">
        <v>0</v>
      </c>
      <c r="EI10" s="3" t="b">
        <v>0</v>
      </c>
      <c r="EJ10" s="3" t="b">
        <v>0</v>
      </c>
      <c r="EK10" s="3" t="b">
        <v>0</v>
      </c>
      <c r="EL10" s="3" t="b">
        <v>0</v>
      </c>
      <c r="EM10" s="3" t="b">
        <v>0</v>
      </c>
      <c r="EN10" s="3" t="b">
        <v>0</v>
      </c>
      <c r="EO10" s="3" t="b">
        <v>0</v>
      </c>
      <c r="EP10" s="3" t="b">
        <v>0</v>
      </c>
      <c r="EQ10" s="3" t="b">
        <v>0</v>
      </c>
      <c r="ER10" s="2" t="b">
        <v>0</v>
      </c>
      <c r="ES10" s="3" t="b">
        <v>0</v>
      </c>
      <c r="ET10" s="3" t="b">
        <v>0</v>
      </c>
      <c r="EU10" s="3" t="b">
        <v>0</v>
      </c>
      <c r="EV10" s="3" t="b">
        <v>0</v>
      </c>
      <c r="EW10" s="3" t="b">
        <v>0</v>
      </c>
      <c r="EX10" s="3" t="b">
        <v>0</v>
      </c>
      <c r="EY10" s="6">
        <v>1</v>
      </c>
      <c r="EZ10" s="6">
        <v>0</v>
      </c>
      <c r="FA10" s="6">
        <v>1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1</v>
      </c>
      <c r="FH10" s="6">
        <v>1</v>
      </c>
      <c r="FI10" s="6">
        <v>0</v>
      </c>
      <c r="FJ10" s="6">
        <v>0</v>
      </c>
      <c r="FK10" s="6">
        <v>0</v>
      </c>
      <c r="FL10" s="6">
        <v>0</v>
      </c>
      <c r="FM10" s="6">
        <v>1</v>
      </c>
      <c r="FN10" s="6">
        <v>0</v>
      </c>
      <c r="FO10" s="6">
        <v>3</v>
      </c>
      <c r="FP10" s="6">
        <v>3</v>
      </c>
      <c r="FQ10" s="6">
        <v>3</v>
      </c>
      <c r="FR10" s="6">
        <v>3</v>
      </c>
      <c r="FS10" s="6">
        <v>1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3" t="b">
        <v>0</v>
      </c>
      <c r="GB10" s="3" t="b">
        <v>0</v>
      </c>
      <c r="GC10" s="3" t="b">
        <v>0</v>
      </c>
      <c r="GD10" s="3" t="b">
        <v>0</v>
      </c>
      <c r="GE10" s="3" t="b">
        <v>0</v>
      </c>
      <c r="GF10" s="3" t="b">
        <v>0</v>
      </c>
      <c r="GG10" s="3" t="b">
        <v>0</v>
      </c>
      <c r="GH10" s="3" t="b">
        <v>0</v>
      </c>
      <c r="GI10" s="3" t="b">
        <v>0</v>
      </c>
      <c r="GJ10" s="3" t="b">
        <v>0</v>
      </c>
      <c r="GK10" s="3" t="b">
        <v>0</v>
      </c>
      <c r="GL10" s="3" t="b">
        <v>0</v>
      </c>
      <c r="GM10" s="6">
        <v>2</v>
      </c>
      <c r="GN10" s="6">
        <v>3</v>
      </c>
      <c r="GO10" s="6">
        <v>2</v>
      </c>
      <c r="GP10" s="6">
        <v>2</v>
      </c>
      <c r="GQ10" s="6">
        <v>2</v>
      </c>
      <c r="GR10" s="6">
        <v>1</v>
      </c>
      <c r="GS10" s="6">
        <v>1</v>
      </c>
      <c r="GT10" s="6">
        <v>2</v>
      </c>
      <c r="GU10" s="6">
        <v>2</v>
      </c>
      <c r="GV10" s="6">
        <v>2</v>
      </c>
      <c r="GW10" s="6">
        <v>2</v>
      </c>
      <c r="GX10" s="6">
        <v>2</v>
      </c>
      <c r="GY10" s="6">
        <v>2</v>
      </c>
      <c r="GZ10" s="6">
        <v>2</v>
      </c>
      <c r="HA10" s="6">
        <v>2</v>
      </c>
      <c r="HB10" s="6">
        <v>2</v>
      </c>
      <c r="HC10" s="6">
        <v>2</v>
      </c>
      <c r="HD10" s="6">
        <v>2</v>
      </c>
      <c r="HE10" s="6">
        <v>2</v>
      </c>
      <c r="HF10" s="6">
        <v>0</v>
      </c>
      <c r="HG10" s="6">
        <v>2</v>
      </c>
      <c r="HH10" s="6">
        <v>1</v>
      </c>
      <c r="HI10" s="6">
        <v>1</v>
      </c>
      <c r="HJ10" s="6">
        <v>2</v>
      </c>
      <c r="HK10" s="6">
        <v>2</v>
      </c>
      <c r="HL10" s="6">
        <v>2</v>
      </c>
      <c r="HM10" s="6">
        <v>2</v>
      </c>
      <c r="HN10" s="6">
        <v>2</v>
      </c>
      <c r="HO10" s="6">
        <v>1</v>
      </c>
      <c r="HP10" s="6">
        <v>3</v>
      </c>
      <c r="HQ10" s="6">
        <v>3</v>
      </c>
      <c r="HR10" s="6">
        <v>3</v>
      </c>
      <c r="HS10" s="6">
        <v>3</v>
      </c>
      <c r="HT10" s="6">
        <v>3</v>
      </c>
      <c r="HU10" s="6">
        <v>3</v>
      </c>
      <c r="HV10" s="6">
        <v>3</v>
      </c>
      <c r="HW10" s="6">
        <v>3</v>
      </c>
      <c r="HX10" s="6">
        <v>3</v>
      </c>
      <c r="HY10" s="6">
        <v>3</v>
      </c>
      <c r="HZ10" s="6">
        <v>3</v>
      </c>
      <c r="IA10" s="6">
        <v>3</v>
      </c>
      <c r="IB10" s="6">
        <v>0</v>
      </c>
      <c r="IC10" s="6">
        <v>3</v>
      </c>
      <c r="ID10" s="6">
        <v>3</v>
      </c>
    </row>
    <row x14ac:dyDescent="0.25" r="11" customHeight="1" ht="19.5">
      <c r="A11" s="45">
        <v>1</v>
      </c>
      <c r="B11" s="50" t="s">
        <v>278</v>
      </c>
      <c r="C11" s="50" t="s">
        <v>279</v>
      </c>
      <c r="D11" s="45">
        <v>1273001702</v>
      </c>
      <c r="E11" s="52">
        <v>9137111997</v>
      </c>
      <c r="F11" s="53">
        <v>36425</v>
      </c>
      <c r="G11" s="45">
        <f>DATEDIF(F11,TODAY(),"y")</f>
      </c>
      <c r="H11" s="45">
        <v>5</v>
      </c>
      <c r="I11" s="50" t="s">
        <v>247</v>
      </c>
      <c r="J11" s="50" t="s">
        <v>280</v>
      </c>
      <c r="K11" s="45">
        <v>2</v>
      </c>
      <c r="L11" s="50"/>
      <c r="M11" s="50"/>
      <c r="N11" s="45">
        <v>1</v>
      </c>
      <c r="O11" s="45">
        <v>162</v>
      </c>
      <c r="P11" s="45">
        <v>60</v>
      </c>
      <c r="Q11" s="45">
        <f>G11</f>
      </c>
      <c r="R11" s="45">
        <v>31</v>
      </c>
      <c r="S11" s="45">
        <v>37</v>
      </c>
      <c r="T11" s="45">
        <v>28</v>
      </c>
      <c r="U11" s="45">
        <v>91</v>
      </c>
      <c r="V11" s="45">
        <v>75</v>
      </c>
      <c r="W11" s="45">
        <v>100</v>
      </c>
      <c r="X11" s="45">
        <v>47</v>
      </c>
      <c r="Y11" s="45">
        <v>5</v>
      </c>
      <c r="Z11" s="45">
        <v>5</v>
      </c>
      <c r="AA11" s="45">
        <v>5</v>
      </c>
      <c r="AB11" s="45">
        <v>5</v>
      </c>
      <c r="AC11" s="45">
        <v>5</v>
      </c>
      <c r="AD11" s="45">
        <v>5</v>
      </c>
      <c r="AE11" s="45">
        <v>5</v>
      </c>
      <c r="AF11" s="45">
        <v>3</v>
      </c>
      <c r="AG11" s="45">
        <v>5</v>
      </c>
      <c r="AH11" s="45">
        <v>5</v>
      </c>
      <c r="AI11" s="45">
        <v>5</v>
      </c>
      <c r="AJ11" s="45">
        <v>5</v>
      </c>
      <c r="AK11" s="45">
        <v>3</v>
      </c>
      <c r="AL11" s="45">
        <v>5</v>
      </c>
      <c r="AM11" s="45">
        <v>3</v>
      </c>
      <c r="AN11" s="45">
        <v>5</v>
      </c>
      <c r="AO11" s="45">
        <v>5</v>
      </c>
      <c r="AP11" s="45">
        <v>5</v>
      </c>
      <c r="AQ11" s="45">
        <v>5</v>
      </c>
      <c r="AR11" s="45">
        <v>5</v>
      </c>
      <c r="AS11" s="45">
        <v>5</v>
      </c>
      <c r="AT11" s="45">
        <v>3</v>
      </c>
      <c r="AU11" s="45">
        <v>5</v>
      </c>
      <c r="AV11" s="45">
        <v>5</v>
      </c>
      <c r="AW11" s="45">
        <v>5</v>
      </c>
      <c r="AX11" s="45">
        <v>5</v>
      </c>
      <c r="AY11" s="45">
        <v>1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1</v>
      </c>
      <c r="BH11" s="45">
        <v>0</v>
      </c>
      <c r="BI11" s="45">
        <v>0</v>
      </c>
      <c r="BJ11" s="45">
        <v>1</v>
      </c>
      <c r="BK11" s="45">
        <v>0</v>
      </c>
      <c r="BL11" s="45">
        <v>0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1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0</v>
      </c>
      <c r="CA11" s="45">
        <v>0</v>
      </c>
      <c r="CB11" s="45">
        <v>0</v>
      </c>
      <c r="CC11" s="45">
        <v>0</v>
      </c>
      <c r="CD11" s="45">
        <v>0</v>
      </c>
      <c r="CE11" s="45">
        <v>0</v>
      </c>
      <c r="CF11" s="45">
        <v>0</v>
      </c>
      <c r="CG11" s="45">
        <v>0</v>
      </c>
      <c r="CH11" s="45">
        <v>0</v>
      </c>
      <c r="CI11" s="45">
        <v>0</v>
      </c>
      <c r="CJ11" s="45">
        <v>0</v>
      </c>
      <c r="CK11" s="45">
        <v>2</v>
      </c>
      <c r="CL11" s="45">
        <v>2</v>
      </c>
      <c r="CM11" s="45">
        <v>3</v>
      </c>
      <c r="CN11" s="45">
        <v>3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50</v>
      </c>
      <c r="CX11" s="6">
        <v>50</v>
      </c>
      <c r="CY11" s="6">
        <v>100</v>
      </c>
      <c r="CZ11" s="6">
        <v>100</v>
      </c>
      <c r="DA11" s="6">
        <v>50</v>
      </c>
      <c r="DB11" s="6">
        <v>100</v>
      </c>
      <c r="DC11" s="6">
        <v>100</v>
      </c>
      <c r="DD11" s="6">
        <v>50</v>
      </c>
      <c r="DE11" s="6">
        <v>100</v>
      </c>
      <c r="DF11" s="6">
        <v>100</v>
      </c>
      <c r="DG11" s="6">
        <v>100</v>
      </c>
      <c r="DH11" s="6">
        <v>100</v>
      </c>
      <c r="DI11" s="6">
        <v>100</v>
      </c>
      <c r="DJ11" s="6">
        <v>100</v>
      </c>
      <c r="DK11" s="6">
        <v>100</v>
      </c>
      <c r="DL11" s="6">
        <v>100</v>
      </c>
      <c r="DM11" s="6">
        <v>100</v>
      </c>
      <c r="DN11" s="6">
        <v>100</v>
      </c>
      <c r="DO11" s="6">
        <v>25</v>
      </c>
      <c r="DP11" s="6">
        <v>80</v>
      </c>
      <c r="DQ11" s="6">
        <v>100</v>
      </c>
      <c r="DR11" s="6">
        <v>80</v>
      </c>
      <c r="DS11" s="6">
        <v>80</v>
      </c>
      <c r="DT11" s="6">
        <v>80</v>
      </c>
      <c r="DU11" s="6">
        <v>80</v>
      </c>
      <c r="DV11" s="6">
        <v>80</v>
      </c>
      <c r="DW11" s="6">
        <v>80</v>
      </c>
      <c r="DX11" s="6">
        <v>80</v>
      </c>
      <c r="DY11" s="6">
        <v>80</v>
      </c>
      <c r="DZ11" s="6">
        <v>40</v>
      </c>
      <c r="EA11" s="2" t="b">
        <v>0</v>
      </c>
      <c r="EB11" s="6">
        <v>100</v>
      </c>
      <c r="EC11" s="6">
        <v>75</v>
      </c>
      <c r="ED11" s="6">
        <v>100</v>
      </c>
      <c r="EE11" s="6">
        <v>25</v>
      </c>
      <c r="EF11" s="6">
        <v>1</v>
      </c>
      <c r="EG11" s="6">
        <v>0</v>
      </c>
      <c r="EH11" s="6">
        <v>4</v>
      </c>
      <c r="EI11" s="6">
        <v>3</v>
      </c>
      <c r="EJ11" s="6">
        <v>3</v>
      </c>
      <c r="EK11" s="6">
        <v>2</v>
      </c>
      <c r="EL11" s="6">
        <v>1</v>
      </c>
      <c r="EM11" s="6">
        <v>3</v>
      </c>
      <c r="EN11" s="6">
        <v>2</v>
      </c>
      <c r="EO11" s="6">
        <v>4</v>
      </c>
      <c r="EP11" s="6">
        <v>2</v>
      </c>
      <c r="EQ11" s="6">
        <v>4</v>
      </c>
      <c r="ER11" s="6">
        <v>1</v>
      </c>
      <c r="ES11" s="6">
        <v>3</v>
      </c>
      <c r="ET11" s="6">
        <v>1</v>
      </c>
      <c r="EU11" s="6">
        <v>3</v>
      </c>
      <c r="EV11" s="6">
        <v>3</v>
      </c>
      <c r="EW11" s="6">
        <v>1</v>
      </c>
      <c r="EX11" s="6">
        <v>1</v>
      </c>
      <c r="EY11" s="6">
        <v>1</v>
      </c>
      <c r="EZ11" s="6">
        <v>0</v>
      </c>
      <c r="FA11" s="6">
        <v>1</v>
      </c>
      <c r="FB11" s="6">
        <v>0</v>
      </c>
      <c r="FC11" s="6">
        <v>1</v>
      </c>
      <c r="FD11" s="6">
        <v>1</v>
      </c>
      <c r="FE11" s="6">
        <v>0</v>
      </c>
      <c r="FF11" s="6">
        <v>0</v>
      </c>
      <c r="FG11" s="6">
        <v>1</v>
      </c>
      <c r="FH11" s="6">
        <v>2</v>
      </c>
      <c r="FI11" s="6">
        <v>0</v>
      </c>
      <c r="FJ11" s="6">
        <v>0</v>
      </c>
      <c r="FK11" s="6">
        <v>1</v>
      </c>
      <c r="FL11" s="6">
        <v>0</v>
      </c>
      <c r="FM11" s="6">
        <v>1</v>
      </c>
      <c r="FN11" s="6">
        <v>2</v>
      </c>
      <c r="FO11" s="6">
        <v>1</v>
      </c>
      <c r="FP11" s="6">
        <v>1</v>
      </c>
      <c r="FQ11" s="6">
        <v>1</v>
      </c>
      <c r="FR11" s="6">
        <v>1</v>
      </c>
      <c r="FS11" s="6">
        <v>1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4</v>
      </c>
      <c r="GC11" s="6">
        <v>3</v>
      </c>
      <c r="GD11" s="6">
        <v>1</v>
      </c>
      <c r="GE11" s="6">
        <v>1</v>
      </c>
      <c r="GF11" s="6">
        <v>0</v>
      </c>
      <c r="GG11" s="6">
        <v>0</v>
      </c>
      <c r="GH11" s="6">
        <v>3</v>
      </c>
      <c r="GI11" s="6">
        <v>1</v>
      </c>
      <c r="GJ11" s="6">
        <v>0</v>
      </c>
      <c r="GK11" s="6">
        <v>1</v>
      </c>
      <c r="GL11" s="6">
        <v>4</v>
      </c>
      <c r="GM11" s="6">
        <v>3</v>
      </c>
      <c r="GN11" s="6">
        <v>3</v>
      </c>
      <c r="GO11" s="2" t="b">
        <v>0</v>
      </c>
      <c r="GP11" s="6">
        <v>3</v>
      </c>
      <c r="GQ11" s="6">
        <v>3</v>
      </c>
      <c r="GR11" s="6">
        <v>3</v>
      </c>
      <c r="GS11" s="6">
        <v>3</v>
      </c>
      <c r="GT11" s="6">
        <v>3</v>
      </c>
      <c r="GU11" s="6">
        <v>3</v>
      </c>
      <c r="GV11" s="6">
        <v>2</v>
      </c>
      <c r="GW11" s="6">
        <v>1</v>
      </c>
      <c r="GX11" s="6">
        <v>3</v>
      </c>
      <c r="GY11" s="6">
        <v>2</v>
      </c>
      <c r="GZ11" s="6">
        <v>3</v>
      </c>
      <c r="HA11" s="6">
        <v>3</v>
      </c>
      <c r="HB11" s="6">
        <v>3</v>
      </c>
      <c r="HC11" s="6">
        <v>3</v>
      </c>
      <c r="HD11" s="6">
        <v>3</v>
      </c>
      <c r="HE11" s="6">
        <v>3</v>
      </c>
      <c r="HF11" s="6">
        <v>1</v>
      </c>
      <c r="HG11" s="6">
        <v>2</v>
      </c>
      <c r="HH11" s="6">
        <v>3</v>
      </c>
      <c r="HI11" s="6">
        <v>3</v>
      </c>
      <c r="HJ11" s="6">
        <v>2</v>
      </c>
      <c r="HK11" s="6">
        <v>3</v>
      </c>
      <c r="HL11" s="6">
        <v>3</v>
      </c>
      <c r="HM11" s="6">
        <v>3</v>
      </c>
      <c r="HN11" s="6">
        <v>1</v>
      </c>
      <c r="HO11" s="6">
        <v>2</v>
      </c>
      <c r="HP11" s="6">
        <v>3</v>
      </c>
      <c r="HQ11" s="6">
        <v>3</v>
      </c>
      <c r="HR11" s="6">
        <v>3</v>
      </c>
      <c r="HS11" s="6">
        <v>3</v>
      </c>
      <c r="HT11" s="6">
        <v>2</v>
      </c>
      <c r="HU11" s="6">
        <v>2</v>
      </c>
      <c r="HV11" s="6">
        <v>3</v>
      </c>
      <c r="HW11" s="6">
        <v>2</v>
      </c>
      <c r="HX11" s="6">
        <v>2</v>
      </c>
      <c r="HY11" s="6">
        <v>3</v>
      </c>
      <c r="HZ11" s="6">
        <v>3</v>
      </c>
      <c r="IA11" s="6">
        <v>3</v>
      </c>
      <c r="IB11" s="6">
        <v>3</v>
      </c>
      <c r="IC11" s="6">
        <v>3</v>
      </c>
      <c r="ID11" s="6">
        <v>3</v>
      </c>
    </row>
    <row x14ac:dyDescent="0.25" r="12" customHeight="1" ht="19.5">
      <c r="A12" s="45">
        <v>1</v>
      </c>
      <c r="B12" s="50" t="s">
        <v>281</v>
      </c>
      <c r="C12" s="50" t="s">
        <v>282</v>
      </c>
      <c r="D12" s="45">
        <v>1272599061</v>
      </c>
      <c r="E12" s="52">
        <v>9907213325</v>
      </c>
      <c r="F12" s="53">
        <v>35833</v>
      </c>
      <c r="G12" s="45">
        <f>DATEDIF(F12,TODAY(),"y")</f>
      </c>
      <c r="H12" s="45">
        <v>4</v>
      </c>
      <c r="I12" s="50" t="s">
        <v>283</v>
      </c>
      <c r="J12" s="50" t="s">
        <v>284</v>
      </c>
      <c r="K12" s="51">
        <v>1.5</v>
      </c>
      <c r="L12" s="50" t="s">
        <v>285</v>
      </c>
      <c r="M12" s="50"/>
      <c r="N12" s="45">
        <v>1</v>
      </c>
      <c r="O12" s="45">
        <v>152</v>
      </c>
      <c r="P12" s="45">
        <v>56</v>
      </c>
      <c r="Q12" s="45">
        <f>G12</f>
      </c>
      <c r="R12" s="45">
        <v>34</v>
      </c>
      <c r="S12" s="45">
        <v>38</v>
      </c>
      <c r="T12" s="45">
        <v>29</v>
      </c>
      <c r="U12" s="45">
        <v>86</v>
      </c>
      <c r="V12" s="45">
        <v>74</v>
      </c>
      <c r="W12" s="45">
        <v>101</v>
      </c>
      <c r="X12" s="45">
        <v>50</v>
      </c>
      <c r="Y12" s="45">
        <v>5</v>
      </c>
      <c r="Z12" s="45">
        <v>5</v>
      </c>
      <c r="AA12" s="45">
        <v>5</v>
      </c>
      <c r="AB12" s="45">
        <v>5</v>
      </c>
      <c r="AC12" s="45">
        <v>5</v>
      </c>
      <c r="AD12" s="45">
        <v>5</v>
      </c>
      <c r="AE12" s="45">
        <v>3</v>
      </c>
      <c r="AF12" s="45">
        <v>3</v>
      </c>
      <c r="AG12" s="45">
        <v>5</v>
      </c>
      <c r="AH12" s="45">
        <v>5</v>
      </c>
      <c r="AI12" s="45">
        <v>5</v>
      </c>
      <c r="AJ12" s="45">
        <v>5</v>
      </c>
      <c r="AK12" s="45">
        <v>5</v>
      </c>
      <c r="AL12" s="45">
        <v>5</v>
      </c>
      <c r="AM12" s="45">
        <v>3</v>
      </c>
      <c r="AN12" s="45">
        <v>5</v>
      </c>
      <c r="AO12" s="45">
        <v>5</v>
      </c>
      <c r="AP12" s="45">
        <v>5</v>
      </c>
      <c r="AQ12" s="45">
        <v>5</v>
      </c>
      <c r="AR12" s="45">
        <v>5</v>
      </c>
      <c r="AS12" s="45">
        <v>5</v>
      </c>
      <c r="AT12" s="45">
        <v>5</v>
      </c>
      <c r="AU12" s="45">
        <v>5</v>
      </c>
      <c r="AV12" s="45">
        <v>5</v>
      </c>
      <c r="AW12" s="45">
        <v>5</v>
      </c>
      <c r="AX12" s="45">
        <v>1</v>
      </c>
      <c r="AY12" s="45">
        <v>0</v>
      </c>
      <c r="AZ12" s="45">
        <v>0</v>
      </c>
      <c r="BA12" s="45">
        <v>1</v>
      </c>
      <c r="BB12" s="45">
        <v>0</v>
      </c>
      <c r="BC12" s="45">
        <v>1</v>
      </c>
      <c r="BD12" s="45">
        <v>0</v>
      </c>
      <c r="BE12" s="45"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0</v>
      </c>
      <c r="BK12" s="45">
        <v>0</v>
      </c>
      <c r="BL12" s="45">
        <v>0</v>
      </c>
      <c r="BM12" s="45">
        <v>1</v>
      </c>
      <c r="BN12" s="45">
        <v>0</v>
      </c>
      <c r="BO12" s="45">
        <v>0</v>
      </c>
      <c r="BP12" s="45">
        <v>0</v>
      </c>
      <c r="BQ12" s="45">
        <v>0</v>
      </c>
      <c r="BR12" s="45">
        <v>1</v>
      </c>
      <c r="BS12" s="45">
        <v>0</v>
      </c>
      <c r="BT12" s="45">
        <v>0</v>
      </c>
      <c r="BU12" s="45">
        <v>0</v>
      </c>
      <c r="BV12" s="45">
        <v>0</v>
      </c>
      <c r="BW12" s="45">
        <v>0</v>
      </c>
      <c r="BX12" s="45">
        <v>0</v>
      </c>
      <c r="BY12" s="45">
        <v>0</v>
      </c>
      <c r="BZ12" s="45">
        <v>0</v>
      </c>
      <c r="CA12" s="45">
        <v>0</v>
      </c>
      <c r="CB12" s="45">
        <v>0</v>
      </c>
      <c r="CC12" s="45">
        <v>0</v>
      </c>
      <c r="CD12" s="45">
        <v>0</v>
      </c>
      <c r="CE12" s="45">
        <v>0</v>
      </c>
      <c r="CF12" s="45">
        <v>0</v>
      </c>
      <c r="CG12" s="45">
        <v>0</v>
      </c>
      <c r="CH12" s="45">
        <v>0</v>
      </c>
      <c r="CI12" s="45">
        <v>0</v>
      </c>
      <c r="CJ12" s="45">
        <v>0</v>
      </c>
      <c r="CK12" s="45">
        <v>3</v>
      </c>
      <c r="CL12" s="45">
        <v>3</v>
      </c>
      <c r="CM12" s="45">
        <v>3</v>
      </c>
      <c r="CN12" s="45">
        <v>3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25</v>
      </c>
      <c r="CW12" s="6">
        <v>50</v>
      </c>
      <c r="CX12" s="6">
        <v>50</v>
      </c>
      <c r="CY12" s="6">
        <v>100</v>
      </c>
      <c r="CZ12" s="6">
        <v>100</v>
      </c>
      <c r="DA12" s="6">
        <v>50</v>
      </c>
      <c r="DB12" s="6">
        <v>100</v>
      </c>
      <c r="DC12" s="6">
        <v>100</v>
      </c>
      <c r="DD12" s="6">
        <v>100</v>
      </c>
      <c r="DE12" s="6">
        <v>100</v>
      </c>
      <c r="DF12" s="6">
        <v>100</v>
      </c>
      <c r="DG12" s="6">
        <v>100</v>
      </c>
      <c r="DH12" s="6">
        <v>100</v>
      </c>
      <c r="DI12" s="6">
        <v>100</v>
      </c>
      <c r="DJ12" s="6">
        <v>100</v>
      </c>
      <c r="DK12" s="6">
        <v>100</v>
      </c>
      <c r="DL12" s="6">
        <v>100</v>
      </c>
      <c r="DM12" s="6">
        <v>0</v>
      </c>
      <c r="DN12" s="6">
        <v>0</v>
      </c>
      <c r="DO12" s="6">
        <v>75</v>
      </c>
      <c r="DP12" s="6">
        <v>80</v>
      </c>
      <c r="DQ12" s="6">
        <v>100</v>
      </c>
      <c r="DR12" s="6">
        <v>40</v>
      </c>
      <c r="DS12" s="6">
        <v>60</v>
      </c>
      <c r="DT12" s="6">
        <v>60</v>
      </c>
      <c r="DU12" s="6">
        <v>0</v>
      </c>
      <c r="DV12" s="6">
        <v>40</v>
      </c>
      <c r="DW12" s="6">
        <v>80</v>
      </c>
      <c r="DX12" s="6">
        <v>20</v>
      </c>
      <c r="DY12" s="6">
        <v>20</v>
      </c>
      <c r="DZ12" s="6">
        <v>20</v>
      </c>
      <c r="EA12" s="6">
        <v>50</v>
      </c>
      <c r="EB12" s="6">
        <v>50</v>
      </c>
      <c r="EC12" s="6">
        <v>0</v>
      </c>
      <c r="ED12" s="6">
        <v>50</v>
      </c>
      <c r="EE12" s="6">
        <v>25</v>
      </c>
      <c r="EF12" s="6">
        <v>1</v>
      </c>
      <c r="EG12" s="6">
        <v>1</v>
      </c>
      <c r="EH12" s="6">
        <v>3</v>
      </c>
      <c r="EI12" s="6">
        <v>2</v>
      </c>
      <c r="EJ12" s="6">
        <v>2</v>
      </c>
      <c r="EK12" s="6">
        <v>1</v>
      </c>
      <c r="EL12" s="6">
        <v>3</v>
      </c>
      <c r="EM12" s="6">
        <v>3</v>
      </c>
      <c r="EN12" s="6">
        <v>3</v>
      </c>
      <c r="EO12" s="6">
        <v>3</v>
      </c>
      <c r="EP12" s="6">
        <v>3</v>
      </c>
      <c r="EQ12" s="6">
        <v>3</v>
      </c>
      <c r="ER12" s="6">
        <v>3</v>
      </c>
      <c r="ES12" s="6">
        <v>3</v>
      </c>
      <c r="ET12" s="6">
        <v>1</v>
      </c>
      <c r="EU12" s="6">
        <v>3</v>
      </c>
      <c r="EV12" s="6">
        <v>2</v>
      </c>
      <c r="EW12" s="6">
        <v>3</v>
      </c>
      <c r="EX12" s="6">
        <v>2</v>
      </c>
      <c r="EY12" s="6">
        <v>1</v>
      </c>
      <c r="EZ12" s="6">
        <v>2</v>
      </c>
      <c r="FA12" s="6">
        <v>1</v>
      </c>
      <c r="FB12" s="6">
        <v>1</v>
      </c>
      <c r="FC12" s="6">
        <v>0</v>
      </c>
      <c r="FD12" s="6">
        <v>0</v>
      </c>
      <c r="FE12" s="6">
        <v>0</v>
      </c>
      <c r="FF12" s="6">
        <v>2</v>
      </c>
      <c r="FG12" s="6">
        <v>0</v>
      </c>
      <c r="FH12" s="6">
        <v>2</v>
      </c>
      <c r="FI12" s="6">
        <v>2</v>
      </c>
      <c r="FJ12" s="6">
        <v>0</v>
      </c>
      <c r="FK12" s="6">
        <v>1</v>
      </c>
      <c r="FL12" s="6">
        <v>1</v>
      </c>
      <c r="FM12" s="6">
        <v>1</v>
      </c>
      <c r="FN12" s="6">
        <v>1</v>
      </c>
      <c r="FO12" s="6">
        <v>1</v>
      </c>
      <c r="FP12" s="6">
        <v>1</v>
      </c>
      <c r="FQ12" s="6">
        <v>1</v>
      </c>
      <c r="FR12" s="6">
        <v>1</v>
      </c>
      <c r="FS12" s="6">
        <v>1</v>
      </c>
      <c r="FT12" s="6">
        <v>2</v>
      </c>
      <c r="FU12" s="6">
        <v>2</v>
      </c>
      <c r="FV12" s="6">
        <v>0</v>
      </c>
      <c r="FW12" s="6">
        <v>0</v>
      </c>
      <c r="FX12" s="6">
        <v>1</v>
      </c>
      <c r="FY12" s="6">
        <v>0</v>
      </c>
      <c r="FZ12" s="6">
        <v>0</v>
      </c>
      <c r="GA12" s="6">
        <v>1</v>
      </c>
      <c r="GB12" s="6">
        <v>4</v>
      </c>
      <c r="GC12" s="6">
        <v>4</v>
      </c>
      <c r="GD12" s="6">
        <v>2</v>
      </c>
      <c r="GE12" s="6">
        <v>2</v>
      </c>
      <c r="GF12" s="6">
        <v>3</v>
      </c>
      <c r="GG12" s="6">
        <v>2</v>
      </c>
      <c r="GH12" s="6">
        <v>1</v>
      </c>
      <c r="GI12" s="6">
        <v>2</v>
      </c>
      <c r="GJ12" s="6">
        <v>2</v>
      </c>
      <c r="GK12" s="6">
        <v>3</v>
      </c>
      <c r="GL12" s="6">
        <v>3</v>
      </c>
      <c r="GM12" s="6">
        <v>1</v>
      </c>
      <c r="GN12" s="6">
        <v>1</v>
      </c>
      <c r="GO12" s="6">
        <v>1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1</v>
      </c>
      <c r="GV12" s="6">
        <v>0</v>
      </c>
      <c r="GW12" s="6">
        <v>1</v>
      </c>
      <c r="GX12" s="6">
        <v>0</v>
      </c>
      <c r="GY12" s="6">
        <v>0</v>
      </c>
      <c r="GZ12" s="6">
        <v>0</v>
      </c>
      <c r="HA12" s="6">
        <v>1</v>
      </c>
      <c r="HB12" s="6">
        <v>0</v>
      </c>
      <c r="HC12" s="6">
        <v>1</v>
      </c>
      <c r="HD12" s="6">
        <v>0</v>
      </c>
      <c r="HE12" s="6">
        <v>0</v>
      </c>
      <c r="HF12" s="6">
        <v>0</v>
      </c>
      <c r="HG12" s="6">
        <v>0</v>
      </c>
      <c r="HH12" s="6">
        <v>1</v>
      </c>
      <c r="HI12" s="6">
        <v>1</v>
      </c>
      <c r="HJ12" s="6">
        <v>0</v>
      </c>
      <c r="HK12" s="6">
        <v>2</v>
      </c>
      <c r="HL12" s="6">
        <v>1</v>
      </c>
      <c r="HM12" s="6">
        <v>0</v>
      </c>
      <c r="HN12" s="6">
        <v>0</v>
      </c>
      <c r="HO12" s="6">
        <v>1</v>
      </c>
      <c r="HP12" s="6">
        <v>2</v>
      </c>
      <c r="HQ12" s="6">
        <v>3</v>
      </c>
      <c r="HR12" s="6">
        <v>3</v>
      </c>
      <c r="HS12" s="6">
        <v>3</v>
      </c>
      <c r="HT12" s="6">
        <v>3</v>
      </c>
      <c r="HU12" s="6">
        <v>2</v>
      </c>
      <c r="HV12" s="6">
        <v>1</v>
      </c>
      <c r="HW12" s="6">
        <v>2</v>
      </c>
      <c r="HX12" s="6">
        <v>1</v>
      </c>
      <c r="HY12" s="6">
        <v>3</v>
      </c>
      <c r="HZ12" s="6">
        <v>1</v>
      </c>
      <c r="IA12" s="6">
        <v>3</v>
      </c>
      <c r="IB12" s="6">
        <v>3</v>
      </c>
      <c r="IC12" s="6">
        <v>2</v>
      </c>
      <c r="ID12" s="6">
        <v>3</v>
      </c>
    </row>
    <row x14ac:dyDescent="0.25" r="13" customHeight="1" ht="18.75">
      <c r="A13" s="45">
        <v>1</v>
      </c>
      <c r="B13" s="50" t="s">
        <v>286</v>
      </c>
      <c r="C13" s="50" t="s">
        <v>287</v>
      </c>
      <c r="D13" s="45">
        <v>4260186991</v>
      </c>
      <c r="E13" s="52">
        <v>9175207593</v>
      </c>
      <c r="F13" s="53"/>
      <c r="G13" s="45">
        <v>29</v>
      </c>
      <c r="H13" s="49"/>
      <c r="I13" s="50"/>
      <c r="J13" s="50"/>
      <c r="K13" s="49"/>
      <c r="L13" s="55"/>
      <c r="M13" s="50"/>
      <c r="N13" s="49"/>
      <c r="O13" s="45">
        <v>158</v>
      </c>
      <c r="P13" s="45">
        <v>58</v>
      </c>
      <c r="Q13" s="45">
        <v>29</v>
      </c>
      <c r="R13" s="45">
        <v>33</v>
      </c>
      <c r="S13" s="45">
        <v>37</v>
      </c>
      <c r="T13" s="45">
        <v>27</v>
      </c>
      <c r="U13" s="45">
        <v>92</v>
      </c>
      <c r="V13" s="45">
        <v>71</v>
      </c>
      <c r="W13" s="45">
        <v>96</v>
      </c>
      <c r="X13" s="45">
        <v>99</v>
      </c>
      <c r="Y13" s="45">
        <v>3</v>
      </c>
      <c r="Z13" s="45">
        <v>5</v>
      </c>
      <c r="AA13" s="45">
        <v>5</v>
      </c>
      <c r="AB13" s="45">
        <v>3</v>
      </c>
      <c r="AC13" s="45">
        <v>3</v>
      </c>
      <c r="AD13" s="45">
        <v>5</v>
      </c>
      <c r="AE13" s="45">
        <v>5</v>
      </c>
      <c r="AF13" s="45">
        <v>3</v>
      </c>
      <c r="AG13" s="45">
        <v>5</v>
      </c>
      <c r="AH13" s="45">
        <v>5</v>
      </c>
      <c r="AI13" s="45">
        <v>5</v>
      </c>
      <c r="AJ13" s="45">
        <v>5</v>
      </c>
      <c r="AK13" s="45">
        <v>3</v>
      </c>
      <c r="AL13" s="45">
        <v>5</v>
      </c>
      <c r="AM13" s="45">
        <v>5</v>
      </c>
      <c r="AN13" s="45">
        <v>5</v>
      </c>
      <c r="AO13" s="45">
        <v>5</v>
      </c>
      <c r="AP13" s="45">
        <v>5</v>
      </c>
      <c r="AQ13" s="45">
        <v>5</v>
      </c>
      <c r="AR13" s="45">
        <v>5</v>
      </c>
      <c r="AS13" s="45">
        <v>3</v>
      </c>
      <c r="AT13" s="45">
        <v>5</v>
      </c>
      <c r="AU13" s="45">
        <v>5</v>
      </c>
      <c r="AV13" s="45">
        <v>3</v>
      </c>
      <c r="AW13" s="45">
        <v>3</v>
      </c>
      <c r="AX13" s="45">
        <v>5</v>
      </c>
      <c r="AY13" s="45">
        <v>0</v>
      </c>
      <c r="AZ13" s="45">
        <v>0</v>
      </c>
      <c r="BA13" s="45">
        <v>0</v>
      </c>
      <c r="BB13" s="45">
        <v>0</v>
      </c>
      <c r="BC13" s="45">
        <v>1</v>
      </c>
      <c r="BD13" s="45">
        <v>0</v>
      </c>
      <c r="BE13" s="45"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0</v>
      </c>
      <c r="BK13" s="45">
        <v>0</v>
      </c>
      <c r="BL13" s="45">
        <v>0</v>
      </c>
      <c r="BM13" s="45">
        <v>1</v>
      </c>
      <c r="BN13" s="45">
        <v>0</v>
      </c>
      <c r="BO13" s="45">
        <v>0</v>
      </c>
      <c r="BP13" s="45">
        <v>0</v>
      </c>
      <c r="BQ13" s="45">
        <v>1</v>
      </c>
      <c r="BR13" s="45">
        <v>0</v>
      </c>
      <c r="BS13" s="45">
        <v>0</v>
      </c>
      <c r="BT13" s="45">
        <v>0</v>
      </c>
      <c r="BU13" s="45">
        <v>0</v>
      </c>
      <c r="BV13" s="45">
        <v>0</v>
      </c>
      <c r="BW13" s="45">
        <v>0</v>
      </c>
      <c r="BX13" s="45">
        <v>0</v>
      </c>
      <c r="BY13" s="45">
        <v>0</v>
      </c>
      <c r="BZ13" s="45">
        <v>0</v>
      </c>
      <c r="CA13" s="45">
        <v>0</v>
      </c>
      <c r="CB13" s="45">
        <v>0</v>
      </c>
      <c r="CC13" s="45">
        <v>0</v>
      </c>
      <c r="CD13" s="45">
        <v>0</v>
      </c>
      <c r="CE13" s="45">
        <v>0</v>
      </c>
      <c r="CF13" s="45">
        <v>0</v>
      </c>
      <c r="CG13" s="45">
        <v>0</v>
      </c>
      <c r="CH13" s="45">
        <v>0</v>
      </c>
      <c r="CI13" s="45">
        <v>0</v>
      </c>
      <c r="CJ13" s="45">
        <v>0</v>
      </c>
      <c r="CK13" s="45">
        <v>3</v>
      </c>
      <c r="CL13" s="45">
        <v>3</v>
      </c>
      <c r="CM13" s="45">
        <v>2</v>
      </c>
      <c r="CN13" s="45">
        <v>2</v>
      </c>
      <c r="CO13" s="41"/>
      <c r="CP13" s="41"/>
      <c r="CQ13" s="41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1"/>
      <c r="DC13" s="40"/>
      <c r="DD13" s="40"/>
      <c r="DE13" s="41"/>
      <c r="DF13" s="41"/>
      <c r="DG13" s="41"/>
      <c r="DH13" s="40"/>
      <c r="DI13" s="40"/>
      <c r="DJ13" s="41"/>
      <c r="DK13" s="41"/>
      <c r="DL13" s="40"/>
      <c r="DM13" s="40"/>
      <c r="DN13" s="40"/>
      <c r="DO13" s="40"/>
      <c r="DP13" s="40"/>
      <c r="DQ13" s="40"/>
      <c r="DR13" s="41"/>
      <c r="DS13" s="40"/>
      <c r="DT13" s="40"/>
      <c r="DU13" s="40"/>
      <c r="DV13" s="40"/>
      <c r="DW13" s="40"/>
      <c r="DX13" s="40"/>
      <c r="DY13" s="41"/>
      <c r="DZ13" s="40"/>
      <c r="EA13" s="41"/>
      <c r="EB13" s="41"/>
      <c r="EC13" s="40"/>
      <c r="ED13" s="41"/>
      <c r="EE13" s="40"/>
      <c r="EF13" s="41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1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1"/>
      <c r="GP13" s="41"/>
      <c r="GQ13" s="40"/>
      <c r="GR13" s="40"/>
      <c r="GS13" s="40"/>
      <c r="GT13" s="41"/>
      <c r="GU13" s="40"/>
      <c r="GV13" s="40"/>
      <c r="GW13" s="40"/>
      <c r="GX13" s="40"/>
      <c r="GY13" s="40"/>
      <c r="GZ13" s="40"/>
      <c r="HA13" s="40"/>
      <c r="HB13" s="40"/>
      <c r="HC13" s="41"/>
      <c r="HD13" s="40"/>
      <c r="HE13" s="40"/>
      <c r="HF13" s="40"/>
      <c r="HG13" s="40"/>
      <c r="HH13" s="41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</row>
    <row x14ac:dyDescent="0.25" r="14" customHeight="1" ht="18.75">
      <c r="A14" s="45">
        <v>1</v>
      </c>
      <c r="B14" s="50" t="s">
        <v>289</v>
      </c>
      <c r="C14" s="50" t="s">
        <v>266</v>
      </c>
      <c r="D14" s="45">
        <v>1292035366</v>
      </c>
      <c r="E14" s="52">
        <v>9130913385</v>
      </c>
      <c r="F14" s="56" t="s">
        <v>449</v>
      </c>
      <c r="G14" s="45">
        <v>37</v>
      </c>
      <c r="H14" s="45">
        <v>5</v>
      </c>
      <c r="I14" s="50" t="s">
        <v>290</v>
      </c>
      <c r="J14" s="50" t="s">
        <v>237</v>
      </c>
      <c r="K14" s="45">
        <v>17</v>
      </c>
      <c r="L14" s="55"/>
      <c r="M14" s="50"/>
      <c r="N14" s="45">
        <v>3</v>
      </c>
      <c r="O14" s="45">
        <v>170</v>
      </c>
      <c r="P14" s="45">
        <v>62</v>
      </c>
      <c r="Q14" s="45">
        <v>37</v>
      </c>
      <c r="R14" s="45">
        <v>33</v>
      </c>
      <c r="S14" s="45">
        <v>31</v>
      </c>
      <c r="T14" s="45">
        <v>28</v>
      </c>
      <c r="U14" s="45">
        <v>91</v>
      </c>
      <c r="V14" s="45">
        <v>73</v>
      </c>
      <c r="W14" s="45">
        <v>100</v>
      </c>
      <c r="X14" s="45">
        <v>53</v>
      </c>
      <c r="Y14" s="45">
        <v>5</v>
      </c>
      <c r="Z14" s="45">
        <v>5</v>
      </c>
      <c r="AA14" s="45">
        <v>5</v>
      </c>
      <c r="AB14" s="45">
        <v>5</v>
      </c>
      <c r="AC14" s="45">
        <v>5</v>
      </c>
      <c r="AD14" s="45">
        <v>5</v>
      </c>
      <c r="AE14" s="45">
        <v>5</v>
      </c>
      <c r="AF14" s="45">
        <v>5</v>
      </c>
      <c r="AG14" s="45">
        <v>5</v>
      </c>
      <c r="AH14" s="45">
        <v>5</v>
      </c>
      <c r="AI14" s="45">
        <v>5</v>
      </c>
      <c r="AJ14" s="45">
        <v>5</v>
      </c>
      <c r="AK14" s="45">
        <v>5</v>
      </c>
      <c r="AL14" s="45">
        <v>5</v>
      </c>
      <c r="AM14" s="45">
        <v>3</v>
      </c>
      <c r="AN14" s="45">
        <v>5</v>
      </c>
      <c r="AO14" s="45">
        <v>5</v>
      </c>
      <c r="AP14" s="45">
        <v>3</v>
      </c>
      <c r="AQ14" s="45">
        <v>5</v>
      </c>
      <c r="AR14" s="45">
        <v>5</v>
      </c>
      <c r="AS14" s="45">
        <v>5</v>
      </c>
      <c r="AT14" s="45">
        <v>3</v>
      </c>
      <c r="AU14" s="45">
        <v>5</v>
      </c>
      <c r="AV14" s="45">
        <v>5</v>
      </c>
      <c r="AW14" s="45">
        <v>5</v>
      </c>
      <c r="AX14" s="45">
        <v>5</v>
      </c>
      <c r="AY14" s="45">
        <v>0</v>
      </c>
      <c r="AZ14" s="45">
        <v>0</v>
      </c>
      <c r="BA14" s="45">
        <v>0</v>
      </c>
      <c r="BB14" s="45">
        <v>0</v>
      </c>
      <c r="BC14" s="45">
        <v>1</v>
      </c>
      <c r="BD14" s="45">
        <v>0</v>
      </c>
      <c r="BE14" s="45">
        <v>0</v>
      </c>
      <c r="BF14" s="45">
        <v>0</v>
      </c>
      <c r="BG14" s="45">
        <v>1</v>
      </c>
      <c r="BH14" s="45">
        <v>0</v>
      </c>
      <c r="BI14" s="45">
        <v>0</v>
      </c>
      <c r="BJ14" s="45">
        <v>0</v>
      </c>
      <c r="BK14" s="45">
        <v>0</v>
      </c>
      <c r="BL14" s="45">
        <v>0</v>
      </c>
      <c r="BM14" s="45">
        <v>0</v>
      </c>
      <c r="BN14" s="45">
        <v>0</v>
      </c>
      <c r="BO14" s="45">
        <v>0</v>
      </c>
      <c r="BP14" s="45">
        <v>0</v>
      </c>
      <c r="BQ14" s="45">
        <v>1</v>
      </c>
      <c r="BR14" s="45">
        <v>0</v>
      </c>
      <c r="BS14" s="45">
        <v>0</v>
      </c>
      <c r="BT14" s="45">
        <v>0</v>
      </c>
      <c r="BU14" s="45">
        <v>0</v>
      </c>
      <c r="BV14" s="45">
        <v>0</v>
      </c>
      <c r="BW14" s="45">
        <v>0</v>
      </c>
      <c r="BX14" s="45">
        <v>0</v>
      </c>
      <c r="BY14" s="45">
        <v>0</v>
      </c>
      <c r="BZ14" s="45">
        <v>0</v>
      </c>
      <c r="CA14" s="45">
        <v>0</v>
      </c>
      <c r="CB14" s="45">
        <v>0</v>
      </c>
      <c r="CC14" s="45">
        <v>0</v>
      </c>
      <c r="CD14" s="45">
        <v>0</v>
      </c>
      <c r="CE14" s="45">
        <v>0</v>
      </c>
      <c r="CF14" s="45">
        <v>1</v>
      </c>
      <c r="CG14" s="45">
        <v>0</v>
      </c>
      <c r="CH14" s="45">
        <v>0</v>
      </c>
      <c r="CI14" s="45">
        <v>0</v>
      </c>
      <c r="CJ14" s="45">
        <v>0</v>
      </c>
      <c r="CK14" s="45">
        <v>3</v>
      </c>
      <c r="CL14" s="45">
        <v>3</v>
      </c>
      <c r="CM14" s="45">
        <v>2</v>
      </c>
      <c r="CN14" s="45">
        <v>2</v>
      </c>
      <c r="CO14" s="45">
        <v>0</v>
      </c>
      <c r="CP14" s="45">
        <v>0</v>
      </c>
      <c r="CQ14" s="45">
        <v>0</v>
      </c>
      <c r="CR14" s="45">
        <v>0</v>
      </c>
      <c r="CS14" s="45">
        <v>1</v>
      </c>
      <c r="CT14" s="45">
        <v>0</v>
      </c>
      <c r="CU14" s="45">
        <v>0</v>
      </c>
      <c r="CV14" s="45">
        <v>75</v>
      </c>
      <c r="CW14" s="45">
        <v>100</v>
      </c>
      <c r="CX14" s="45">
        <v>50</v>
      </c>
      <c r="CY14" s="45">
        <v>100</v>
      </c>
      <c r="CZ14" s="45">
        <v>100</v>
      </c>
      <c r="DA14" s="45">
        <v>100</v>
      </c>
      <c r="DB14" s="45">
        <v>100</v>
      </c>
      <c r="DC14" s="45">
        <v>100</v>
      </c>
      <c r="DD14" s="45">
        <v>100</v>
      </c>
      <c r="DE14" s="45">
        <v>100</v>
      </c>
      <c r="DF14" s="45">
        <v>100</v>
      </c>
      <c r="DG14" s="45">
        <v>100</v>
      </c>
      <c r="DH14" s="45">
        <v>100</v>
      </c>
      <c r="DI14" s="45">
        <v>0</v>
      </c>
      <c r="DJ14" s="45">
        <v>100</v>
      </c>
      <c r="DK14" s="45">
        <v>100</v>
      </c>
      <c r="DL14" s="45">
        <v>100</v>
      </c>
      <c r="DM14" s="45">
        <v>100</v>
      </c>
      <c r="DN14" s="45">
        <v>100</v>
      </c>
      <c r="DO14" s="45">
        <v>75</v>
      </c>
      <c r="DP14" s="45">
        <v>60</v>
      </c>
      <c r="DQ14" s="45">
        <v>75</v>
      </c>
      <c r="DR14" s="45">
        <v>80</v>
      </c>
      <c r="DS14" s="45">
        <v>80</v>
      </c>
      <c r="DT14" s="45">
        <v>100</v>
      </c>
      <c r="DU14" s="45">
        <v>80</v>
      </c>
      <c r="DV14" s="45">
        <v>60</v>
      </c>
      <c r="DW14" s="45">
        <v>80</v>
      </c>
      <c r="DX14" s="45">
        <v>100</v>
      </c>
      <c r="DY14" s="45">
        <v>60</v>
      </c>
      <c r="DZ14" s="45">
        <v>80</v>
      </c>
      <c r="EA14" s="45">
        <v>100</v>
      </c>
      <c r="EB14" s="45">
        <v>100</v>
      </c>
      <c r="EC14" s="45">
        <v>50</v>
      </c>
      <c r="ED14" s="45">
        <v>100</v>
      </c>
      <c r="EE14" s="45">
        <v>75</v>
      </c>
      <c r="EF14" s="45">
        <v>3</v>
      </c>
      <c r="EG14" s="45">
        <v>1</v>
      </c>
      <c r="EH14" s="45">
        <v>2</v>
      </c>
      <c r="EI14" s="45">
        <v>4</v>
      </c>
      <c r="EJ14" s="45">
        <v>3</v>
      </c>
      <c r="EK14" s="45">
        <v>3</v>
      </c>
      <c r="EL14" s="45">
        <v>4</v>
      </c>
      <c r="EM14" s="45">
        <v>2</v>
      </c>
      <c r="EN14" s="45">
        <v>4</v>
      </c>
      <c r="EO14" s="45">
        <v>2</v>
      </c>
      <c r="EP14" s="45">
        <v>3</v>
      </c>
      <c r="EQ14" s="45">
        <v>2</v>
      </c>
      <c r="ER14" s="45">
        <v>1</v>
      </c>
      <c r="ES14" s="45">
        <v>3</v>
      </c>
      <c r="ET14" s="45">
        <v>1</v>
      </c>
      <c r="EU14" s="45">
        <v>3</v>
      </c>
      <c r="EV14" s="45">
        <v>3</v>
      </c>
      <c r="EW14" s="45">
        <v>3</v>
      </c>
      <c r="EX14" s="45">
        <v>4</v>
      </c>
      <c r="EY14" s="45">
        <v>2</v>
      </c>
      <c r="EZ14" s="45">
        <v>0</v>
      </c>
      <c r="FA14" s="45">
        <v>0</v>
      </c>
      <c r="FB14" s="45">
        <v>0</v>
      </c>
      <c r="FC14" s="45">
        <v>0</v>
      </c>
      <c r="FD14" s="45">
        <v>0</v>
      </c>
      <c r="FE14" s="45">
        <v>0</v>
      </c>
      <c r="FF14" s="45">
        <v>0</v>
      </c>
      <c r="FG14" s="45">
        <v>0</v>
      </c>
      <c r="FH14" s="45">
        <v>1</v>
      </c>
      <c r="FI14" s="45">
        <v>1</v>
      </c>
      <c r="FJ14" s="45">
        <v>0</v>
      </c>
      <c r="FK14" s="45">
        <v>1</v>
      </c>
      <c r="FL14" s="45">
        <v>1</v>
      </c>
      <c r="FM14" s="45">
        <v>3</v>
      </c>
      <c r="FN14" s="45">
        <v>2</v>
      </c>
      <c r="FO14" s="45">
        <v>2</v>
      </c>
      <c r="FP14" s="45">
        <v>2</v>
      </c>
      <c r="FQ14" s="45">
        <v>2</v>
      </c>
      <c r="FR14" s="45">
        <v>3</v>
      </c>
      <c r="FS14" s="45">
        <v>2</v>
      </c>
      <c r="FT14" s="45">
        <v>0</v>
      </c>
      <c r="FU14" s="45">
        <v>2</v>
      </c>
      <c r="FV14" s="45">
        <v>2</v>
      </c>
      <c r="FW14" s="45">
        <v>0</v>
      </c>
      <c r="FX14" s="45">
        <v>1</v>
      </c>
      <c r="FY14" s="45">
        <v>0</v>
      </c>
      <c r="FZ14" s="45">
        <v>0</v>
      </c>
      <c r="GA14" s="45">
        <v>3</v>
      </c>
      <c r="GB14" s="45">
        <v>0</v>
      </c>
      <c r="GC14" s="45">
        <v>2</v>
      </c>
      <c r="GD14" s="45">
        <v>1</v>
      </c>
      <c r="GE14" s="45">
        <v>3</v>
      </c>
      <c r="GF14" s="45">
        <v>1</v>
      </c>
      <c r="GG14" s="45">
        <v>0</v>
      </c>
      <c r="GH14" s="45">
        <v>0</v>
      </c>
      <c r="GI14" s="45">
        <v>3</v>
      </c>
      <c r="GJ14" s="45">
        <v>1</v>
      </c>
      <c r="GK14" s="45">
        <v>2</v>
      </c>
      <c r="GL14" s="45">
        <v>2</v>
      </c>
      <c r="GM14" s="45">
        <v>2</v>
      </c>
      <c r="GN14" s="45">
        <v>1</v>
      </c>
      <c r="GO14" s="45">
        <v>2</v>
      </c>
      <c r="GP14" s="45">
        <v>3</v>
      </c>
      <c r="GQ14" s="45">
        <v>1</v>
      </c>
      <c r="GR14" s="45">
        <v>2</v>
      </c>
      <c r="GS14" s="45">
        <v>3</v>
      </c>
      <c r="GT14" s="45">
        <v>1</v>
      </c>
      <c r="GU14" s="45">
        <v>2</v>
      </c>
      <c r="GV14" s="45">
        <v>3</v>
      </c>
      <c r="GW14" s="45">
        <v>3</v>
      </c>
      <c r="GX14" s="45">
        <v>3</v>
      </c>
      <c r="GY14" s="45">
        <v>3</v>
      </c>
      <c r="GZ14" s="45">
        <v>1</v>
      </c>
      <c r="HA14" s="45">
        <v>3</v>
      </c>
      <c r="HB14" s="45">
        <v>3</v>
      </c>
      <c r="HC14" s="45">
        <v>2</v>
      </c>
      <c r="HD14" s="45">
        <v>2</v>
      </c>
      <c r="HE14" s="45">
        <v>2</v>
      </c>
      <c r="HF14" s="45">
        <v>1</v>
      </c>
      <c r="HG14" s="45">
        <v>2</v>
      </c>
      <c r="HH14" s="45">
        <v>2</v>
      </c>
      <c r="HI14" s="45">
        <v>3</v>
      </c>
      <c r="HJ14" s="45">
        <v>2</v>
      </c>
      <c r="HK14" s="45">
        <v>3</v>
      </c>
      <c r="HL14" s="45">
        <v>1</v>
      </c>
      <c r="HM14" s="45">
        <v>2</v>
      </c>
      <c r="HN14" s="45">
        <v>2</v>
      </c>
      <c r="HO14" s="45">
        <v>2</v>
      </c>
      <c r="HP14" s="45">
        <v>3</v>
      </c>
      <c r="HQ14" s="45">
        <v>3</v>
      </c>
      <c r="HR14" s="45">
        <v>3</v>
      </c>
      <c r="HS14" s="45">
        <v>3</v>
      </c>
      <c r="HT14" s="45">
        <v>3</v>
      </c>
      <c r="HU14" s="45">
        <v>3</v>
      </c>
      <c r="HV14" s="45">
        <v>3</v>
      </c>
      <c r="HW14" s="45">
        <v>2</v>
      </c>
      <c r="HX14" s="45">
        <v>3</v>
      </c>
      <c r="HY14" s="45">
        <v>2</v>
      </c>
      <c r="HZ14" s="45">
        <v>3</v>
      </c>
      <c r="IA14" s="45">
        <v>3</v>
      </c>
      <c r="IB14" s="45">
        <v>3</v>
      </c>
      <c r="IC14" s="45">
        <v>3</v>
      </c>
      <c r="ID14" s="45">
        <v>3</v>
      </c>
    </row>
    <row x14ac:dyDescent="0.25" r="15" customHeight="1" ht="18.75">
      <c r="A15" s="45">
        <v>2</v>
      </c>
      <c r="B15" s="1" t="s">
        <v>450</v>
      </c>
      <c r="C15" s="1" t="s">
        <v>237</v>
      </c>
      <c r="D15" s="43"/>
      <c r="E15" s="46"/>
      <c r="F15" s="53"/>
      <c r="G15" s="43"/>
      <c r="H15" s="51">
        <f>AVERAGE(H2:H8)</f>
      </c>
      <c r="I15" s="50"/>
      <c r="J15" s="50"/>
      <c r="K15" s="51">
        <f>AVERAGE(K2:K8)</f>
      </c>
      <c r="L15" s="50"/>
      <c r="M15" s="50"/>
      <c r="N15" s="51">
        <f>AVERAGE(N2:N8)</f>
      </c>
      <c r="O15" s="51">
        <f>AVERAGE(O2:O8)</f>
      </c>
      <c r="P15" s="51">
        <f>AVERAGE(P2:P8)</f>
      </c>
      <c r="Q15" s="51">
        <f>AVERAGE(Q2:Q8)</f>
      </c>
      <c r="R15" s="45">
        <f>AVERAGE(R2:R8)</f>
      </c>
      <c r="S15" s="51">
        <f>AVERAGE(S2:S8)</f>
      </c>
      <c r="T15" s="51">
        <f>AVERAGE(T2:T8)</f>
      </c>
      <c r="U15" s="51">
        <f>AVERAGE(U2:U8)</f>
      </c>
      <c r="V15" s="51">
        <f>AVERAGE(V2:V8)</f>
      </c>
      <c r="W15" s="51">
        <f>AVERAGE(W2:W8)</f>
      </c>
      <c r="X15" s="51">
        <f>AVERAGE(X2:X8)</f>
      </c>
      <c r="Y15" s="45">
        <f>AVERAGE(Y2:Y8)</f>
      </c>
      <c r="Z15" s="45">
        <f>AVERAGE(Z2:Z8)</f>
      </c>
      <c r="AA15" s="45">
        <f>AVERAGE(AA2:AA8)</f>
      </c>
      <c r="AB15" s="51">
        <f>AVERAGE(AB2:AB8)</f>
      </c>
      <c r="AC15" s="51">
        <f>AVERAGE(AC2:AC8)</f>
      </c>
      <c r="AD15" s="51">
        <f>AVERAGE(AD2:AD8)</f>
      </c>
      <c r="AE15" s="51">
        <f>AVERAGE(AE2:AE8)</f>
      </c>
      <c r="AF15" s="51">
        <f>AVERAGE(AF2:AF8)</f>
      </c>
      <c r="AG15" s="51">
        <f>AVERAGE(AG2:AG8)</f>
      </c>
      <c r="AH15" s="51">
        <f>AVERAGE(AH2:AH8)</f>
      </c>
      <c r="AI15" s="45">
        <f>AVERAGE(AI2:AI8)</f>
      </c>
      <c r="AJ15" s="45">
        <f>AVERAGE(AJ2:AJ8)</f>
      </c>
      <c r="AK15" s="51">
        <f>AVERAGE(AK2:AK8)</f>
      </c>
      <c r="AL15" s="45">
        <f>AVERAGE(AL2:AL8)</f>
      </c>
      <c r="AM15" s="45">
        <f>AVERAGE(AM2:AM8)</f>
      </c>
      <c r="AN15" s="51">
        <f>AVERAGE(AN2:AN8)</f>
      </c>
      <c r="AO15" s="51">
        <f>AVERAGE(AO2:AO8)</f>
      </c>
      <c r="AP15" s="45">
        <f>AVERAGE(AP2:AP8)</f>
      </c>
      <c r="AQ15" s="51">
        <f>AVERAGE(AQ2:AQ8)</f>
      </c>
      <c r="AR15" s="51">
        <f>AVERAGE(AR2:AR8)</f>
      </c>
      <c r="AS15" s="51">
        <f>AVERAGE(AS2:AS8)</f>
      </c>
      <c r="AT15" s="45">
        <f>AVERAGE(AT2:AT8)</f>
      </c>
      <c r="AU15" s="51">
        <f>AVERAGE(AU2:AU8)</f>
      </c>
      <c r="AV15" s="51">
        <f>AVERAGE(AV2:AV8)</f>
      </c>
      <c r="AW15" s="51">
        <f>AVERAGE(AW2:AW8)</f>
      </c>
      <c r="AX15" s="51">
        <f>AVERAGE(AX2:AX8)</f>
      </c>
      <c r="AY15" s="51">
        <f>AVERAGE(AY2:AY8)</f>
      </c>
      <c r="AZ15" s="51">
        <f>AVERAGE(AZ2:AZ8)</f>
      </c>
      <c r="BA15" s="51">
        <f>AVERAGE(BA2:BA8)</f>
      </c>
      <c r="BB15" s="51">
        <f>AVERAGE(BB2:BB8)</f>
      </c>
      <c r="BC15" s="51">
        <f>AVERAGE(BC2:BC8)</f>
      </c>
      <c r="BD15" s="45">
        <f>AVERAGE(BD2:BD8)</f>
      </c>
      <c r="BE15" s="45">
        <f>AVERAGE(BE2:BE8)</f>
      </c>
      <c r="BF15" s="45">
        <f>AVERAGE(BF2:BF8)</f>
      </c>
      <c r="BG15" s="51">
        <f>AVERAGE(BG2:BG8)</f>
      </c>
      <c r="BH15" s="51">
        <f>AVERAGE(BH2:BH8)</f>
      </c>
      <c r="BI15" s="51">
        <f>AVERAGE(BI2:BI8)</f>
      </c>
      <c r="BJ15" s="51">
        <f>AVERAGE(BJ2:BJ8)</f>
      </c>
      <c r="BK15" s="45">
        <f>AVERAGE(BK2:BK8)</f>
      </c>
      <c r="BL15" s="45">
        <f>AVERAGE(BL2:BL8)</f>
      </c>
      <c r="BM15" s="51">
        <f>AVERAGE(BM2:BM8)</f>
      </c>
      <c r="BN15" s="51">
        <f>AVERAGE(BN2:BN8)</f>
      </c>
      <c r="BO15" s="45">
        <f>AVERAGE(BO2:BO8)</f>
      </c>
      <c r="BP15" s="51">
        <f>AVERAGE(BP2:BP8)</f>
      </c>
      <c r="BQ15" s="45">
        <f>AVERAGE(BQ2:BQ8)</f>
      </c>
      <c r="BR15" s="45">
        <f>AVERAGE(BR2:BR8)</f>
      </c>
      <c r="BS15" s="51">
        <f>AVERAGE(BS2:BS8)</f>
      </c>
      <c r="BT15" s="51">
        <f>AVERAGE(BT2:BT8)</f>
      </c>
      <c r="BU15" s="45">
        <f>AVERAGE(BU2:BU8)</f>
      </c>
      <c r="BV15" s="51">
        <f>AVERAGE(BV2:BV8)</f>
      </c>
      <c r="BW15" s="45">
        <f>AVERAGE(BW2:BW8)</f>
      </c>
      <c r="BX15" s="45">
        <f>AVERAGE(BX2:BX8)</f>
      </c>
      <c r="BY15" s="45">
        <f>AVERAGE(BY2:BY8)</f>
      </c>
      <c r="BZ15" s="51">
        <f>AVERAGE(BZ2:BZ8)</f>
      </c>
      <c r="CA15" s="45">
        <f>AVERAGE(CA2:CA8)</f>
      </c>
      <c r="CB15" s="45">
        <f>AVERAGE(CB2:CB8)</f>
      </c>
      <c r="CC15" s="45">
        <f>AVERAGE(CC2:CC8)</f>
      </c>
      <c r="CD15" s="51">
        <f>AVERAGE(CD2:CD8)</f>
      </c>
      <c r="CE15" s="51">
        <f>AVERAGE(CE2:CE8)</f>
      </c>
      <c r="CF15" s="51">
        <f>AVERAGE(CF2:CF8)</f>
      </c>
      <c r="CG15" s="51">
        <f>AVERAGE(CG2:CG8)</f>
      </c>
      <c r="CH15" s="45">
        <f>AVERAGE(CH2:CH8)</f>
      </c>
      <c r="CI15" s="51">
        <f>AVERAGE(CI2:CI8)</f>
      </c>
      <c r="CJ15" s="51">
        <f>AVERAGE(CJ2:CJ8)</f>
      </c>
      <c r="CK15" s="51">
        <f>AVERAGE(CK2:CK8)</f>
      </c>
      <c r="CL15" s="51">
        <f>AVERAGE(CL2:CL8)</f>
      </c>
      <c r="CM15" s="51">
        <f>AVERAGE(CM2:CM8)</f>
      </c>
      <c r="CN15" s="51">
        <f>AVERAGE(CN2:CN8)</f>
      </c>
      <c r="CO15" s="45">
        <f>AVERAGE(CO2:CO8)</f>
      </c>
      <c r="CP15" s="45">
        <f>AVERAGE(CP2:CP8)</f>
      </c>
      <c r="CQ15" s="45">
        <f>AVERAGE(CQ2:CQ8)</f>
      </c>
      <c r="CR15" s="51">
        <f>AVERAGE(CR2:CR8)</f>
      </c>
      <c r="CS15" s="51">
        <f>AVERAGE(CS2:CS8)</f>
      </c>
      <c r="CT15" s="51">
        <f>AVERAGE(CT2:CT8)</f>
      </c>
      <c r="CU15" s="51">
        <f>AVERAGE(CU2:CU8)</f>
      </c>
      <c r="CV15" s="51">
        <f>AVERAGE(CV2:CV8)</f>
      </c>
      <c r="CW15" s="51">
        <f>AVERAGE(CW2:CW8)</f>
      </c>
      <c r="CX15" s="51">
        <f>AVERAGE(CX2:CX8)</f>
      </c>
      <c r="CY15" s="51">
        <f>AVERAGE(CY2:CY8)</f>
      </c>
      <c r="CZ15" s="45">
        <f>AVERAGE(CZ2:CZ8)</f>
      </c>
      <c r="DA15" s="45">
        <f>AVERAGE(DA2:DA8)</f>
      </c>
      <c r="DB15" s="45">
        <f>AVERAGE(DB2:DB8)</f>
      </c>
      <c r="DC15" s="45">
        <f>AVERAGE(DC2:DC8)</f>
      </c>
      <c r="DD15" s="51">
        <f>AVERAGE(DD2:DD8)</f>
      </c>
      <c r="DE15" s="45">
        <f>AVERAGE(DE2:DE8)</f>
      </c>
      <c r="DF15" s="45">
        <f>AVERAGE(DF2:DF8)</f>
      </c>
      <c r="DG15" s="45">
        <f>AVERAGE(DG2:DG8)</f>
      </c>
      <c r="DH15" s="51">
        <f>AVERAGE(DH2:DH8)</f>
      </c>
      <c r="DI15" s="51">
        <f>AVERAGE(DI2:DI8)</f>
      </c>
      <c r="DJ15" s="45">
        <f>AVERAGE(DJ2:DJ8)</f>
      </c>
      <c r="DK15" s="45">
        <f>AVERAGE(DK2:DK8)</f>
      </c>
      <c r="DL15" s="51">
        <f>AVERAGE(DL2:DL8)</f>
      </c>
      <c r="DM15" s="51">
        <f>AVERAGE(DM2:DM8)</f>
      </c>
      <c r="DN15" s="45">
        <f>AVERAGE(DN2:DN8)</f>
      </c>
      <c r="DO15" s="51">
        <f>AVERAGE(DO2:DO8)</f>
      </c>
      <c r="DP15" s="51">
        <f>AVERAGE(DP2:DP8)</f>
      </c>
      <c r="DQ15" s="51">
        <f>AVERAGE(DQ2:DQ8)</f>
      </c>
      <c r="DR15" s="51">
        <f>AVERAGE(DR2:DR8)</f>
      </c>
      <c r="DS15" s="51">
        <f>AVERAGE(DS2:DS8)</f>
      </c>
      <c r="DT15" s="45">
        <f>AVERAGE(DT2:DT8)</f>
      </c>
      <c r="DU15" s="51">
        <f>AVERAGE(DU2:DU8)</f>
      </c>
      <c r="DV15" s="45">
        <f>AVERAGE(DV2:DV8)</f>
      </c>
      <c r="DW15" s="45">
        <f>AVERAGE(DW2:DW8)</f>
      </c>
      <c r="DX15" s="45">
        <f>AVERAGE(DX2:DX8)</f>
      </c>
      <c r="DY15" s="45">
        <f>AVERAGE(DY2:DY8)</f>
      </c>
      <c r="DZ15" s="51">
        <f>AVERAGE(DZ2:DZ8)</f>
      </c>
      <c r="EA15" s="51">
        <f>AVERAGE(EA2:EA8)</f>
      </c>
      <c r="EB15" s="51">
        <f>AVERAGE(EB2:EB8)</f>
      </c>
      <c r="EC15" s="45">
        <f>AVERAGE(EC2:EC8)</f>
      </c>
      <c r="ED15" s="45">
        <f>AVERAGE(ED2:ED8)</f>
      </c>
      <c r="EE15" s="51">
        <f>AVERAGE(EE2:EE8)</f>
      </c>
      <c r="EF15" s="51">
        <f>AVERAGE(EF2:EF8)</f>
      </c>
      <c r="EG15" s="51">
        <f>AVERAGE(EG2:EG8)</f>
      </c>
      <c r="EH15" s="51">
        <f>AVERAGE(EH2:EH8)</f>
      </c>
      <c r="EI15" s="51">
        <f>AVERAGE(EI2:EI8)</f>
      </c>
      <c r="EJ15" s="51">
        <f>AVERAGE(EJ2:EJ8)</f>
      </c>
      <c r="EK15" s="45">
        <f>AVERAGE(EK2:EK8)</f>
      </c>
      <c r="EL15" s="51">
        <f>AVERAGE(EL2:EL8)</f>
      </c>
      <c r="EM15" s="51">
        <f>AVERAGE(EM2:EM8)</f>
      </c>
      <c r="EN15" s="51">
        <f>AVERAGE(EN2:EN8)</f>
      </c>
      <c r="EO15" s="51">
        <f>AVERAGE(EO2:EO8)</f>
      </c>
      <c r="EP15" s="51">
        <f>AVERAGE(EP2:EP8)</f>
      </c>
      <c r="EQ15" s="51">
        <f>AVERAGE(EQ2:EQ8)</f>
      </c>
      <c r="ER15" s="51">
        <f>AVERAGE(ER2:ER8)</f>
      </c>
      <c r="ES15" s="51">
        <f>AVERAGE(ES2:ES8)</f>
      </c>
      <c r="ET15" s="45">
        <f>AVERAGE(ET2:ET8)</f>
      </c>
      <c r="EU15" s="51">
        <f>AVERAGE(EU2:EU8)</f>
      </c>
      <c r="EV15" s="51">
        <f>AVERAGE(EV2:EV8)</f>
      </c>
      <c r="EW15" s="51">
        <f>AVERAGE(EW2:EW8)</f>
      </c>
      <c r="EX15" s="51">
        <f>AVERAGE(EX2:EX8)</f>
      </c>
      <c r="EY15" s="51">
        <f>AVERAGE(EY2:EY8)</f>
      </c>
      <c r="EZ15" s="51">
        <f>AVERAGE(EZ2:EZ8)</f>
      </c>
      <c r="FA15" s="51">
        <f>AVERAGE(FA2:FA8)</f>
      </c>
      <c r="FB15" s="51">
        <f>AVERAGE(FB2:FB8)</f>
      </c>
      <c r="FC15" s="51">
        <f>AVERAGE(FC2:FC8)</f>
      </c>
      <c r="FD15" s="51">
        <f>AVERAGE(FD2:FD8)</f>
      </c>
      <c r="FE15" s="51">
        <f>AVERAGE(FE2:FE8)</f>
      </c>
      <c r="FF15" s="51">
        <f>AVERAGE(FF2:FF8)</f>
      </c>
      <c r="FG15" s="51">
        <f>AVERAGE(FG2:FG8)</f>
      </c>
      <c r="FH15" s="51">
        <f>AVERAGE(FH2:FH8)</f>
      </c>
      <c r="FI15" s="51">
        <f>AVERAGE(FI2:FI8)</f>
      </c>
      <c r="FJ15" s="51">
        <f>AVERAGE(FJ2:FJ8)</f>
      </c>
      <c r="FK15" s="51">
        <f>AVERAGE(FK2:FK8)</f>
      </c>
      <c r="FL15" s="51">
        <f>AVERAGE(FL2:FL8)</f>
      </c>
      <c r="FM15" s="51">
        <f>AVERAGE(FM2:FM8)</f>
      </c>
      <c r="FN15" s="51">
        <f>AVERAGE(FN2:FN8)</f>
      </c>
      <c r="FO15" s="51">
        <f>AVERAGE(FO2:FO8)</f>
      </c>
      <c r="FP15" s="51">
        <f>AVERAGE(FP2:FP8)</f>
      </c>
      <c r="FQ15" s="51">
        <f>AVERAGE(FQ2:FQ8)</f>
      </c>
      <c r="FR15" s="51">
        <f>AVERAGE(FR2:FR8)</f>
      </c>
      <c r="FS15" s="51">
        <f>AVERAGE(FS2:FS8)</f>
      </c>
      <c r="FT15" s="51">
        <f>AVERAGE(FT2:FT8)</f>
      </c>
      <c r="FU15" s="51">
        <f>AVERAGE(FU2:FU8)</f>
      </c>
      <c r="FV15" s="51">
        <f>AVERAGE(FV2:FV8)</f>
      </c>
      <c r="FW15" s="45">
        <f>AVERAGE(FW2:FW8)</f>
      </c>
      <c r="FX15" s="51">
        <f>AVERAGE(FX2:FX8)</f>
      </c>
      <c r="FY15" s="45">
        <f>AVERAGE(FY2:FY8)</f>
      </c>
      <c r="FZ15" s="45">
        <f>AVERAGE(FZ2:FZ8)</f>
      </c>
      <c r="GA15" s="51">
        <f>AVERAGE(GA2:GA8)</f>
      </c>
      <c r="GB15" s="51">
        <f>AVERAGE(GB2:GB8)</f>
      </c>
      <c r="GC15" s="51">
        <f>AVERAGE(GC2:GC8)</f>
      </c>
      <c r="GD15" s="51">
        <f>AVERAGE(GD2:GD8)</f>
      </c>
      <c r="GE15" s="51">
        <f>AVERAGE(GE2:GE8)</f>
      </c>
      <c r="GF15" s="51">
        <f>AVERAGE(GF2:GF8)</f>
      </c>
      <c r="GG15" s="51">
        <f>AVERAGE(GG2:GG8)</f>
      </c>
      <c r="GH15" s="51">
        <f>AVERAGE(GH2:GH8)</f>
      </c>
      <c r="GI15" s="51">
        <f>AVERAGE(GI2:GI8)</f>
      </c>
      <c r="GJ15" s="45">
        <f>AVERAGE(GJ2:GJ8)</f>
      </c>
      <c r="GK15" s="51">
        <f>AVERAGE(GK2:GK8)</f>
      </c>
      <c r="GL15" s="51">
        <f>AVERAGE(GL2:GL8)</f>
      </c>
      <c r="GM15" s="51">
        <f>AVERAGE(GM2:GM8)</f>
      </c>
      <c r="GN15" s="51">
        <f>AVERAGE(GN2:GN8)</f>
      </c>
      <c r="GO15" s="51">
        <f>AVERAGE(GO2:GO8)</f>
      </c>
      <c r="GP15" s="51">
        <f>AVERAGE(GP2:GP8)</f>
      </c>
      <c r="GQ15" s="51">
        <f>AVERAGE(GQ2:GQ8)</f>
      </c>
      <c r="GR15" s="51">
        <f>AVERAGE(GR2:GR8)</f>
      </c>
      <c r="GS15" s="45">
        <f>AVERAGE(GS2:GS8)</f>
      </c>
      <c r="GT15" s="51">
        <f>AVERAGE(GT2:GT8)</f>
      </c>
      <c r="GU15" s="51">
        <f>AVERAGE(GU2:GU8)</f>
      </c>
      <c r="GV15" s="51">
        <f>AVERAGE(GV2:GV8)</f>
      </c>
      <c r="GW15" s="51">
        <f>AVERAGE(GW2:GW8)</f>
      </c>
      <c r="GX15" s="51">
        <f>AVERAGE(GX2:GX8)</f>
      </c>
      <c r="GY15" s="51">
        <f>AVERAGE(GY2:GY8)</f>
      </c>
      <c r="GZ15" s="51">
        <f>AVERAGE(GZ2:GZ8)</f>
      </c>
      <c r="HA15" s="51">
        <f>AVERAGE(HA2:HA8)</f>
      </c>
      <c r="HB15" s="51">
        <f>AVERAGE(HB2:HB8)</f>
      </c>
      <c r="HC15" s="45">
        <f>AVERAGE(HC2:HC8)</f>
      </c>
      <c r="HD15" s="51">
        <f>AVERAGE(HD2:HD8)</f>
      </c>
      <c r="HE15" s="51">
        <f>AVERAGE(HE2:HE8)</f>
      </c>
      <c r="HF15" s="45">
        <f>AVERAGE(HF2:HF8)</f>
      </c>
      <c r="HG15" s="51">
        <f>AVERAGE(HG2:HG8)</f>
      </c>
      <c r="HH15" s="51">
        <f>AVERAGE(HH2:HH8)</f>
      </c>
      <c r="HI15" s="51">
        <f>AVERAGE(HI2:HI8)</f>
      </c>
      <c r="HJ15" s="51">
        <f>AVERAGE(HJ2:HJ8)</f>
      </c>
      <c r="HK15" s="51">
        <f>AVERAGE(HK2:HK8)</f>
      </c>
      <c r="HL15" s="51">
        <f>AVERAGE(HL2:HL8)</f>
      </c>
      <c r="HM15" s="51">
        <f>AVERAGE(HM2:HM8)</f>
      </c>
      <c r="HN15" s="45">
        <f>AVERAGE(HN2:HN8)</f>
      </c>
      <c r="HO15" s="51">
        <f>AVERAGE(HO2:HO8)</f>
      </c>
      <c r="HP15" s="51">
        <f>AVERAGE(HP2:HP8)</f>
      </c>
      <c r="HQ15" s="51">
        <f>AVERAGE(HQ2:HQ8)</f>
      </c>
      <c r="HR15" s="51">
        <f>AVERAGE(HR2:HR8)</f>
      </c>
      <c r="HS15" s="51">
        <f>AVERAGE(HS2:HS8)</f>
      </c>
      <c r="HT15" s="51">
        <f>AVERAGE(HT2:HT8)</f>
      </c>
      <c r="HU15" s="45">
        <f>AVERAGE(HU2:HU8)</f>
      </c>
      <c r="HV15" s="51">
        <f>AVERAGE(HV2:HV8)</f>
      </c>
      <c r="HW15" s="51">
        <f>AVERAGE(HW2:HW8)</f>
      </c>
      <c r="HX15" s="51">
        <f>AVERAGE(HX2:HX8)</f>
      </c>
      <c r="HY15" s="51">
        <f>AVERAGE(HY2:HY8)</f>
      </c>
      <c r="HZ15" s="45">
        <f>AVERAGE(HZ2:HZ8)</f>
      </c>
      <c r="IA15" s="51">
        <f>AVERAGE(IA2:IA8)</f>
      </c>
      <c r="IB15" s="51">
        <f>AVERAGE(IB2:IB8)</f>
      </c>
      <c r="IC15" s="51">
        <f>AVERAGE(IC2:IC8)</f>
      </c>
      <c r="ID15" s="51">
        <f>AVERAGE(ID2:ID8)</f>
      </c>
    </row>
    <row x14ac:dyDescent="0.25" r="16" customHeight="1" ht="19.5">
      <c r="A16" s="45">
        <v>1</v>
      </c>
      <c r="B16" s="1" t="s">
        <v>451</v>
      </c>
      <c r="C16" s="1" t="s">
        <v>237</v>
      </c>
      <c r="D16" s="26"/>
      <c r="E16" s="27"/>
      <c r="F16" s="28"/>
      <c r="G16" s="43"/>
      <c r="H16" s="11">
        <f>AVERAGE(H9:H14)</f>
      </c>
      <c r="I16" s="1"/>
      <c r="J16" s="1"/>
      <c r="K16" s="11">
        <f>AVERAGE(K9:K14)</f>
      </c>
      <c r="L16" s="1"/>
      <c r="M16" s="1"/>
      <c r="N16" s="11">
        <f>AVERAGE(N9:N14)</f>
      </c>
      <c r="O16" s="11">
        <f>AVERAGE(O9:O14)</f>
      </c>
      <c r="P16" s="11">
        <f>AVERAGE(P9:P14)</f>
      </c>
      <c r="Q16" s="11">
        <f>AVERAGE(Q9:Q14)</f>
      </c>
      <c r="R16" s="11">
        <f>AVERAGE(R9:R14)</f>
      </c>
      <c r="S16" s="11">
        <f>AVERAGE(S9:S14)</f>
      </c>
      <c r="T16" s="11">
        <f>AVERAGE(T9:T14)</f>
      </c>
      <c r="U16" s="11">
        <f>AVERAGE(U9:U14)</f>
      </c>
      <c r="V16" s="11">
        <f>AVERAGE(V9:V14)</f>
      </c>
      <c r="W16" s="11">
        <f>AVERAGE(W9:W14)</f>
      </c>
      <c r="X16" s="6">
        <f>AVERAGE(X9:X14)</f>
      </c>
      <c r="Y16" s="11">
        <f>AVERAGE(Y9:Y14)</f>
      </c>
      <c r="Z16" s="6">
        <f>AVERAGE(Z9:Z14)</f>
      </c>
      <c r="AA16" s="6">
        <f>AVERAGE(AA9:AA14)</f>
      </c>
      <c r="AB16" s="11">
        <f>AVERAGE(AB9:AB14)</f>
      </c>
      <c r="AC16" s="11">
        <f>AVERAGE(AC9:AC14)</f>
      </c>
      <c r="AD16" s="6">
        <f>AVERAGE(AD9:AD14)</f>
      </c>
      <c r="AE16" s="6">
        <f>AVERAGE(AE9:AE14)</f>
      </c>
      <c r="AF16" s="11">
        <f>AVERAGE(AF9:AF14)</f>
      </c>
      <c r="AG16" s="6">
        <f>AVERAGE(AG9:AG14)</f>
      </c>
      <c r="AH16" s="6">
        <f>AVERAGE(AH9:AH14)</f>
      </c>
      <c r="AI16" s="6">
        <f>AVERAGE(AI9:AI14)</f>
      </c>
      <c r="AJ16" s="6">
        <f>AVERAGE(AJ9:AJ14)</f>
      </c>
      <c r="AK16" s="11">
        <f>AVERAGE(AK9:AK14)</f>
      </c>
      <c r="AL16" s="6">
        <f>AVERAGE(AL9:AL14)</f>
      </c>
      <c r="AM16" s="6">
        <f>AVERAGE(AM9:AM14)</f>
      </c>
      <c r="AN16" s="6">
        <f>AVERAGE(AN9:AN14)</f>
      </c>
      <c r="AO16" s="6">
        <f>AVERAGE(AO9:AO14)</f>
      </c>
      <c r="AP16" s="11">
        <f>AVERAGE(AP9:AP14)</f>
      </c>
      <c r="AQ16" s="6">
        <f>AVERAGE(AQ9:AQ14)</f>
      </c>
      <c r="AR16" s="6">
        <f>AVERAGE(AR9:AR14)</f>
      </c>
      <c r="AS16" s="11">
        <f>AVERAGE(AS9:AS14)</f>
      </c>
      <c r="AT16" s="11">
        <f>AVERAGE(AT9:AT14)</f>
      </c>
      <c r="AU16" s="6">
        <f>AVERAGE(AU9:AU14)</f>
      </c>
      <c r="AV16" s="11">
        <f>AVERAGE(AV9:AV14)</f>
      </c>
      <c r="AW16" s="11">
        <f>AVERAGE(AW9:AW14)</f>
      </c>
      <c r="AX16" s="11">
        <f>AVERAGE(AX9:AX14)</f>
      </c>
      <c r="AY16" s="11">
        <f>AVERAGE(AY9:AY14)</f>
      </c>
      <c r="AZ16" s="6">
        <f>AVERAGE(AZ9:AZ14)</f>
      </c>
      <c r="BA16" s="11">
        <f>AVERAGE(BA9:BA14)</f>
      </c>
      <c r="BB16" s="6">
        <f>AVERAGE(BB9:BB14)</f>
      </c>
      <c r="BC16" s="11">
        <f>AVERAGE(BC9:BC14)</f>
      </c>
      <c r="BD16" s="6">
        <f>AVERAGE(BD9:BD14)</f>
      </c>
      <c r="BE16" s="6">
        <f>AVERAGE(BE9:BE14)</f>
      </c>
      <c r="BF16" s="6">
        <f>AVERAGE(BF9:BF14)</f>
      </c>
      <c r="BG16" s="11">
        <f>AVERAGE(BG9:BG14)</f>
      </c>
      <c r="BH16" s="6">
        <f>AVERAGE(BH9:BH14)</f>
      </c>
      <c r="BI16" s="6">
        <f>AVERAGE(BI9:BI14)</f>
      </c>
      <c r="BJ16" s="11">
        <f>AVERAGE(BJ9:BJ14)</f>
      </c>
      <c r="BK16" s="6">
        <f>AVERAGE(BK9:BK14)</f>
      </c>
      <c r="BL16" s="6">
        <f>AVERAGE(BL9:BL14)</f>
      </c>
      <c r="BM16" s="11">
        <f>AVERAGE(BM9:BM14)</f>
      </c>
      <c r="BN16" s="6">
        <f>AVERAGE(BN9:BN14)</f>
      </c>
      <c r="BO16" s="6">
        <f>AVERAGE(BO9:BO14)</f>
      </c>
      <c r="BP16" s="6">
        <f>AVERAGE(BP9:BP14)</f>
      </c>
      <c r="BQ16" s="11">
        <f>AVERAGE(BQ9:BQ14)</f>
      </c>
      <c r="BR16" s="11">
        <f>AVERAGE(BR9:BR14)</f>
      </c>
      <c r="BS16" s="11">
        <f>AVERAGE(BS9:BS14)</f>
      </c>
      <c r="BT16" s="6">
        <f>AVERAGE(BT9:BT14)</f>
      </c>
      <c r="BU16" s="6">
        <f>AVERAGE(BU9:BU14)</f>
      </c>
      <c r="BV16" s="11">
        <f>AVERAGE(BV9:BV14)</f>
      </c>
      <c r="BW16" s="6">
        <f>AVERAGE(BW9:BW14)</f>
      </c>
      <c r="BX16" s="6">
        <f>AVERAGE(BX9:BX14)</f>
      </c>
      <c r="BY16" s="6">
        <f>AVERAGE(BY9:BY14)</f>
      </c>
      <c r="BZ16" s="6">
        <f>AVERAGE(BZ9:BZ14)</f>
      </c>
      <c r="CA16" s="6">
        <f>AVERAGE(CA9:CA14)</f>
      </c>
      <c r="CB16" s="6">
        <f>AVERAGE(CB9:CB14)</f>
      </c>
      <c r="CC16" s="6">
        <f>AVERAGE(CC9:CC14)</f>
      </c>
      <c r="CD16" s="6">
        <f>AVERAGE(CD9:CD14)</f>
      </c>
      <c r="CE16" s="6">
        <f>AVERAGE(CE9:CE14)</f>
      </c>
      <c r="CF16" s="11">
        <f>AVERAGE(CF9:CF14)</f>
      </c>
      <c r="CG16" s="6">
        <f>AVERAGE(CG9:CG14)</f>
      </c>
      <c r="CH16" s="6">
        <f>AVERAGE(CH9:CH14)</f>
      </c>
      <c r="CI16" s="6">
        <f>AVERAGE(CI9:CI14)</f>
      </c>
      <c r="CJ16" s="6">
        <f>AVERAGE(CJ9:CJ14)</f>
      </c>
      <c r="CK16" s="11">
        <f>AVERAGE(CK9:CK14)</f>
      </c>
      <c r="CL16" s="11">
        <f>AVERAGE(CL9:CL14)</f>
      </c>
      <c r="CM16" s="11">
        <f>AVERAGE(CM9:CM14)</f>
      </c>
      <c r="CN16" s="11">
        <f>AVERAGE(CN9:CN14)</f>
      </c>
      <c r="CO16" s="6">
        <f>AVERAGE(CO9:CO14)</f>
      </c>
      <c r="CP16" s="6">
        <f>AVERAGE(CP9:CP14)</f>
      </c>
      <c r="CQ16" s="6">
        <f>AVERAGE(CQ9:CQ14)</f>
      </c>
      <c r="CR16" s="11">
        <f>AVERAGE(CR9:CR14)</f>
      </c>
      <c r="CS16" s="11">
        <f>AVERAGE(CS9:CS14)</f>
      </c>
      <c r="CT16" s="11">
        <f>AVERAGE(CT9:CT14)</f>
      </c>
      <c r="CU16" s="6">
        <f>AVERAGE(CU9:CU14)</f>
      </c>
      <c r="CV16" s="6">
        <f>AVERAGE(CV9:CV14)</f>
      </c>
      <c r="CW16" s="6">
        <f>AVERAGE(CW9:CW14)</f>
      </c>
      <c r="CX16" s="6">
        <f>AVERAGE(CX9:CX14)</f>
      </c>
      <c r="CY16" s="6">
        <f>AVERAGE(CY9:CY14)</f>
      </c>
      <c r="CZ16" s="6">
        <f>AVERAGE(CZ9:CZ14)</f>
      </c>
      <c r="DA16" s="6">
        <f>AVERAGE(DA9:DA14)</f>
      </c>
      <c r="DB16" s="6">
        <f>AVERAGE(DB9:DB14)</f>
      </c>
      <c r="DC16" s="6">
        <f>AVERAGE(DC9:DC14)</f>
      </c>
      <c r="DD16" s="6">
        <f>AVERAGE(DD9:DD14)</f>
      </c>
      <c r="DE16" s="6">
        <f>AVERAGE(DE9:DE14)</f>
      </c>
      <c r="DF16" s="6">
        <f>AVERAGE(DF9:DF14)</f>
      </c>
      <c r="DG16" s="6">
        <f>AVERAGE(DG9:DG14)</f>
      </c>
      <c r="DH16" s="6">
        <f>AVERAGE(DH9:DH14)</f>
      </c>
      <c r="DI16" s="6">
        <f>AVERAGE(DI9:DI14)</f>
      </c>
      <c r="DJ16" s="6">
        <f>AVERAGE(DJ9:DJ14)</f>
      </c>
      <c r="DK16" s="6">
        <f>AVERAGE(DK9:DK14)</f>
      </c>
      <c r="DL16" s="6">
        <f>AVERAGE(DL9:DL14)</f>
      </c>
      <c r="DM16" s="6">
        <f>AVERAGE(DM9:DM14)</f>
      </c>
      <c r="DN16" s="6">
        <f>AVERAGE(DN9:DN14)</f>
      </c>
      <c r="DO16" s="6">
        <f>AVERAGE(DO9:DO14)</f>
      </c>
      <c r="DP16" s="6">
        <f>AVERAGE(DP9:DP14)</f>
      </c>
      <c r="DQ16" s="6">
        <f>AVERAGE(DQ9:DQ14)</f>
      </c>
      <c r="DR16" s="6">
        <f>AVERAGE(DR9:DR14)</f>
      </c>
      <c r="DS16" s="6">
        <f>AVERAGE(DS9:DS14)</f>
      </c>
      <c r="DT16" s="6">
        <f>AVERAGE(DT9:DT14)</f>
      </c>
      <c r="DU16" s="6">
        <f>AVERAGE(DU9:DU14)</f>
      </c>
      <c r="DV16" s="6">
        <f>AVERAGE(DV9:DV14)</f>
      </c>
      <c r="DW16" s="6">
        <f>AVERAGE(DW9:DW14)</f>
      </c>
      <c r="DX16" s="6">
        <f>AVERAGE(DX9:DX14)</f>
      </c>
      <c r="DY16" s="6">
        <f>AVERAGE(DY9:DY14)</f>
      </c>
      <c r="DZ16" s="6">
        <f>AVERAGE(DZ9:DZ14)</f>
      </c>
      <c r="EA16" s="11">
        <f>AVERAGE(EA9:EA14)</f>
      </c>
      <c r="EB16" s="11">
        <f>AVERAGE(EB9:EB14)</f>
      </c>
      <c r="EC16" s="11">
        <f>AVERAGE(EC9:EC14)</f>
      </c>
      <c r="ED16" s="11">
        <f>AVERAGE(ED9:ED14)</f>
      </c>
      <c r="EE16" s="11">
        <f>AVERAGE(EE9:EE14)</f>
      </c>
      <c r="EF16" s="11">
        <f>AVERAGE(EF9:EF14)</f>
      </c>
      <c r="EG16" s="11">
        <f>AVERAGE(EG9:EG14)</f>
      </c>
      <c r="EH16" s="6">
        <f>AVERAGE(EH9:EH14)</f>
      </c>
      <c r="EI16" s="11">
        <f>AVERAGE(EI9:EI14)</f>
      </c>
      <c r="EJ16" s="11">
        <f>AVERAGE(EJ9:EJ14)</f>
      </c>
      <c r="EK16" s="6">
        <f>AVERAGE(EK9:EK14)</f>
      </c>
      <c r="EL16" s="11">
        <f>AVERAGE(EL9:EL14)</f>
      </c>
      <c r="EM16" s="11">
        <f>AVERAGE(EM9:EM14)</f>
      </c>
      <c r="EN16" s="6">
        <f>AVERAGE(EN9:EN14)</f>
      </c>
      <c r="EO16" s="6">
        <f>AVERAGE(EO9:EO14)</f>
      </c>
      <c r="EP16" s="11">
        <f>AVERAGE(EP9:EP14)</f>
      </c>
      <c r="EQ16" s="6">
        <f>AVERAGE(EQ9:EQ14)</f>
      </c>
      <c r="ER16" s="11">
        <f>AVERAGE(ER9:ER14)</f>
      </c>
      <c r="ES16" s="6">
        <f>AVERAGE(ES9:ES14)</f>
      </c>
      <c r="ET16" s="6">
        <f>AVERAGE(ET9:ET14)</f>
      </c>
      <c r="EU16" s="6">
        <f>AVERAGE(EU9:EU14)</f>
      </c>
      <c r="EV16" s="11">
        <f>AVERAGE(EV9:EV14)</f>
      </c>
      <c r="EW16" s="11">
        <f>AVERAGE(EW9:EW14)</f>
      </c>
      <c r="EX16" s="11">
        <f>AVERAGE(EX9:EX14)</f>
      </c>
      <c r="EY16" s="11">
        <f>AVERAGE(EY9:EY14)</f>
      </c>
      <c r="EZ16" s="11">
        <f>AVERAGE(EZ9:EZ14)</f>
      </c>
      <c r="FA16" s="6">
        <f>AVERAGE(FA9:FA14)</f>
      </c>
      <c r="FB16" s="11">
        <f>AVERAGE(FB9:FB14)</f>
      </c>
      <c r="FC16" s="11">
        <f>AVERAGE(FC9:FC14)</f>
      </c>
      <c r="FD16" s="11">
        <f>AVERAGE(FD9:FD14)</f>
      </c>
      <c r="FE16" s="11">
        <f>AVERAGE(FE9:FE14)</f>
      </c>
      <c r="FF16" s="11">
        <f>AVERAGE(FF9:FF14)</f>
      </c>
      <c r="FG16" s="6">
        <f>AVERAGE(FG9:FG14)</f>
      </c>
      <c r="FH16" s="11">
        <f>AVERAGE(FH9:FH14)</f>
      </c>
      <c r="FI16" s="6">
        <f>AVERAGE(FI9:FI14)</f>
      </c>
      <c r="FJ16" s="11">
        <f>AVERAGE(FJ9:FJ14)</f>
      </c>
      <c r="FK16" s="11">
        <f>AVERAGE(FK9:FK14)</f>
      </c>
      <c r="FL16" s="11">
        <f>AVERAGE(FL9:FL14)</f>
      </c>
      <c r="FM16" s="11">
        <f>AVERAGE(FM9:FM14)</f>
      </c>
      <c r="FN16" s="11">
        <f>AVERAGE(FN9:FN14)</f>
      </c>
      <c r="FO16" s="11">
        <f>AVERAGE(FO9:FO14)</f>
      </c>
      <c r="FP16" s="11">
        <f>AVERAGE(FP9:FP14)</f>
      </c>
      <c r="FQ16" s="11">
        <f>AVERAGE(FQ9:FQ14)</f>
      </c>
      <c r="FR16" s="11">
        <f>AVERAGE(FR9:FR14)</f>
      </c>
      <c r="FS16" s="6">
        <f>AVERAGE(FS9:FS14)</f>
      </c>
      <c r="FT16" s="11">
        <f>AVERAGE(FT9:FT14)</f>
      </c>
      <c r="FU16" s="11">
        <f>AVERAGE(FU9:FU14)</f>
      </c>
      <c r="FV16" s="11">
        <f>AVERAGE(FV9:FV14)</f>
      </c>
      <c r="FW16" s="11">
        <f>AVERAGE(FW9:FW14)</f>
      </c>
      <c r="FX16" s="11">
        <f>AVERAGE(FX9:FX14)</f>
      </c>
      <c r="FY16" s="11">
        <f>AVERAGE(FY9:FY14)</f>
      </c>
      <c r="FZ16" s="11">
        <f>AVERAGE(FZ9:FZ14)</f>
      </c>
      <c r="GA16" s="11">
        <f>AVERAGE(GA9:GA14)</f>
      </c>
      <c r="GB16" s="6">
        <f>AVERAGE(GB9:GB14)</f>
      </c>
      <c r="GC16" s="6">
        <f>AVERAGE(GC9:GC14)</f>
      </c>
      <c r="GD16" s="11">
        <f>AVERAGE(GD9:GD14)</f>
      </c>
      <c r="GE16" s="11">
        <f>AVERAGE(GE9:GE14)</f>
      </c>
      <c r="GF16" s="11">
        <f>AVERAGE(GF9:GF14)</f>
      </c>
      <c r="GG16" s="11">
        <f>AVERAGE(GG9:GG14)</f>
      </c>
      <c r="GH16" s="11">
        <f>AVERAGE(GH9:GH14)</f>
      </c>
      <c r="GI16" s="6">
        <f>AVERAGE(GI9:GI14)</f>
      </c>
      <c r="GJ16" s="6">
        <f>AVERAGE(GJ9:GJ14)</f>
      </c>
      <c r="GK16" s="6">
        <f>AVERAGE(GK9:GK14)</f>
      </c>
      <c r="GL16" s="6">
        <f>AVERAGE(GL9:GL14)</f>
      </c>
      <c r="GM16" s="6">
        <f>AVERAGE(GM9:GM14)</f>
      </c>
      <c r="GN16" s="6">
        <f>AVERAGE(GN9:GN14)</f>
      </c>
      <c r="GO16" s="11">
        <f>AVERAGE(GO9:GO14)</f>
      </c>
      <c r="GP16" s="11">
        <f>AVERAGE(GP9:GP14)</f>
      </c>
      <c r="GQ16" s="11">
        <f>AVERAGE(GQ9:GQ14)</f>
      </c>
      <c r="GR16" s="11">
        <f>AVERAGE(GR9:GR14)</f>
      </c>
      <c r="GS16" s="11">
        <f>AVERAGE(GS9:GS14)</f>
      </c>
      <c r="GT16" s="11">
        <f>AVERAGE(GT9:GT14)</f>
      </c>
      <c r="GU16" s="11">
        <f>AVERAGE(GU9:GU14)</f>
      </c>
      <c r="GV16" s="11">
        <f>AVERAGE(GV9:GV14)</f>
      </c>
      <c r="GW16" s="11">
        <f>AVERAGE(GW9:GW14)</f>
      </c>
      <c r="GX16" s="11">
        <f>AVERAGE(GX9:GX14)</f>
      </c>
      <c r="GY16" s="11">
        <f>AVERAGE(GY9:GY14)</f>
      </c>
      <c r="GZ16" s="11">
        <f>AVERAGE(GZ9:GZ14)</f>
      </c>
      <c r="HA16" s="11">
        <f>AVERAGE(HA9:HA14)</f>
      </c>
      <c r="HB16" s="11">
        <f>AVERAGE(HB9:HB14)</f>
      </c>
      <c r="HC16" s="6">
        <f>AVERAGE(HC9:HC14)</f>
      </c>
      <c r="HD16" s="11">
        <f>AVERAGE(HD9:HD14)</f>
      </c>
      <c r="HE16" s="11">
        <f>AVERAGE(HE9:HE14)</f>
      </c>
      <c r="HF16" s="11">
        <f>AVERAGE(HF9:HF14)</f>
      </c>
      <c r="HG16" s="11">
        <f>AVERAGE(HG9:HG14)</f>
      </c>
      <c r="HH16" s="11">
        <f>AVERAGE(HH9:HH14)</f>
      </c>
      <c r="HI16" s="6">
        <f>AVERAGE(HI9:HI14)</f>
      </c>
      <c r="HJ16" s="11">
        <f>AVERAGE(HJ9:HJ14)</f>
      </c>
      <c r="HK16" s="11">
        <f>AVERAGE(HK9:HK14)</f>
      </c>
      <c r="HL16" s="11">
        <f>AVERAGE(HL9:HL14)</f>
      </c>
      <c r="HM16" s="11">
        <f>AVERAGE(HM9:HM14)</f>
      </c>
      <c r="HN16" s="6">
        <f>AVERAGE(HN9:HN14)</f>
      </c>
      <c r="HO16" s="11">
        <f>AVERAGE(HO9:HO14)</f>
      </c>
      <c r="HP16" s="11">
        <f>AVERAGE(HP9:HP14)</f>
      </c>
      <c r="HQ16" s="6">
        <f>AVERAGE(HQ9:HQ14)</f>
      </c>
      <c r="HR16" s="6">
        <f>AVERAGE(HR9:HR14)</f>
      </c>
      <c r="HS16" s="11">
        <f>AVERAGE(HS9:HS14)</f>
      </c>
      <c r="HT16" s="11">
        <f>AVERAGE(HT9:HT14)</f>
      </c>
      <c r="HU16" s="11">
        <f>AVERAGE(HU9:HU14)</f>
      </c>
      <c r="HV16" s="11">
        <f>AVERAGE(HV9:HV14)</f>
      </c>
      <c r="HW16" s="11">
        <f>AVERAGE(HW9:HW14)</f>
      </c>
      <c r="HX16" s="11">
        <f>AVERAGE(HX9:HX14)</f>
      </c>
      <c r="HY16" s="11">
        <f>AVERAGE(HY9:HY14)</f>
      </c>
      <c r="HZ16" s="11">
        <f>AVERAGE(HZ9:HZ14)</f>
      </c>
      <c r="IA16" s="6">
        <f>AVERAGE(IA9:IA14)</f>
      </c>
      <c r="IB16" s="11">
        <f>AVERAGE(IB9:IB14)</f>
      </c>
      <c r="IC16" s="11">
        <f>AVERAGE(IC9:IC14)</f>
      </c>
      <c r="ID16" s="11">
        <f>AVERAGE(ID9:ID14)</f>
      </c>
    </row>
    <row x14ac:dyDescent="0.25" r="17" customHeight="1" ht="19.5">
      <c r="A17" s="26"/>
      <c r="B17" s="1" t="s">
        <v>452</v>
      </c>
      <c r="C17" s="1" t="s">
        <v>237</v>
      </c>
      <c r="D17" s="26"/>
      <c r="E17" s="27"/>
      <c r="F17" s="28"/>
      <c r="G17" s="26"/>
      <c r="H17" s="11">
        <f>AVERAGE(H2:H14)</f>
      </c>
      <c r="I17" s="1"/>
      <c r="J17" s="1"/>
      <c r="K17" s="11">
        <f>AVERAGE(K2:K14)</f>
      </c>
      <c r="L17" s="1"/>
      <c r="M17" s="1"/>
      <c r="N17" s="11">
        <f>AVERAGE(N2:N14)</f>
      </c>
      <c r="O17" s="11">
        <f>AVERAGE(O2:O14)</f>
      </c>
      <c r="P17" s="11">
        <f>AVERAGE(P2:P14)</f>
      </c>
      <c r="Q17" s="11">
        <f>AVERAGE(Q2:Q14)</f>
      </c>
      <c r="R17" s="11">
        <f>AVERAGE(R2:R14)</f>
      </c>
      <c r="S17" s="11">
        <f>AVERAGE(S2:S14)</f>
      </c>
      <c r="T17" s="11">
        <f>AVERAGE(T2:T14)</f>
      </c>
      <c r="U17" s="11">
        <f>AVERAGE(U2:U14)</f>
      </c>
      <c r="V17" s="11">
        <f>AVERAGE(V2:V14)</f>
      </c>
      <c r="W17" s="11">
        <f>AVERAGE(W2:W14)</f>
      </c>
      <c r="X17" s="11">
        <f>AVERAGE(X2:X14)</f>
      </c>
      <c r="Y17" s="11">
        <f>AVERAGE(Y2:Y14)</f>
      </c>
      <c r="Z17" s="6">
        <f>AVERAGE(Z2:Z14)</f>
      </c>
      <c r="AA17" s="6">
        <f>AVERAGE(AA2:AA14)</f>
      </c>
      <c r="AB17" s="11">
        <f>AVERAGE(AB2:AB14)</f>
      </c>
      <c r="AC17" s="11">
        <f>AVERAGE(AC2:AC14)</f>
      </c>
      <c r="AD17" s="11">
        <f>AVERAGE(AD2:AD14)</f>
      </c>
      <c r="AE17" s="11">
        <f>AVERAGE(AE2:AE14)</f>
      </c>
      <c r="AF17" s="11">
        <f>AVERAGE(AF2:AF14)</f>
      </c>
      <c r="AG17" s="11">
        <f>AVERAGE(AG2:AG14)</f>
      </c>
      <c r="AH17" s="11">
        <f>AVERAGE(AH2:AH14)</f>
      </c>
      <c r="AI17" s="6">
        <f>AVERAGE(AI2:AI14)</f>
      </c>
      <c r="AJ17" s="6">
        <f>AVERAGE(AJ2:AJ14)</f>
      </c>
      <c r="AK17" s="11">
        <f>AVERAGE(AK2:AK14)</f>
      </c>
      <c r="AL17" s="6">
        <f>AVERAGE(AL2:AL14)</f>
      </c>
      <c r="AM17" s="11">
        <f>AVERAGE(AM2:AM14)</f>
      </c>
      <c r="AN17" s="11">
        <f>AVERAGE(AN2:AN14)</f>
      </c>
      <c r="AO17" s="11">
        <f>AVERAGE(AO2:AO14)</f>
      </c>
      <c r="AP17" s="11">
        <f>AVERAGE(AP2:AP14)</f>
      </c>
      <c r="AQ17" s="11">
        <f>AVERAGE(AQ2:AQ14)</f>
      </c>
      <c r="AR17" s="11">
        <f>AVERAGE(AR2:AR14)</f>
      </c>
      <c r="AS17" s="11">
        <f>AVERAGE(AS2:AS14)</f>
      </c>
      <c r="AT17" s="11">
        <f>AVERAGE(AT2:AT14)</f>
      </c>
      <c r="AU17" s="11">
        <f>AVERAGE(AU2:AU14)</f>
      </c>
      <c r="AV17" s="11">
        <f>AVERAGE(AV2:AV14)</f>
      </c>
      <c r="AW17" s="11">
        <f>AVERAGE(AW2:AW14)</f>
      </c>
      <c r="AX17" s="11">
        <f>AVERAGE(AX2:AX14)</f>
      </c>
      <c r="AY17" s="11">
        <f>AVERAGE(AY2:AY14)</f>
      </c>
      <c r="AZ17" s="11">
        <f>AVERAGE(AZ2:AZ14)</f>
      </c>
      <c r="BA17" s="11">
        <f>AVERAGE(BA2:BA14)</f>
      </c>
      <c r="BB17" s="11">
        <f>AVERAGE(BB2:BB14)</f>
      </c>
      <c r="BC17" s="11">
        <f>AVERAGE(BC2:BC14)</f>
      </c>
      <c r="BD17" s="6">
        <f>AVERAGE(BD2:BD14)</f>
      </c>
      <c r="BE17" s="6">
        <f>AVERAGE(BE2:BE14)</f>
      </c>
      <c r="BF17" s="6">
        <f>AVERAGE(BF2:BF14)</f>
      </c>
      <c r="BG17" s="11">
        <f>AVERAGE(BG2:BG14)</f>
      </c>
      <c r="BH17" s="11">
        <f>AVERAGE(BH2:BH14)</f>
      </c>
      <c r="BI17" s="11">
        <f>AVERAGE(BI2:BI14)</f>
      </c>
      <c r="BJ17" s="11">
        <f>AVERAGE(BJ2:BJ14)</f>
      </c>
      <c r="BK17" s="6">
        <f>AVERAGE(BK2:BK14)</f>
      </c>
      <c r="BL17" s="6">
        <f>AVERAGE(BL2:BL14)</f>
      </c>
      <c r="BM17" s="11">
        <f>AVERAGE(BM2:BM14)</f>
      </c>
      <c r="BN17" s="11">
        <f>AVERAGE(BN2:BN14)</f>
      </c>
      <c r="BO17" s="6">
        <f>AVERAGE(BO2:BO14)</f>
      </c>
      <c r="BP17" s="11">
        <f>AVERAGE(BP2:BP14)</f>
      </c>
      <c r="BQ17" s="11">
        <f>AVERAGE(BQ2:BQ14)</f>
      </c>
      <c r="BR17" s="11">
        <f>AVERAGE(BR2:BR14)</f>
      </c>
      <c r="BS17" s="11">
        <f>AVERAGE(BS2:BS14)</f>
      </c>
      <c r="BT17" s="11">
        <f>AVERAGE(BT2:BT14)</f>
      </c>
      <c r="BU17" s="6">
        <f>AVERAGE(BU2:BU14)</f>
      </c>
      <c r="BV17" s="11">
        <f>AVERAGE(BV2:BV14)</f>
      </c>
      <c r="BW17" s="6">
        <f>AVERAGE(BW2:BW14)</f>
      </c>
      <c r="BX17" s="6">
        <f>AVERAGE(BX2:BX14)</f>
      </c>
      <c r="BY17" s="6">
        <f>AVERAGE(BY2:BY14)</f>
      </c>
      <c r="BZ17" s="11">
        <f>AVERAGE(BZ2:BZ14)</f>
      </c>
      <c r="CA17" s="6">
        <f>AVERAGE(CA2:CA14)</f>
      </c>
      <c r="CB17" s="6">
        <f>AVERAGE(CB2:CB14)</f>
      </c>
      <c r="CC17" s="6">
        <f>AVERAGE(CC2:CC14)</f>
      </c>
      <c r="CD17" s="11">
        <f>AVERAGE(CD2:CD14)</f>
      </c>
      <c r="CE17" s="11">
        <f>AVERAGE(CE2:CE14)</f>
      </c>
      <c r="CF17" s="11">
        <f>AVERAGE(CF2:CF14)</f>
      </c>
      <c r="CG17" s="11">
        <f>AVERAGE(CG2:CG14)</f>
      </c>
      <c r="CH17" s="6">
        <f>AVERAGE(CH2:CH14)</f>
      </c>
      <c r="CI17" s="11">
        <f>AVERAGE(CI2:CI14)</f>
      </c>
      <c r="CJ17" s="11">
        <f>AVERAGE(CJ2:CJ14)</f>
      </c>
      <c r="CK17" s="11">
        <f>AVERAGE(CK2:CK14)</f>
      </c>
      <c r="CL17" s="11">
        <f>AVERAGE(CL2:CL14)</f>
      </c>
      <c r="CM17" s="11">
        <f>AVERAGE(CM2:CM14)</f>
      </c>
      <c r="CN17" s="11">
        <f>AVERAGE(CN2:CN14)</f>
      </c>
      <c r="CO17" s="6">
        <f>AVERAGE(CO2:CO14)</f>
      </c>
      <c r="CP17" s="6">
        <f>AVERAGE(CP2:CP14)</f>
      </c>
      <c r="CQ17" s="6">
        <f>AVERAGE(CQ2:CQ14)</f>
      </c>
      <c r="CR17" s="11">
        <f>AVERAGE(CR2:CR14)</f>
      </c>
      <c r="CS17" s="11">
        <f>AVERAGE(CS2:CS14)</f>
      </c>
      <c r="CT17" s="11">
        <f>AVERAGE(CT2:CT14)</f>
      </c>
      <c r="CU17" s="11">
        <f>AVERAGE(CU2:CU14)</f>
      </c>
      <c r="CV17" s="11">
        <f>AVERAGE(CV2:CV14)</f>
      </c>
      <c r="CW17" s="11">
        <f>AVERAGE(CW2:CW14)</f>
      </c>
      <c r="CX17" s="11">
        <f>AVERAGE(CX2:CX14)</f>
      </c>
      <c r="CY17" s="11">
        <f>AVERAGE(CY2:CY14)</f>
      </c>
      <c r="CZ17" s="11">
        <f>AVERAGE(CZ2:CZ14)</f>
      </c>
      <c r="DA17" s="11">
        <f>AVERAGE(DA2:DA14)</f>
      </c>
      <c r="DB17" s="6">
        <f>AVERAGE(DB2:DB14)</f>
      </c>
      <c r="DC17" s="11">
        <f>AVERAGE(DC2:DC14)</f>
      </c>
      <c r="DD17" s="11">
        <f>AVERAGE(DD2:DD14)</f>
      </c>
      <c r="DE17" s="6">
        <f>AVERAGE(DE2:DE14)</f>
      </c>
      <c r="DF17" s="6">
        <f>AVERAGE(DF2:DF14)</f>
      </c>
      <c r="DG17" s="6">
        <f>AVERAGE(DG2:DG14)</f>
      </c>
      <c r="DH17" s="11">
        <f>AVERAGE(DH2:DH14)</f>
      </c>
      <c r="DI17" s="11">
        <f>AVERAGE(DI2:DI14)</f>
      </c>
      <c r="DJ17" s="6">
        <f>AVERAGE(DJ2:DJ14)</f>
      </c>
      <c r="DK17" s="6">
        <f>AVERAGE(DK2:DK14)</f>
      </c>
      <c r="DL17" s="11">
        <f>AVERAGE(DL2:DL14)</f>
      </c>
      <c r="DM17" s="11">
        <f>AVERAGE(DM2:DM14)</f>
      </c>
      <c r="DN17" s="11">
        <f>AVERAGE(DN2:DN14)</f>
      </c>
      <c r="DO17" s="11">
        <f>AVERAGE(DO2:DO14)</f>
      </c>
      <c r="DP17" s="11">
        <f>AVERAGE(DP2:DP14)</f>
      </c>
      <c r="DQ17" s="11">
        <f>AVERAGE(DQ2:DQ14)</f>
      </c>
      <c r="DR17" s="6">
        <f>AVERAGE(DR2:DR14)</f>
      </c>
      <c r="DS17" s="11">
        <f>AVERAGE(DS2:DS14)</f>
      </c>
      <c r="DT17" s="11">
        <f>AVERAGE(DT2:DT14)</f>
      </c>
      <c r="DU17" s="11">
        <f>AVERAGE(DU2:DU14)</f>
      </c>
      <c r="DV17" s="11">
        <f>AVERAGE(DV2:DV14)</f>
      </c>
      <c r="DW17" s="11">
        <f>AVERAGE(DW2:DW14)</f>
      </c>
      <c r="DX17" s="11">
        <f>AVERAGE(DX2:DX14)</f>
      </c>
      <c r="DY17" s="6">
        <f>AVERAGE(DY2:DY14)</f>
      </c>
      <c r="DZ17" s="11">
        <f>AVERAGE(DZ2:DZ14)</f>
      </c>
      <c r="EA17" s="6">
        <f>AVERAGE(EA2:EA14)</f>
      </c>
      <c r="EB17" s="6">
        <f>AVERAGE(EB2:EB14)</f>
      </c>
      <c r="EC17" s="11">
        <f>AVERAGE(EC2:EC14)</f>
      </c>
      <c r="ED17" s="6">
        <f>AVERAGE(ED2:ED14)</f>
      </c>
      <c r="EE17" s="11">
        <f>AVERAGE(EE2:EE14)</f>
      </c>
      <c r="EF17" s="6">
        <f>AVERAGE(EF2:EF14)</f>
      </c>
      <c r="EG17" s="11">
        <f>AVERAGE(EG2:EG14)</f>
      </c>
      <c r="EH17" s="11">
        <f>AVERAGE(EH2:EH14)</f>
      </c>
      <c r="EI17" s="11">
        <f>AVERAGE(EI2:EI14)</f>
      </c>
      <c r="EJ17" s="11">
        <f>AVERAGE(EJ2:EJ14)</f>
      </c>
      <c r="EK17" s="11">
        <f>AVERAGE(EK2:EK14)</f>
      </c>
      <c r="EL17" s="11">
        <f>AVERAGE(EL2:EL14)</f>
      </c>
      <c r="EM17" s="11">
        <f>AVERAGE(EM2:EM14)</f>
      </c>
      <c r="EN17" s="11">
        <f>AVERAGE(EN2:EN14)</f>
      </c>
      <c r="EO17" s="11">
        <f>AVERAGE(EO2:EO14)</f>
      </c>
      <c r="EP17" s="11">
        <f>AVERAGE(EP2:EP14)</f>
      </c>
      <c r="EQ17" s="11">
        <f>AVERAGE(EQ2:EQ14)</f>
      </c>
      <c r="ER17" s="6">
        <f>AVERAGE(ER2:ER14)</f>
      </c>
      <c r="ES17" s="11">
        <f>AVERAGE(ES2:ES14)</f>
      </c>
      <c r="ET17" s="11">
        <f>AVERAGE(ET2:ET14)</f>
      </c>
      <c r="EU17" s="11">
        <f>AVERAGE(EU2:EU14)</f>
      </c>
      <c r="EV17" s="11">
        <f>AVERAGE(EV2:EV14)</f>
      </c>
      <c r="EW17" s="11">
        <f>AVERAGE(EW2:EW14)</f>
      </c>
      <c r="EX17" s="11">
        <f>AVERAGE(EX2:EX14)</f>
      </c>
      <c r="EY17" s="11">
        <f>AVERAGE(EY2:EY14)</f>
      </c>
      <c r="EZ17" s="11">
        <f>AVERAGE(EZ2:EZ14)</f>
      </c>
      <c r="FA17" s="11">
        <f>AVERAGE(FA2:FA14)</f>
      </c>
      <c r="FB17" s="11">
        <f>AVERAGE(FB2:FB14)</f>
      </c>
      <c r="FC17" s="11">
        <f>AVERAGE(FC2:FC14)</f>
      </c>
      <c r="FD17" s="11">
        <f>AVERAGE(FD2:FD14)</f>
      </c>
      <c r="FE17" s="11">
        <f>AVERAGE(FE2:FE14)</f>
      </c>
      <c r="FF17" s="11">
        <f>AVERAGE(FF2:FF14)</f>
      </c>
      <c r="FG17" s="11">
        <f>AVERAGE(FG2:FG14)</f>
      </c>
      <c r="FH17" s="11">
        <f>AVERAGE(FH2:FH14)</f>
      </c>
      <c r="FI17" s="11">
        <f>AVERAGE(FI2:FI14)</f>
      </c>
      <c r="FJ17" s="11">
        <f>AVERAGE(FJ2:FJ14)</f>
      </c>
      <c r="FK17" s="11">
        <f>AVERAGE(FK2:FK14)</f>
      </c>
      <c r="FL17" s="11">
        <f>AVERAGE(FL2:FL14)</f>
      </c>
      <c r="FM17" s="11">
        <f>AVERAGE(FM2:FM14)</f>
      </c>
      <c r="FN17" s="11">
        <f>AVERAGE(FN2:FN14)</f>
      </c>
      <c r="FO17" s="11">
        <f>AVERAGE(FO2:FO14)</f>
      </c>
      <c r="FP17" s="11">
        <f>AVERAGE(FP2:FP14)</f>
      </c>
      <c r="FQ17" s="11">
        <f>AVERAGE(FQ2:FQ14)</f>
      </c>
      <c r="FR17" s="11">
        <f>AVERAGE(FR2:FR14)</f>
      </c>
      <c r="FS17" s="11">
        <f>AVERAGE(FS2:FS14)</f>
      </c>
      <c r="FT17" s="11">
        <f>AVERAGE(FT2:FT14)</f>
      </c>
      <c r="FU17" s="11">
        <f>AVERAGE(FU2:FU14)</f>
      </c>
      <c r="FV17" s="11">
        <f>AVERAGE(FV2:FV14)</f>
      </c>
      <c r="FW17" s="11">
        <f>AVERAGE(FW2:FW14)</f>
      </c>
      <c r="FX17" s="11">
        <f>AVERAGE(FX2:FX14)</f>
      </c>
      <c r="FY17" s="11">
        <f>AVERAGE(FY2:FY14)</f>
      </c>
      <c r="FZ17" s="11">
        <f>AVERAGE(FZ2:FZ14)</f>
      </c>
      <c r="GA17" s="11">
        <f>AVERAGE(GA2:GA14)</f>
      </c>
      <c r="GB17" s="11">
        <f>AVERAGE(GB2:GB14)</f>
      </c>
      <c r="GC17" s="11">
        <f>AVERAGE(GC2:GC14)</f>
      </c>
      <c r="GD17" s="11">
        <f>AVERAGE(GD2:GD14)</f>
      </c>
      <c r="GE17" s="11">
        <f>AVERAGE(GE2:GE14)</f>
      </c>
      <c r="GF17" s="11">
        <f>AVERAGE(GF2:GF14)</f>
      </c>
      <c r="GG17" s="11">
        <f>AVERAGE(GG2:GG14)</f>
      </c>
      <c r="GH17" s="11">
        <f>AVERAGE(GH2:GH14)</f>
      </c>
      <c r="GI17" s="11">
        <f>AVERAGE(GI2:GI14)</f>
      </c>
      <c r="GJ17" s="11">
        <f>AVERAGE(GJ2:GJ14)</f>
      </c>
      <c r="GK17" s="11">
        <f>AVERAGE(GK2:GK14)</f>
      </c>
      <c r="GL17" s="11">
        <f>AVERAGE(GL2:GL14)</f>
      </c>
      <c r="GM17" s="11">
        <f>AVERAGE(GM2:GM14)</f>
      </c>
      <c r="GN17" s="11">
        <f>AVERAGE(GN2:GN14)</f>
      </c>
      <c r="GO17" s="6">
        <f>AVERAGE(GO2:GO14)</f>
      </c>
      <c r="GP17" s="6">
        <f>AVERAGE(GP2:GP14)</f>
      </c>
      <c r="GQ17" s="11">
        <f>AVERAGE(GQ2:GQ14)</f>
      </c>
      <c r="GR17" s="11">
        <f>AVERAGE(GR2:GR14)</f>
      </c>
      <c r="GS17" s="11">
        <f>AVERAGE(GS2:GS14)</f>
      </c>
      <c r="GT17" s="6">
        <f>AVERAGE(GT2:GT14)</f>
      </c>
      <c r="GU17" s="11">
        <f>AVERAGE(GU2:GU14)</f>
      </c>
      <c r="GV17" s="11">
        <f>AVERAGE(GV2:GV14)</f>
      </c>
      <c r="GW17" s="11">
        <f>AVERAGE(GW2:GW14)</f>
      </c>
      <c r="GX17" s="11">
        <f>AVERAGE(GX2:GX14)</f>
      </c>
      <c r="GY17" s="11">
        <f>AVERAGE(GY2:GY14)</f>
      </c>
      <c r="GZ17" s="11">
        <f>AVERAGE(GZ2:GZ14)</f>
      </c>
      <c r="HA17" s="11">
        <f>AVERAGE(HA2:HA14)</f>
      </c>
      <c r="HB17" s="11">
        <f>AVERAGE(HB2:HB14)</f>
      </c>
      <c r="HC17" s="6">
        <f>AVERAGE(HC2:HC14)</f>
      </c>
      <c r="HD17" s="11">
        <f>AVERAGE(HD2:HD14)</f>
      </c>
      <c r="HE17" s="11">
        <f>AVERAGE(HE2:HE14)</f>
      </c>
      <c r="HF17" s="11">
        <f>AVERAGE(HF2:HF14)</f>
      </c>
      <c r="HG17" s="11">
        <f>AVERAGE(HG2:HG14)</f>
      </c>
      <c r="HH17" s="6">
        <f>AVERAGE(HH2:HH14)</f>
      </c>
      <c r="HI17" s="11">
        <f>AVERAGE(HI2:HI14)</f>
      </c>
      <c r="HJ17" s="11">
        <f>AVERAGE(HJ2:HJ14)</f>
      </c>
      <c r="HK17" s="11">
        <f>AVERAGE(HK2:HK14)</f>
      </c>
      <c r="HL17" s="11">
        <f>AVERAGE(HL2:HL14)</f>
      </c>
      <c r="HM17" s="11">
        <f>AVERAGE(HM2:HM14)</f>
      </c>
      <c r="HN17" s="11">
        <f>AVERAGE(HN2:HN14)</f>
      </c>
      <c r="HO17" s="11">
        <f>AVERAGE(HO2:HO14)</f>
      </c>
      <c r="HP17" s="11">
        <f>AVERAGE(HP2:HP14)</f>
      </c>
      <c r="HQ17" s="11">
        <f>AVERAGE(HQ2:HQ14)</f>
      </c>
      <c r="HR17" s="11">
        <f>AVERAGE(HR2:HR14)</f>
      </c>
      <c r="HS17" s="11">
        <f>AVERAGE(HS2:HS14)</f>
      </c>
      <c r="HT17" s="11">
        <f>AVERAGE(HT2:HT14)</f>
      </c>
      <c r="HU17" s="11">
        <f>AVERAGE(HU2:HU14)</f>
      </c>
      <c r="HV17" s="11">
        <f>AVERAGE(HV2:HV14)</f>
      </c>
      <c r="HW17" s="11">
        <f>AVERAGE(HW2:HW14)</f>
      </c>
      <c r="HX17" s="11">
        <f>AVERAGE(HX2:HX14)</f>
      </c>
      <c r="HY17" s="11">
        <f>AVERAGE(HY2:HY14)</f>
      </c>
      <c r="HZ17" s="11">
        <f>AVERAGE(HZ2:HZ14)</f>
      </c>
      <c r="IA17" s="11">
        <f>AVERAGE(IA2:IA14)</f>
      </c>
      <c r="IB17" s="11">
        <f>AVERAGE(IB2:IB14)</f>
      </c>
      <c r="IC17" s="11">
        <f>AVERAGE(IC2:IC14)</f>
      </c>
      <c r="ID17" s="11">
        <f>AVERAGE(ID2:ID14)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R17"/>
  <sheetViews>
    <sheetView workbookViewId="0"/>
  </sheetViews>
  <sheetFormatPr defaultRowHeight="15" x14ac:dyDescent="0.25"/>
  <cols>
    <col min="1" max="1" style="12" width="8.290714285714287" customWidth="1" bestFit="1"/>
    <col min="2" max="2" style="12" width="11.290714285714287" customWidth="1" bestFit="1"/>
    <col min="3" max="3" style="12" width="13.576428571428572" customWidth="1" bestFit="1"/>
    <col min="4" max="4" style="29" width="11.005" customWidth="1" bestFit="1"/>
    <col min="5" max="5" style="29" width="13.576428571428572" customWidth="1" bestFit="1"/>
    <col min="6" max="6" style="12" width="13.576428571428572" customWidth="1" bestFit="1"/>
    <col min="7" max="7" style="29" width="13.576428571428572" customWidth="1" bestFit="1"/>
    <col min="8" max="8" style="29" width="13.576428571428572" customWidth="1" bestFit="1"/>
    <col min="9" max="9" style="14" width="13.576428571428572" customWidth="1" bestFit="1"/>
    <col min="10" max="10" style="29" width="13.576428571428572" customWidth="1" bestFit="1"/>
    <col min="11" max="11" style="29" width="13.576428571428572" customWidth="1" bestFit="1"/>
    <col min="12" max="12" style="12" width="21.290714285714284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4" width="13.576428571428572" customWidth="1" bestFit="1"/>
    <col min="18" max="18" style="14" width="13.576428571428572" customWidth="1" bestFit="1"/>
    <col min="19" max="19" style="14" width="13.576428571428572" customWidth="1" bestFit="1"/>
    <col min="20" max="20" style="14" width="13.576428571428572" customWidth="1" bestFit="1"/>
    <col min="21" max="21" style="14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2" width="13.576428571428572" customWidth="1" bestFit="1"/>
    <col min="25" max="25" style="13" width="13.576428571428572" customWidth="1" bestFit="1"/>
    <col min="26" max="26" style="14" width="13.576428571428572" customWidth="1" bestFit="1"/>
    <col min="27" max="27" style="22" width="13.576428571428572" customWidth="1" bestFit="1"/>
    <col min="28" max="28" style="14" width="13.576428571428572" customWidth="1" bestFit="1"/>
    <col min="29" max="29" style="12" width="13.576428571428572" customWidth="1" bestFit="1"/>
    <col min="30" max="30" style="14" width="13.576428571428572" customWidth="1" bestFit="1"/>
    <col min="31" max="31" style="14" width="13.576428571428572" customWidth="1" bestFit="1"/>
    <col min="32" max="32" style="14" width="13.576428571428572" customWidth="1" bestFit="1"/>
    <col min="33" max="33" style="12" width="13.576428571428572" customWidth="1" bestFit="1"/>
    <col min="34" max="34" style="12" width="13.576428571428572" customWidth="1" bestFit="1"/>
    <col min="35" max="35" style="22" width="13.576428571428572" customWidth="1" bestFit="1"/>
    <col min="36" max="36" style="12" width="13.576428571428572" customWidth="1" bestFit="1"/>
    <col min="37" max="37" style="12" width="13.576428571428572" customWidth="1" bestFit="1"/>
    <col min="38" max="38" style="22" width="13.576428571428572" customWidth="1" bestFit="1"/>
    <col min="39" max="39" style="14" width="13.576428571428572" customWidth="1" bestFit="1"/>
    <col min="40" max="40" style="14" width="13.576428571428572" customWidth="1" bestFit="1"/>
    <col min="41" max="41" style="14" width="13.576428571428572" customWidth="1" bestFit="1"/>
    <col min="42" max="42" style="14" width="13.576428571428572" customWidth="1" bestFit="1"/>
    <col min="43" max="43" style="14" width="13.576428571428572" customWidth="1" bestFit="1"/>
    <col min="44" max="44" style="22" width="13.576428571428572" customWidth="1" bestFit="1"/>
    <col min="45" max="45" style="22" width="13.576428571428572" customWidth="1" bestFit="1"/>
    <col min="46" max="46" style="22" width="13.576428571428572" customWidth="1" bestFit="1"/>
    <col min="47" max="47" style="22" width="13.576428571428572" customWidth="1" bestFit="1"/>
    <col min="48" max="48" style="22" width="13.576428571428572" customWidth="1" bestFit="1"/>
    <col min="49" max="49" style="22" width="13.576428571428572" customWidth="1" bestFit="1"/>
    <col min="50" max="50" style="22" width="13.576428571428572" customWidth="1" bestFit="1"/>
    <col min="51" max="51" style="14" width="13.576428571428572" customWidth="1" bestFit="1"/>
    <col min="52" max="52" style="14" width="13.576428571428572" customWidth="1" bestFit="1"/>
    <col min="53" max="53" style="14" width="13.576428571428572" customWidth="1" bestFit="1"/>
    <col min="54" max="54" style="14" width="13.576428571428572" customWidth="1" bestFit="1"/>
    <col min="55" max="55" style="14" width="13.576428571428572" customWidth="1" bestFit="1"/>
    <col min="56" max="56" style="22" width="13.576428571428572" customWidth="1" bestFit="1"/>
    <col min="57" max="57" style="22" width="13.576428571428572" customWidth="1" bestFit="1"/>
    <col min="58" max="58" style="22" width="13.576428571428572" customWidth="1" bestFit="1"/>
    <col min="59" max="59" style="22" width="13.576428571428572" customWidth="1" bestFit="1"/>
    <col min="60" max="60" style="14" width="13.576428571428572" customWidth="1" bestFit="1"/>
    <col min="61" max="61" style="14" width="13.576428571428572" customWidth="1" bestFit="1"/>
    <col min="62" max="62" style="14" width="13.576428571428572" customWidth="1" bestFit="1"/>
    <col min="63" max="63" style="12" width="13.576428571428572" customWidth="1" bestFit="1"/>
    <col min="64" max="64" style="12" width="13.576428571428572" customWidth="1" bestFit="1"/>
    <col min="65" max="65" style="14" width="13.576428571428572" customWidth="1" bestFit="1"/>
    <col min="66" max="66" style="14" width="13.576428571428572" customWidth="1" bestFit="1"/>
    <col min="67" max="67" style="14" width="13.576428571428572" customWidth="1" bestFit="1"/>
    <col min="68" max="68" style="14" width="13.576428571428572" customWidth="1" bestFit="1"/>
    <col min="69" max="69" style="14" width="13.576428571428572" customWidth="1" bestFit="1"/>
    <col min="70" max="70" style="14" width="13.576428571428572" customWidth="1" bestFit="1"/>
    <col min="71" max="71" style="14" width="13.576428571428572" customWidth="1" bestFit="1"/>
    <col min="72" max="72" style="14" width="13.576428571428572" customWidth="1" bestFit="1"/>
    <col min="73" max="73" style="14" width="13.576428571428572" customWidth="1" bestFit="1"/>
    <col min="74" max="74" style="14" width="13.576428571428572" customWidth="1" bestFit="1"/>
    <col min="75" max="75" style="14" width="13.576428571428572" customWidth="1" bestFit="1"/>
    <col min="76" max="76" style="14" width="13.576428571428572" customWidth="1" bestFit="1"/>
    <col min="77" max="77" style="14" width="13.576428571428572" customWidth="1" bestFit="1"/>
    <col min="78" max="78" style="14" width="13.576428571428572" customWidth="1" bestFit="1"/>
    <col min="79" max="79" style="14" width="13.576428571428572" customWidth="1" bestFit="1"/>
    <col min="80" max="80" style="14" width="13.576428571428572" customWidth="1" bestFit="1"/>
    <col min="81" max="81" style="14" width="13.576428571428572" customWidth="1" bestFit="1"/>
    <col min="82" max="82" style="14" width="13.576428571428572" customWidth="1" bestFit="1"/>
    <col min="83" max="83" style="14" width="13.576428571428572" customWidth="1" bestFit="1"/>
    <col min="84" max="84" style="14" width="13.576428571428572" customWidth="1" bestFit="1"/>
    <col min="85" max="85" style="14" width="13.576428571428572" customWidth="1" bestFit="1"/>
    <col min="86" max="86" style="13" width="13.576428571428572" customWidth="1" bestFit="1"/>
    <col min="87" max="87" style="13" width="13.576428571428572" customWidth="1" bestFit="1"/>
    <col min="88" max="88" style="14" width="13.576428571428572" customWidth="1" bestFit="1"/>
    <col min="89" max="89" style="14" width="13.576428571428572" customWidth="1" bestFit="1"/>
    <col min="90" max="90" style="14" width="13.576428571428572" customWidth="1" bestFit="1"/>
    <col min="91" max="91" style="14" width="13.576428571428572" customWidth="1" bestFit="1"/>
    <col min="92" max="92" style="14" width="13.576428571428572" customWidth="1" bestFit="1"/>
    <col min="93" max="93" style="14" width="13.576428571428572" customWidth="1" bestFit="1"/>
    <col min="94" max="94" style="14" width="13.576428571428572" customWidth="1" bestFit="1"/>
    <col min="95" max="95" style="13" width="13.576428571428572" customWidth="1" bestFit="1"/>
    <col min="96" max="96" style="13" width="13.576428571428572" customWidth="1" bestFit="1"/>
    <col min="97" max="97" style="14" width="13.576428571428572" customWidth="1" bestFit="1"/>
    <col min="98" max="98" style="13" width="13.576428571428572" customWidth="1" bestFit="1"/>
    <col min="99" max="99" style="14" width="13.576428571428572" customWidth="1" bestFit="1"/>
    <col min="100" max="100" style="14" width="13.576428571428572" customWidth="1" bestFit="1"/>
    <col min="101" max="101" style="14" width="13.576428571428572" customWidth="1" bestFit="1"/>
    <col min="102" max="102" style="14" width="13.576428571428572" customWidth="1" bestFit="1"/>
    <col min="103" max="103" style="14" width="13.576428571428572" customWidth="1" bestFit="1"/>
    <col min="104" max="104" style="14" width="13.576428571428572" customWidth="1" bestFit="1"/>
    <col min="105" max="105" style="14" width="13.576428571428572" customWidth="1" bestFit="1"/>
    <col min="106" max="106" style="14" width="13.576428571428572" customWidth="1" bestFit="1"/>
    <col min="107" max="107" style="14" width="13.576428571428572" customWidth="1" bestFit="1"/>
    <col min="108" max="108" style="14" width="13.576428571428572" customWidth="1" bestFit="1"/>
    <col min="109" max="109" style="14" width="13.576428571428572" customWidth="1" bestFit="1"/>
    <col min="110" max="110" style="14" width="13.576428571428572" customWidth="1" bestFit="1"/>
    <col min="111" max="111" style="14" width="13.576428571428572" customWidth="1" bestFit="1"/>
    <col min="112" max="112" style="14" width="13.576428571428572" customWidth="1" bestFit="1"/>
    <col min="113" max="113" style="14" width="13.576428571428572" customWidth="1" bestFit="1"/>
    <col min="114" max="114" style="14" width="13.576428571428572" customWidth="1" bestFit="1"/>
    <col min="115" max="115" style="14" width="13.576428571428572" customWidth="1" bestFit="1"/>
    <col min="116" max="116" style="13" width="13.576428571428572" customWidth="1" bestFit="1"/>
    <col min="117" max="117" style="13" width="13.576428571428572" customWidth="1" bestFit="1"/>
    <col min="118" max="118" style="13" width="13.576428571428572" customWidth="1" bestFit="1"/>
    <col min="119" max="119" style="14" width="13.576428571428572" customWidth="1" bestFit="1"/>
    <col min="120" max="120" style="14" width="13.576428571428572" customWidth="1" bestFit="1"/>
    <col min="121" max="121" style="14" width="13.576428571428572" customWidth="1" bestFit="1"/>
    <col min="122" max="122" style="14" width="13.576428571428572" customWidth="1" bestFit="1"/>
    <col min="123" max="123" style="13" width="13.576428571428572" customWidth="1" bestFit="1"/>
    <col min="124" max="124" style="13" width="13.576428571428572" customWidth="1" bestFit="1"/>
    <col min="125" max="125" style="14" width="13.576428571428572" customWidth="1" bestFit="1"/>
    <col min="126" max="126" style="14" width="13.576428571428572" customWidth="1" bestFit="1"/>
    <col min="127" max="127" style="13" width="13.576428571428572" customWidth="1" bestFit="1"/>
    <col min="128" max="128" style="14" width="13.576428571428572" customWidth="1" bestFit="1"/>
    <col min="129" max="129" style="14" width="13.576428571428572" customWidth="1" bestFit="1"/>
    <col min="130" max="130" style="14" width="13.576428571428572" customWidth="1" bestFit="1"/>
    <col min="131" max="131" style="14" width="13.576428571428572" customWidth="1" bestFit="1"/>
    <col min="132" max="132" style="14" width="13.576428571428572" customWidth="1" bestFit="1"/>
    <col min="133" max="133" style="13" width="13.576428571428572" customWidth="1" bestFit="1"/>
    <col min="134" max="134" style="14" width="13.576428571428572" customWidth="1" bestFit="1"/>
    <col min="135" max="135" style="13" width="13.576428571428572" customWidth="1" bestFit="1"/>
    <col min="136" max="136" style="13" width="13.576428571428572" customWidth="1" bestFit="1"/>
    <col min="137" max="137" style="13" width="13.576428571428572" customWidth="1" bestFit="1"/>
    <col min="138" max="138" style="14" width="13.576428571428572" customWidth="1" bestFit="1"/>
    <col min="139" max="139" style="13" width="13.576428571428572" customWidth="1" bestFit="1"/>
    <col min="140" max="140" style="13" width="13.576428571428572" customWidth="1" bestFit="1"/>
    <col min="141" max="141" style="13" width="13.576428571428572" customWidth="1" bestFit="1"/>
    <col min="142" max="142" style="14" width="13.576428571428572" customWidth="1" bestFit="1"/>
    <col min="143" max="143" style="14" width="13.576428571428572" customWidth="1" bestFit="1"/>
    <col min="144" max="144" style="14" width="13.576428571428572" customWidth="1" bestFit="1"/>
    <col min="145" max="145" style="14" width="13.576428571428572" customWidth="1" bestFit="1"/>
    <col min="146" max="146" style="13" width="13.576428571428572" customWidth="1" bestFit="1"/>
    <col min="147" max="147" style="14" width="13.576428571428572" customWidth="1" bestFit="1"/>
    <col min="148" max="148" style="14" width="13.576428571428572" customWidth="1" bestFit="1"/>
    <col min="149" max="149" style="14" width="13.576428571428572" customWidth="1" bestFit="1"/>
    <col min="150" max="150" style="14" width="13.576428571428572" customWidth="1" bestFit="1"/>
    <col min="151" max="151" style="14" width="13.576428571428572" customWidth="1" bestFit="1"/>
    <col min="152" max="152" style="14" width="13.576428571428572" customWidth="1" bestFit="1"/>
    <col min="153" max="153" style="12" width="13.576428571428572" customWidth="1" bestFit="1"/>
    <col min="154" max="154" style="14" width="13.576428571428572" customWidth="1" bestFit="1"/>
    <col min="155" max="155" style="14" width="13.576428571428572" customWidth="1" bestFit="1"/>
    <col min="156" max="156" style="12" width="13.576428571428572" customWidth="1" bestFit="1"/>
    <col min="157" max="157" style="12" width="13.576428571428572" customWidth="1" bestFit="1"/>
    <col min="158" max="158" style="12" width="13.576428571428572" customWidth="1" bestFit="1"/>
    <col min="159" max="159" style="12" width="13.576428571428572" customWidth="1" bestFit="1"/>
    <col min="160" max="160" style="14" width="13.576428571428572" customWidth="1" bestFit="1"/>
    <col min="161" max="161" style="12" width="13.576428571428572" customWidth="1" bestFit="1"/>
    <col min="162" max="162" style="12" width="13.576428571428572" customWidth="1" bestFit="1"/>
    <col min="163" max="163" style="14" width="13.576428571428572" customWidth="1" bestFit="1"/>
    <col min="164" max="164" style="12" width="13.576428571428572" customWidth="1" bestFit="1"/>
    <col min="165" max="165" style="12" width="13.576428571428572" customWidth="1" bestFit="1"/>
    <col min="166" max="166" style="14" width="13.576428571428572" customWidth="1" bestFit="1"/>
    <col min="167" max="167" style="12" width="13.576428571428572" customWidth="1" bestFit="1"/>
    <col min="168" max="168" style="12" width="13.576428571428572" customWidth="1" bestFit="1"/>
    <col min="169" max="169" style="14" width="13.576428571428572" customWidth="1" bestFit="1"/>
    <col min="170" max="170" style="12" width="13.576428571428572" customWidth="1" bestFit="1"/>
    <col min="171" max="171" style="12" width="13.576428571428572" customWidth="1" bestFit="1"/>
    <col min="172" max="172" style="14" width="13.576428571428572" customWidth="1" bestFit="1"/>
    <col min="173" max="173" style="12" width="13.576428571428572" customWidth="1" bestFit="1"/>
    <col min="174" max="174" style="12" width="13.576428571428572" customWidth="1" bestFit="1"/>
  </cols>
  <sheetData>
    <row x14ac:dyDescent="0.25" r="1" customHeight="1" ht="18.75">
      <c r="A1" s="1" t="s">
        <v>166</v>
      </c>
      <c r="B1" s="1" t="s">
        <v>167</v>
      </c>
      <c r="C1" s="1" t="s">
        <v>168</v>
      </c>
      <c r="D1" s="26" t="s">
        <v>169</v>
      </c>
      <c r="E1" s="26" t="s">
        <v>170</v>
      </c>
      <c r="F1" s="1" t="s">
        <v>171</v>
      </c>
      <c r="G1" s="26" t="s">
        <v>172</v>
      </c>
      <c r="H1" s="26" t="s">
        <v>177</v>
      </c>
      <c r="I1" s="40" t="s">
        <v>178</v>
      </c>
      <c r="J1" s="26" t="s">
        <v>163</v>
      </c>
      <c r="K1" s="26" t="s">
        <v>164</v>
      </c>
      <c r="L1" s="1" t="s">
        <v>173</v>
      </c>
      <c r="M1" s="40" t="s">
        <v>179</v>
      </c>
      <c r="N1" s="40" t="s">
        <v>180</v>
      </c>
      <c r="O1" s="40" t="s">
        <v>181</v>
      </c>
      <c r="P1" s="40" t="s">
        <v>182</v>
      </c>
      <c r="Q1" s="40" t="s">
        <v>183</v>
      </c>
      <c r="R1" s="40" t="s">
        <v>184</v>
      </c>
      <c r="S1" s="40" t="s">
        <v>185</v>
      </c>
      <c r="T1" s="40" t="s">
        <v>186</v>
      </c>
      <c r="U1" s="40" t="s">
        <v>187</v>
      </c>
      <c r="V1" s="40" t="s">
        <v>188</v>
      </c>
      <c r="W1" s="40" t="s">
        <v>99</v>
      </c>
      <c r="X1" s="1" t="s">
        <v>174</v>
      </c>
      <c r="Y1" s="41" t="s">
        <v>125</v>
      </c>
      <c r="Z1" s="40" t="s">
        <v>126</v>
      </c>
      <c r="AA1" s="42" t="s">
        <v>128</v>
      </c>
      <c r="AB1" s="40" t="s">
        <v>129</v>
      </c>
      <c r="AC1" s="1" t="s">
        <v>130</v>
      </c>
      <c r="AD1" s="40" t="s">
        <v>131</v>
      </c>
      <c r="AE1" s="40" t="s">
        <v>132</v>
      </c>
      <c r="AF1" s="40" t="s">
        <v>133</v>
      </c>
      <c r="AG1" s="1" t="s">
        <v>134</v>
      </c>
      <c r="AH1" s="1" t="s">
        <v>135</v>
      </c>
      <c r="AI1" s="42" t="s">
        <v>136</v>
      </c>
      <c r="AJ1" s="1" t="s">
        <v>137</v>
      </c>
      <c r="AK1" s="1" t="s">
        <v>138</v>
      </c>
      <c r="AL1" s="42" t="s">
        <v>139</v>
      </c>
      <c r="AM1" s="40" t="s">
        <v>140</v>
      </c>
      <c r="AN1" s="40" t="s">
        <v>141</v>
      </c>
      <c r="AO1" s="40" t="s">
        <v>142</v>
      </c>
      <c r="AP1" s="40" t="s">
        <v>143</v>
      </c>
      <c r="AQ1" s="40" t="s">
        <v>144</v>
      </c>
      <c r="AR1" s="42" t="s">
        <v>145</v>
      </c>
      <c r="AS1" s="42" t="s">
        <v>146</v>
      </c>
      <c r="AT1" s="42" t="s">
        <v>147</v>
      </c>
      <c r="AU1" s="42" t="s">
        <v>148</v>
      </c>
      <c r="AV1" s="42" t="s">
        <v>149</v>
      </c>
      <c r="AW1" s="42" t="s">
        <v>150</v>
      </c>
      <c r="AX1" s="42" t="s">
        <v>151</v>
      </c>
      <c r="AY1" s="40" t="s">
        <v>152</v>
      </c>
      <c r="AZ1" s="40" t="s">
        <v>153</v>
      </c>
      <c r="BA1" s="40" t="s">
        <v>154</v>
      </c>
      <c r="BB1" s="40" t="s">
        <v>155</v>
      </c>
      <c r="BC1" s="40" t="s">
        <v>156</v>
      </c>
      <c r="BD1" s="42" t="s">
        <v>157</v>
      </c>
      <c r="BE1" s="42" t="s">
        <v>158</v>
      </c>
      <c r="BF1" s="42" t="s">
        <v>159</v>
      </c>
      <c r="BG1" s="42" t="s">
        <v>160</v>
      </c>
      <c r="BH1" s="40" t="s">
        <v>100</v>
      </c>
      <c r="BI1" s="40" t="s">
        <v>101</v>
      </c>
      <c r="BJ1" s="40" t="s">
        <v>102</v>
      </c>
      <c r="BK1" s="1" t="s">
        <v>124</v>
      </c>
      <c r="BL1" s="1" t="s">
        <v>103</v>
      </c>
      <c r="BM1" s="40" t="s">
        <v>104</v>
      </c>
      <c r="BN1" s="40" t="s">
        <v>105</v>
      </c>
      <c r="BO1" s="40" t="s">
        <v>106</v>
      </c>
      <c r="BP1" s="40" t="s">
        <v>107</v>
      </c>
      <c r="BQ1" s="40" t="s">
        <v>108</v>
      </c>
      <c r="BR1" s="40" t="s">
        <v>109</v>
      </c>
      <c r="BS1" s="40" t="s">
        <v>110</v>
      </c>
      <c r="BT1" s="40" t="s">
        <v>111</v>
      </c>
      <c r="BU1" s="40" t="s">
        <v>112</v>
      </c>
      <c r="BV1" s="40" t="s">
        <v>113</v>
      </c>
      <c r="BW1" s="40" t="s">
        <v>114</v>
      </c>
      <c r="BX1" s="40" t="s">
        <v>115</v>
      </c>
      <c r="BY1" s="40" t="s">
        <v>116</v>
      </c>
      <c r="BZ1" s="40" t="s">
        <v>117</v>
      </c>
      <c r="CA1" s="40" t="s">
        <v>118</v>
      </c>
      <c r="CB1" s="40" t="s">
        <v>119</v>
      </c>
      <c r="CC1" s="40" t="s">
        <v>120</v>
      </c>
      <c r="CD1" s="40" t="s">
        <v>121</v>
      </c>
      <c r="CE1" s="40" t="s">
        <v>122</v>
      </c>
      <c r="CF1" s="40" t="s">
        <v>123</v>
      </c>
      <c r="CG1" s="40" t="s">
        <v>73</v>
      </c>
      <c r="CH1" s="41" t="s">
        <v>74</v>
      </c>
      <c r="CI1" s="41" t="s">
        <v>75</v>
      </c>
      <c r="CJ1" s="40" t="s">
        <v>76</v>
      </c>
      <c r="CK1" s="40" t="s">
        <v>77</v>
      </c>
      <c r="CL1" s="40" t="s">
        <v>78</v>
      </c>
      <c r="CM1" s="40" t="s">
        <v>79</v>
      </c>
      <c r="CN1" s="40" t="s">
        <v>80</v>
      </c>
      <c r="CO1" s="40" t="s">
        <v>81</v>
      </c>
      <c r="CP1" s="40" t="s">
        <v>82</v>
      </c>
      <c r="CQ1" s="41" t="s">
        <v>83</v>
      </c>
      <c r="CR1" s="41" t="s">
        <v>84</v>
      </c>
      <c r="CS1" s="40" t="s">
        <v>85</v>
      </c>
      <c r="CT1" s="41" t="s">
        <v>86</v>
      </c>
      <c r="CU1" s="40" t="s">
        <v>87</v>
      </c>
      <c r="CV1" s="40" t="s">
        <v>88</v>
      </c>
      <c r="CW1" s="40" t="s">
        <v>89</v>
      </c>
      <c r="CX1" s="40" t="s">
        <v>90</v>
      </c>
      <c r="CY1" s="40" t="s">
        <v>91</v>
      </c>
      <c r="CZ1" s="40" t="s">
        <v>92</v>
      </c>
      <c r="DA1" s="40" t="s">
        <v>93</v>
      </c>
      <c r="DB1" s="40" t="s">
        <v>94</v>
      </c>
      <c r="DC1" s="40" t="s">
        <v>95</v>
      </c>
      <c r="DD1" s="40" t="s">
        <v>96</v>
      </c>
      <c r="DE1" s="40" t="s">
        <v>97</v>
      </c>
      <c r="DF1" s="40" t="s">
        <v>98</v>
      </c>
      <c r="DG1" s="40" t="s">
        <v>31</v>
      </c>
      <c r="DH1" s="40" t="s">
        <v>32</v>
      </c>
      <c r="DI1" s="40" t="s">
        <v>33</v>
      </c>
      <c r="DJ1" s="40" t="s">
        <v>34</v>
      </c>
      <c r="DK1" s="40" t="s">
        <v>35</v>
      </c>
      <c r="DL1" s="41" t="s">
        <v>36</v>
      </c>
      <c r="DM1" s="41" t="s">
        <v>37</v>
      </c>
      <c r="DN1" s="41" t="s">
        <v>38</v>
      </c>
      <c r="DO1" s="40" t="s">
        <v>39</v>
      </c>
      <c r="DP1" s="40" t="s">
        <v>40</v>
      </c>
      <c r="DQ1" s="40" t="s">
        <v>41</v>
      </c>
      <c r="DR1" s="40" t="s">
        <v>42</v>
      </c>
      <c r="DS1" s="41" t="s">
        <v>43</v>
      </c>
      <c r="DT1" s="41" t="s">
        <v>44</v>
      </c>
      <c r="DU1" s="40" t="s">
        <v>45</v>
      </c>
      <c r="DV1" s="40" t="s">
        <v>46</v>
      </c>
      <c r="DW1" s="41" t="s">
        <v>47</v>
      </c>
      <c r="DX1" s="40" t="s">
        <v>48</v>
      </c>
      <c r="DY1" s="40" t="s">
        <v>49</v>
      </c>
      <c r="DZ1" s="40" t="s">
        <v>50</v>
      </c>
      <c r="EA1" s="40" t="s">
        <v>51</v>
      </c>
      <c r="EB1" s="40" t="s">
        <v>52</v>
      </c>
      <c r="EC1" s="41" t="s">
        <v>53</v>
      </c>
      <c r="ED1" s="40" t="s">
        <v>54</v>
      </c>
      <c r="EE1" s="41" t="s">
        <v>55</v>
      </c>
      <c r="EF1" s="41" t="s">
        <v>56</v>
      </c>
      <c r="EG1" s="41" t="s">
        <v>57</v>
      </c>
      <c r="EH1" s="40" t="s">
        <v>58</v>
      </c>
      <c r="EI1" s="41" t="s">
        <v>59</v>
      </c>
      <c r="EJ1" s="41" t="s">
        <v>60</v>
      </c>
      <c r="EK1" s="41" t="s">
        <v>61</v>
      </c>
      <c r="EL1" s="40" t="s">
        <v>62</v>
      </c>
      <c r="EM1" s="40" t="s">
        <v>63</v>
      </c>
      <c r="EN1" s="40" t="s">
        <v>64</v>
      </c>
      <c r="EO1" s="40" t="s">
        <v>65</v>
      </c>
      <c r="EP1" s="41" t="s">
        <v>66</v>
      </c>
      <c r="EQ1" s="40" t="s">
        <v>67</v>
      </c>
      <c r="ER1" s="40" t="s">
        <v>68</v>
      </c>
      <c r="ES1" s="40" t="s">
        <v>69</v>
      </c>
      <c r="ET1" s="40" t="s">
        <v>70</v>
      </c>
      <c r="EU1" s="40" t="s">
        <v>71</v>
      </c>
      <c r="EV1" s="40" t="s">
        <v>72</v>
      </c>
      <c r="EW1" s="1" t="s">
        <v>1</v>
      </c>
      <c r="EX1" s="40" t="s">
        <v>10</v>
      </c>
      <c r="EY1" s="40" t="s">
        <v>11</v>
      </c>
      <c r="EZ1" s="1" t="s">
        <v>12</v>
      </c>
      <c r="FA1" s="1" t="s">
        <v>13</v>
      </c>
      <c r="FB1" s="1" t="s">
        <v>14</v>
      </c>
      <c r="FC1" s="1" t="s">
        <v>15</v>
      </c>
      <c r="FD1" s="40" t="s">
        <v>16</v>
      </c>
      <c r="FE1" s="1" t="s">
        <v>17</v>
      </c>
      <c r="FF1" s="1" t="s">
        <v>18</v>
      </c>
      <c r="FG1" s="40" t="s">
        <v>19</v>
      </c>
      <c r="FH1" s="1" t="s">
        <v>20</v>
      </c>
      <c r="FI1" s="1" t="s">
        <v>21</v>
      </c>
      <c r="FJ1" s="40" t="s">
        <v>22</v>
      </c>
      <c r="FK1" s="1" t="s">
        <v>23</v>
      </c>
      <c r="FL1" s="1" t="s">
        <v>24</v>
      </c>
      <c r="FM1" s="40" t="s">
        <v>25</v>
      </c>
      <c r="FN1" s="1" t="s">
        <v>26</v>
      </c>
      <c r="FO1" s="1" t="s">
        <v>27</v>
      </c>
      <c r="FP1" s="40" t="s">
        <v>28</v>
      </c>
      <c r="FQ1" s="1" t="s">
        <v>29</v>
      </c>
      <c r="FR1" s="1" t="s">
        <v>30</v>
      </c>
    </row>
    <row x14ac:dyDescent="0.25" r="2" customHeight="1" ht="18.75">
      <c r="A2" s="1" t="s">
        <v>189</v>
      </c>
      <c r="B2" s="1" t="s">
        <v>190</v>
      </c>
      <c r="C2" s="1" t="s">
        <v>191</v>
      </c>
      <c r="D2" s="2">
        <v>0</v>
      </c>
      <c r="E2" s="2">
        <v>9134116267</v>
      </c>
      <c r="F2" s="1" t="s">
        <v>192</v>
      </c>
      <c r="G2" s="26" t="s">
        <v>193</v>
      </c>
      <c r="H2" s="26" t="s">
        <v>194</v>
      </c>
      <c r="I2" s="2">
        <v>0</v>
      </c>
      <c r="J2" s="2">
        <v>0</v>
      </c>
      <c r="K2" s="2">
        <v>0</v>
      </c>
      <c r="L2" s="1" t="s">
        <v>195</v>
      </c>
      <c r="M2" s="2">
        <v>166</v>
      </c>
      <c r="N2" s="2">
        <v>79</v>
      </c>
      <c r="O2" s="2">
        <v>37</v>
      </c>
      <c r="P2" s="2">
        <v>39</v>
      </c>
      <c r="Q2" s="2">
        <v>0</v>
      </c>
      <c r="R2" s="2">
        <v>28</v>
      </c>
      <c r="S2" s="2">
        <v>97</v>
      </c>
      <c r="T2" s="2">
        <v>97</v>
      </c>
      <c r="U2" s="2">
        <v>98</v>
      </c>
      <c r="V2" s="2">
        <v>54</v>
      </c>
      <c r="W2" s="3">
        <v>28.668892437218755</v>
      </c>
      <c r="X2" s="1" t="s">
        <v>196</v>
      </c>
      <c r="Y2" s="2">
        <v>25</v>
      </c>
      <c r="Z2" s="3">
        <v>18.5</v>
      </c>
      <c r="AA2" s="3">
        <v>62.1732954</v>
      </c>
      <c r="AB2" s="3">
        <v>16.8267046</v>
      </c>
      <c r="AC2" s="1" t="s">
        <v>196</v>
      </c>
      <c r="AD2" s="3">
        <v>68.89</v>
      </c>
      <c r="AE2" s="3">
        <v>50.9786</v>
      </c>
      <c r="AF2" s="3">
        <v>0.9897959183673469</v>
      </c>
      <c r="AG2" s="1" t="s">
        <v>197</v>
      </c>
      <c r="AH2" s="1" t="s">
        <v>198</v>
      </c>
      <c r="AI2" s="3">
        <v>26.35968916250806</v>
      </c>
      <c r="AJ2" s="1" t="s">
        <v>199</v>
      </c>
      <c r="AK2" s="1" t="s">
        <v>200</v>
      </c>
      <c r="AL2" s="3">
        <v>20.824154438381367</v>
      </c>
      <c r="AM2" s="3">
        <v>35.550000000000004</v>
      </c>
      <c r="AN2" s="3">
        <v>2.37</v>
      </c>
      <c r="AO2" s="3">
        <v>9.48</v>
      </c>
      <c r="AP2" s="3">
        <v>11.85</v>
      </c>
      <c r="AQ2" s="3">
        <v>19.75</v>
      </c>
      <c r="AR2" s="3">
        <v>8.974154438381365</v>
      </c>
      <c r="AS2" s="3">
        <v>4.756301852342124</v>
      </c>
      <c r="AT2" s="3">
        <v>1.5256062545248321</v>
      </c>
      <c r="AU2" s="3">
        <v>2.6922463315144096</v>
      </c>
      <c r="AV2" s="3">
        <v>30.79369814765788</v>
      </c>
      <c r="AW2" s="3">
        <v>10.324393745475167</v>
      </c>
      <c r="AX2" s="3">
        <v>17.05775366848559</v>
      </c>
      <c r="AY2" s="3">
        <v>27.97798293</v>
      </c>
      <c r="AZ2" s="3">
        <v>1.865198862</v>
      </c>
      <c r="BA2" s="3">
        <v>7.460795448</v>
      </c>
      <c r="BB2" s="3">
        <v>9.32599431</v>
      </c>
      <c r="BC2" s="3">
        <v>15.54332385</v>
      </c>
      <c r="BD2" s="3">
        <v>2.815715217657882</v>
      </c>
      <c r="BE2" s="3">
        <v>11.498160128381368</v>
      </c>
      <c r="BF2" s="3">
        <v>0.9983994354751662</v>
      </c>
      <c r="BG2" s="3">
        <v>1.5144298184855884</v>
      </c>
      <c r="BH2" s="3">
        <v>1733.3100000000002</v>
      </c>
      <c r="BI2" s="3">
        <v>2079.972</v>
      </c>
      <c r="BJ2" s="3">
        <v>2383.3012500000004</v>
      </c>
      <c r="BK2" s="1" t="s">
        <v>196</v>
      </c>
      <c r="BL2" s="1" t="s">
        <v>201</v>
      </c>
      <c r="BM2" s="3">
        <v>1883.3012500000004</v>
      </c>
      <c r="BN2" s="3">
        <v>470.8253125000001</v>
      </c>
      <c r="BO2" s="3">
        <v>659.1554375000001</v>
      </c>
      <c r="BP2" s="3">
        <v>517.9078437500002</v>
      </c>
      <c r="BQ2" s="3">
        <v>235.41265625000005</v>
      </c>
      <c r="BR2" s="3">
        <v>282.49518750000004</v>
      </c>
      <c r="BS2" s="3">
        <v>70.62379687500001</v>
      </c>
      <c r="BT2" s="3">
        <v>52.31392361111112</v>
      </c>
      <c r="BU2" s="3">
        <v>70.62379687500001</v>
      </c>
      <c r="BV2" s="3">
        <v>98.873315625</v>
      </c>
      <c r="BW2" s="3">
        <v>77.68617656250002</v>
      </c>
      <c r="BX2" s="3">
        <v>35.311898437500005</v>
      </c>
      <c r="BY2" s="3">
        <v>17.655949218750003</v>
      </c>
      <c r="BZ2" s="3">
        <v>24.71832890625</v>
      </c>
      <c r="CA2" s="3">
        <v>19.421544140625006</v>
      </c>
      <c r="CB2" s="3">
        <v>8.827974609375001</v>
      </c>
      <c r="CC2" s="3">
        <v>13.07848090277778</v>
      </c>
      <c r="CD2" s="3">
        <v>18.309873263888893</v>
      </c>
      <c r="CE2" s="3">
        <v>14.38632899305556</v>
      </c>
      <c r="CF2" s="3">
        <v>6.53924045138889</v>
      </c>
      <c r="CG2" s="40" t="s">
        <v>202</v>
      </c>
      <c r="CH2" s="41" t="s">
        <v>203</v>
      </c>
      <c r="CI2" s="41" t="s">
        <v>203</v>
      </c>
      <c r="CJ2" s="40" t="s">
        <v>202</v>
      </c>
      <c r="CK2" s="40" t="s">
        <v>203</v>
      </c>
      <c r="CL2" s="40" t="s">
        <v>204</v>
      </c>
      <c r="CM2" s="40" t="s">
        <v>204</v>
      </c>
      <c r="CN2" s="40" t="s">
        <v>203</v>
      </c>
      <c r="CO2" s="40" t="s">
        <v>203</v>
      </c>
      <c r="CP2" s="40" t="s">
        <v>203</v>
      </c>
      <c r="CQ2" s="41" t="s">
        <v>203</v>
      </c>
      <c r="CR2" s="41" t="s">
        <v>203</v>
      </c>
      <c r="CS2" s="40" t="s">
        <v>203</v>
      </c>
      <c r="CT2" s="41" t="s">
        <v>203</v>
      </c>
      <c r="CU2" s="40" t="s">
        <v>204</v>
      </c>
      <c r="CV2" s="40" t="s">
        <v>203</v>
      </c>
      <c r="CW2" s="40" t="s">
        <v>202</v>
      </c>
      <c r="CX2" s="40" t="s">
        <v>202</v>
      </c>
      <c r="CY2" s="40" t="s">
        <v>203</v>
      </c>
      <c r="CZ2" s="40" t="s">
        <v>203</v>
      </c>
      <c r="DA2" s="40" t="s">
        <v>202</v>
      </c>
      <c r="DB2" s="40" t="s">
        <v>203</v>
      </c>
      <c r="DC2" s="40" t="s">
        <v>202</v>
      </c>
      <c r="DD2" s="40" t="s">
        <v>203</v>
      </c>
      <c r="DE2" s="40" t="s">
        <v>203</v>
      </c>
      <c r="DF2" s="40" t="s">
        <v>203</v>
      </c>
      <c r="DG2" s="40" t="s">
        <v>203</v>
      </c>
      <c r="DH2" s="40" t="s">
        <v>203</v>
      </c>
      <c r="DI2" s="40" t="s">
        <v>205</v>
      </c>
      <c r="DJ2" s="40" t="s">
        <v>203</v>
      </c>
      <c r="DK2" s="40" t="s">
        <v>203</v>
      </c>
      <c r="DL2" s="41" t="s">
        <v>203</v>
      </c>
      <c r="DM2" s="41" t="s">
        <v>203</v>
      </c>
      <c r="DN2" s="41" t="s">
        <v>203</v>
      </c>
      <c r="DO2" s="40" t="s">
        <v>203</v>
      </c>
      <c r="DP2" s="40" t="s">
        <v>203</v>
      </c>
      <c r="DQ2" s="40" t="s">
        <v>206</v>
      </c>
      <c r="DR2" s="40" t="s">
        <v>203</v>
      </c>
      <c r="DS2" s="41" t="s">
        <v>203</v>
      </c>
      <c r="DT2" s="41" t="s">
        <v>203</v>
      </c>
      <c r="DU2" s="40" t="s">
        <v>203</v>
      </c>
      <c r="DV2" s="40" t="s">
        <v>203</v>
      </c>
      <c r="DW2" s="41" t="s">
        <v>203</v>
      </c>
      <c r="DX2" s="40" t="s">
        <v>207</v>
      </c>
      <c r="DY2" s="40" t="s">
        <v>208</v>
      </c>
      <c r="DZ2" s="40" t="s">
        <v>203</v>
      </c>
      <c r="EA2" s="40" t="s">
        <v>209</v>
      </c>
      <c r="EB2" s="40" t="s">
        <v>203</v>
      </c>
      <c r="EC2" s="41" t="s">
        <v>203</v>
      </c>
      <c r="ED2" s="40" t="s">
        <v>203</v>
      </c>
      <c r="EE2" s="41" t="s">
        <v>203</v>
      </c>
      <c r="EF2" s="41" t="s">
        <v>203</v>
      </c>
      <c r="EG2" s="41" t="s">
        <v>203</v>
      </c>
      <c r="EH2" s="40" t="s">
        <v>203</v>
      </c>
      <c r="EI2" s="41" t="s">
        <v>203</v>
      </c>
      <c r="EJ2" s="41" t="s">
        <v>203</v>
      </c>
      <c r="EK2" s="41" t="s">
        <v>203</v>
      </c>
      <c r="EL2" s="40" t="s">
        <v>210</v>
      </c>
      <c r="EM2" s="40" t="s">
        <v>203</v>
      </c>
      <c r="EN2" s="40" t="s">
        <v>203</v>
      </c>
      <c r="EO2" s="40" t="s">
        <v>203</v>
      </c>
      <c r="EP2" s="41" t="s">
        <v>203</v>
      </c>
      <c r="EQ2" s="40" t="s">
        <v>203</v>
      </c>
      <c r="ER2" s="40" t="s">
        <v>211</v>
      </c>
      <c r="ES2" s="40" t="s">
        <v>202</v>
      </c>
      <c r="ET2" s="40" t="s">
        <v>202</v>
      </c>
      <c r="EU2" s="40" t="s">
        <v>202</v>
      </c>
      <c r="EV2" s="40" t="s">
        <v>202</v>
      </c>
      <c r="EW2" s="1" t="s">
        <v>212</v>
      </c>
      <c r="EX2" s="2">
        <v>0</v>
      </c>
      <c r="EY2" s="2">
        <v>0</v>
      </c>
      <c r="EZ2" s="1" t="s">
        <v>213</v>
      </c>
      <c r="FA2" s="1" t="s">
        <v>213</v>
      </c>
      <c r="FB2" s="1" t="s">
        <v>213</v>
      </c>
      <c r="FC2" s="1" t="s">
        <v>213</v>
      </c>
      <c r="FD2" s="2">
        <v>0</v>
      </c>
      <c r="FE2" s="1" t="s">
        <v>213</v>
      </c>
      <c r="FF2" s="1" t="s">
        <v>213</v>
      </c>
      <c r="FG2" s="2">
        <v>0</v>
      </c>
      <c r="FH2" s="1" t="s">
        <v>214</v>
      </c>
      <c r="FI2" s="1" t="s">
        <v>214</v>
      </c>
      <c r="FJ2" s="2">
        <v>0</v>
      </c>
      <c r="FK2" s="1" t="s">
        <v>213</v>
      </c>
      <c r="FL2" s="1" t="s">
        <v>213</v>
      </c>
      <c r="FM2" s="2">
        <v>0</v>
      </c>
      <c r="FN2" s="1" t="s">
        <v>213</v>
      </c>
      <c r="FO2" s="1" t="s">
        <v>213</v>
      </c>
      <c r="FP2" s="2">
        <v>0</v>
      </c>
      <c r="FQ2" s="1" t="s">
        <v>213</v>
      </c>
      <c r="FR2" s="1" t="s">
        <v>213</v>
      </c>
    </row>
    <row x14ac:dyDescent="0.25" r="3" customHeight="1" ht="18.75">
      <c r="A3" s="1" t="s">
        <v>189</v>
      </c>
      <c r="B3" s="1" t="s">
        <v>215</v>
      </c>
      <c r="C3" s="1" t="s">
        <v>216</v>
      </c>
      <c r="D3" s="2">
        <v>1140166956</v>
      </c>
      <c r="E3" s="2">
        <v>9131033990</v>
      </c>
      <c r="F3" s="1" t="s">
        <v>217</v>
      </c>
      <c r="G3" s="26" t="s">
        <v>218</v>
      </c>
      <c r="H3" s="26" t="s">
        <v>219</v>
      </c>
      <c r="I3" s="2">
        <v>26</v>
      </c>
      <c r="J3" s="2">
        <v>0</v>
      </c>
      <c r="K3" s="2">
        <v>0</v>
      </c>
      <c r="L3" s="1" t="s">
        <v>220</v>
      </c>
      <c r="M3" s="2">
        <v>169</v>
      </c>
      <c r="N3" s="2">
        <v>60</v>
      </c>
      <c r="O3" s="2">
        <v>47</v>
      </c>
      <c r="P3" s="2">
        <v>35</v>
      </c>
      <c r="Q3" s="2">
        <v>41</v>
      </c>
      <c r="R3" s="2">
        <v>26</v>
      </c>
      <c r="S3" s="2">
        <v>88</v>
      </c>
      <c r="T3" s="2">
        <v>77</v>
      </c>
      <c r="U3" s="2">
        <v>90</v>
      </c>
      <c r="V3" s="2">
        <v>45</v>
      </c>
      <c r="W3" s="3">
        <v>21.007667798746546</v>
      </c>
      <c r="X3" s="1" t="s">
        <v>203</v>
      </c>
      <c r="Y3" s="2">
        <v>25</v>
      </c>
      <c r="Z3" s="3">
        <v>18.5</v>
      </c>
      <c r="AA3" s="3">
        <v>64.4173911</v>
      </c>
      <c r="AB3" s="3">
        <v>-4.417391100000003</v>
      </c>
      <c r="AC3" s="1" t="s">
        <v>221</v>
      </c>
      <c r="AD3" s="3">
        <v>71.40249999999999</v>
      </c>
      <c r="AE3" s="3">
        <v>52.837849999999996</v>
      </c>
      <c r="AF3" s="3">
        <v>0.8555555555555555</v>
      </c>
      <c r="AG3" s="1" t="s">
        <v>222</v>
      </c>
      <c r="AH3" s="1" t="s">
        <v>198</v>
      </c>
      <c r="AI3" s="3">
        <v>13.884961685420137</v>
      </c>
      <c r="AJ3" s="1" t="s">
        <v>223</v>
      </c>
      <c r="AK3" s="1" t="s">
        <v>200</v>
      </c>
      <c r="AL3" s="3">
        <v>8.330977011252083</v>
      </c>
      <c r="AM3" s="2">
        <v>27</v>
      </c>
      <c r="AN3" s="3">
        <v>1.7999999999999998</v>
      </c>
      <c r="AO3" s="3">
        <v>7.199999999999999</v>
      </c>
      <c r="AP3" s="2">
        <v>9</v>
      </c>
      <c r="AQ3" s="2">
        <v>15</v>
      </c>
      <c r="AR3" s="3">
        <v>-0.6690229887479164</v>
      </c>
      <c r="AS3" s="3">
        <v>-0.35458218403639574</v>
      </c>
      <c r="AT3" s="3">
        <v>-0.1137339080871458</v>
      </c>
      <c r="AU3" s="3">
        <v>-0.20070689662437494</v>
      </c>
      <c r="AV3" s="3">
        <v>27.354582184036396</v>
      </c>
      <c r="AW3" s="3">
        <v>9.113733908087147</v>
      </c>
      <c r="AX3" s="3">
        <v>15.200706896624375</v>
      </c>
      <c r="AY3" s="3">
        <v>28.987825995</v>
      </c>
      <c r="AZ3" s="3">
        <v>1.932521733</v>
      </c>
      <c r="BA3" s="3">
        <v>7.730086932</v>
      </c>
      <c r="BB3" s="3">
        <v>9.662608665</v>
      </c>
      <c r="BC3" s="3">
        <v>16.104347775</v>
      </c>
      <c r="BD3" s="3">
        <v>-1.6332438109636058</v>
      </c>
      <c r="BE3" s="3">
        <v>-1.331631653747917</v>
      </c>
      <c r="BF3" s="3">
        <v>-0.5488747569128538</v>
      </c>
      <c r="BG3" s="3">
        <v>-0.9036408783756258</v>
      </c>
      <c r="BH3" s="3">
        <v>1436.3940000000002</v>
      </c>
      <c r="BI3" s="3">
        <v>1723.6728000000003</v>
      </c>
      <c r="BJ3" s="3">
        <v>2477.7796500000004</v>
      </c>
      <c r="BK3" s="1" t="s">
        <v>203</v>
      </c>
      <c r="BL3" s="1" t="s">
        <v>224</v>
      </c>
      <c r="BM3" s="3">
        <v>2477.7796500000004</v>
      </c>
      <c r="BN3" s="3">
        <v>619.4449125000001</v>
      </c>
      <c r="BO3" s="3">
        <v>867.2228775000001</v>
      </c>
      <c r="BP3" s="3">
        <v>681.3894037500002</v>
      </c>
      <c r="BQ3" s="3">
        <v>309.72245625000005</v>
      </c>
      <c r="BR3" s="3">
        <v>371.66694750000005</v>
      </c>
      <c r="BS3" s="3">
        <v>92.91673687500001</v>
      </c>
      <c r="BT3" s="3">
        <v>68.82721250000002</v>
      </c>
      <c r="BU3" s="3">
        <v>92.91673687500001</v>
      </c>
      <c r="BV3" s="3">
        <v>130.083431625</v>
      </c>
      <c r="BW3" s="3">
        <v>102.20841056250002</v>
      </c>
      <c r="BX3" s="3">
        <v>46.458368437500006</v>
      </c>
      <c r="BY3" s="3">
        <v>23.229184218750003</v>
      </c>
      <c r="BZ3" s="3">
        <v>32.52085790625</v>
      </c>
      <c r="CA3" s="3">
        <v>25.552102640625005</v>
      </c>
      <c r="CB3" s="3">
        <v>11.614592109375002</v>
      </c>
      <c r="CC3" s="3">
        <v>17.206803125000004</v>
      </c>
      <c r="CD3" s="3">
        <v>24.089524375000003</v>
      </c>
      <c r="CE3" s="3">
        <v>18.927483437500005</v>
      </c>
      <c r="CF3" s="3">
        <v>8.603401562500002</v>
      </c>
      <c r="CG3" s="40" t="s">
        <v>202</v>
      </c>
      <c r="CH3" s="41" t="s">
        <v>203</v>
      </c>
      <c r="CI3" s="41" t="s">
        <v>203</v>
      </c>
      <c r="CJ3" s="40" t="s">
        <v>203</v>
      </c>
      <c r="CK3" s="40" t="s">
        <v>202</v>
      </c>
      <c r="CL3" s="40" t="s">
        <v>202</v>
      </c>
      <c r="CM3" s="40" t="s">
        <v>203</v>
      </c>
      <c r="CN3" s="40" t="s">
        <v>203</v>
      </c>
      <c r="CO3" s="40" t="s">
        <v>203</v>
      </c>
      <c r="CP3" s="40" t="s">
        <v>203</v>
      </c>
      <c r="CQ3" s="41" t="s">
        <v>203</v>
      </c>
      <c r="CR3" s="41" t="s">
        <v>203</v>
      </c>
      <c r="CS3" s="40" t="s">
        <v>203</v>
      </c>
      <c r="CT3" s="41" t="s">
        <v>203</v>
      </c>
      <c r="CU3" s="40" t="s">
        <v>202</v>
      </c>
      <c r="CV3" s="40" t="s">
        <v>202</v>
      </c>
      <c r="CW3" s="40" t="s">
        <v>203</v>
      </c>
      <c r="CX3" s="40" t="s">
        <v>202</v>
      </c>
      <c r="CY3" s="40" t="s">
        <v>203</v>
      </c>
      <c r="CZ3" s="40" t="s">
        <v>203</v>
      </c>
      <c r="DA3" s="40" t="s">
        <v>203</v>
      </c>
      <c r="DB3" s="40" t="s">
        <v>203</v>
      </c>
      <c r="DC3" s="40" t="s">
        <v>202</v>
      </c>
      <c r="DD3" s="40" t="s">
        <v>203</v>
      </c>
      <c r="DE3" s="40" t="s">
        <v>202</v>
      </c>
      <c r="DF3" s="40" t="s">
        <v>203</v>
      </c>
      <c r="DG3" s="40" t="s">
        <v>225</v>
      </c>
      <c r="DH3" s="40" t="s">
        <v>203</v>
      </c>
      <c r="DI3" s="40" t="s">
        <v>203</v>
      </c>
      <c r="DJ3" s="40" t="s">
        <v>205</v>
      </c>
      <c r="DK3" s="40" t="s">
        <v>226</v>
      </c>
      <c r="DL3" s="41" t="s">
        <v>203</v>
      </c>
      <c r="DM3" s="41" t="s">
        <v>203</v>
      </c>
      <c r="DN3" s="41" t="s">
        <v>203</v>
      </c>
      <c r="DO3" s="40" t="s">
        <v>203</v>
      </c>
      <c r="DP3" s="40" t="s">
        <v>203</v>
      </c>
      <c r="DQ3" s="40" t="s">
        <v>203</v>
      </c>
      <c r="DR3" s="40" t="s">
        <v>203</v>
      </c>
      <c r="DS3" s="41" t="s">
        <v>203</v>
      </c>
      <c r="DT3" s="41" t="s">
        <v>203</v>
      </c>
      <c r="DU3" s="40" t="s">
        <v>227</v>
      </c>
      <c r="DV3" s="40" t="s">
        <v>203</v>
      </c>
      <c r="DW3" s="41" t="s">
        <v>203</v>
      </c>
      <c r="DX3" s="40" t="s">
        <v>203</v>
      </c>
      <c r="DY3" s="40" t="s">
        <v>208</v>
      </c>
      <c r="DZ3" s="40" t="s">
        <v>203</v>
      </c>
      <c r="EA3" s="40" t="s">
        <v>209</v>
      </c>
      <c r="EB3" s="40" t="s">
        <v>203</v>
      </c>
      <c r="EC3" s="41" t="s">
        <v>203</v>
      </c>
      <c r="ED3" s="40" t="s">
        <v>228</v>
      </c>
      <c r="EE3" s="41" t="s">
        <v>203</v>
      </c>
      <c r="EF3" s="41" t="s">
        <v>203</v>
      </c>
      <c r="EG3" s="41" t="s">
        <v>203</v>
      </c>
      <c r="EH3" s="40" t="s">
        <v>229</v>
      </c>
      <c r="EI3" s="41" t="s">
        <v>203</v>
      </c>
      <c r="EJ3" s="41" t="s">
        <v>203</v>
      </c>
      <c r="EK3" s="41" t="s">
        <v>203</v>
      </c>
      <c r="EL3" s="40" t="s">
        <v>210</v>
      </c>
      <c r="EM3" s="40" t="s">
        <v>230</v>
      </c>
      <c r="EN3" s="40" t="s">
        <v>231</v>
      </c>
      <c r="EO3" s="40" t="s">
        <v>203</v>
      </c>
      <c r="EP3" s="41" t="s">
        <v>203</v>
      </c>
      <c r="EQ3" s="40" t="s">
        <v>232</v>
      </c>
      <c r="ER3" s="40" t="s">
        <v>203</v>
      </c>
      <c r="ES3" s="40" t="s">
        <v>203</v>
      </c>
      <c r="ET3" s="40" t="s">
        <v>203</v>
      </c>
      <c r="EU3" s="40" t="s">
        <v>203</v>
      </c>
      <c r="EV3" s="40" t="s">
        <v>203</v>
      </c>
      <c r="EW3" s="1" t="s">
        <v>212</v>
      </c>
      <c r="EX3" s="3">
        <v>88.75</v>
      </c>
      <c r="EY3" s="3">
        <v>91.25</v>
      </c>
      <c r="EZ3" s="1" t="s">
        <v>214</v>
      </c>
      <c r="FA3" s="1" t="s">
        <v>214</v>
      </c>
      <c r="FB3" s="1" t="s">
        <v>214</v>
      </c>
      <c r="FC3" s="1" t="s">
        <v>214</v>
      </c>
      <c r="FD3" s="2">
        <v>46</v>
      </c>
      <c r="FE3" s="1" t="s">
        <v>214</v>
      </c>
      <c r="FF3" s="1" t="s">
        <v>214</v>
      </c>
      <c r="FG3" s="2">
        <v>15</v>
      </c>
      <c r="FH3" s="1" t="s">
        <v>214</v>
      </c>
      <c r="FI3" s="1" t="s">
        <v>214</v>
      </c>
      <c r="FJ3" s="2">
        <v>19</v>
      </c>
      <c r="FK3" s="1" t="s">
        <v>213</v>
      </c>
      <c r="FL3" s="1" t="s">
        <v>213</v>
      </c>
      <c r="FM3" s="2">
        <v>60</v>
      </c>
      <c r="FN3" s="1" t="s">
        <v>214</v>
      </c>
      <c r="FO3" s="1" t="s">
        <v>214</v>
      </c>
      <c r="FP3" s="2">
        <v>43</v>
      </c>
      <c r="FQ3" s="1" t="s">
        <v>214</v>
      </c>
      <c r="FR3" s="1" t="s">
        <v>214</v>
      </c>
    </row>
    <row x14ac:dyDescent="0.25" r="4" customHeight="1" ht="18.75">
      <c r="A4" s="1" t="s">
        <v>189</v>
      </c>
      <c r="B4" s="1" t="s">
        <v>233</v>
      </c>
      <c r="C4" s="1" t="s">
        <v>234</v>
      </c>
      <c r="D4" s="2">
        <v>1273062035</v>
      </c>
      <c r="E4" s="2">
        <v>9222978957</v>
      </c>
      <c r="F4" s="1" t="s">
        <v>235</v>
      </c>
      <c r="G4" s="26" t="s">
        <v>236</v>
      </c>
      <c r="H4" s="26" t="s">
        <v>237</v>
      </c>
      <c r="I4" s="2">
        <v>2</v>
      </c>
      <c r="J4" s="26" t="s">
        <v>238</v>
      </c>
      <c r="K4" s="26" t="s">
        <v>239</v>
      </c>
      <c r="L4" s="1" t="s">
        <v>195</v>
      </c>
      <c r="M4" s="2">
        <v>170</v>
      </c>
      <c r="N4" s="2">
        <v>83</v>
      </c>
      <c r="O4" s="2">
        <v>24</v>
      </c>
      <c r="P4" s="2">
        <v>40</v>
      </c>
      <c r="Q4" s="2">
        <v>48</v>
      </c>
      <c r="R4" s="2">
        <v>31</v>
      </c>
      <c r="S4" s="2">
        <v>110</v>
      </c>
      <c r="T4" s="2">
        <v>99</v>
      </c>
      <c r="U4" s="2">
        <v>105</v>
      </c>
      <c r="V4" s="2">
        <v>60</v>
      </c>
      <c r="W4" s="3">
        <v>28.719723183391007</v>
      </c>
      <c r="X4" s="1" t="s">
        <v>196</v>
      </c>
      <c r="Y4" s="2">
        <v>25</v>
      </c>
      <c r="Z4" s="3">
        <v>18.5</v>
      </c>
      <c r="AA4" s="3">
        <v>65.165423</v>
      </c>
      <c r="AB4" s="3">
        <v>17.834576999999996</v>
      </c>
      <c r="AC4" s="1" t="s">
        <v>196</v>
      </c>
      <c r="AD4" s="3">
        <v>72.24999999999999</v>
      </c>
      <c r="AE4" s="3">
        <v>53.464999999999996</v>
      </c>
      <c r="AF4" s="3">
        <v>0.9428571428571428</v>
      </c>
      <c r="AG4" s="1" t="s">
        <v>222</v>
      </c>
      <c r="AH4" s="1" t="s">
        <v>198</v>
      </c>
      <c r="AI4" s="42" t="s">
        <v>240</v>
      </c>
      <c r="AJ4" s="1" t="s">
        <v>240</v>
      </c>
      <c r="AK4" s="1" t="s">
        <v>200</v>
      </c>
      <c r="AL4" s="42" t="s">
        <v>240</v>
      </c>
      <c r="AM4" s="3">
        <v>37.35</v>
      </c>
      <c r="AN4" s="3">
        <v>2.4899999999999998</v>
      </c>
      <c r="AO4" s="3">
        <v>9.959999999999999</v>
      </c>
      <c r="AP4" s="3">
        <v>12.45</v>
      </c>
      <c r="AQ4" s="3">
        <v>20.75</v>
      </c>
      <c r="AR4" s="42" t="s">
        <v>240</v>
      </c>
      <c r="AS4" s="42" t="s">
        <v>240</v>
      </c>
      <c r="AT4" s="42" t="s">
        <v>240</v>
      </c>
      <c r="AU4" s="42" t="s">
        <v>240</v>
      </c>
      <c r="AV4" s="42" t="s">
        <v>240</v>
      </c>
      <c r="AW4" s="42" t="s">
        <v>240</v>
      </c>
      <c r="AX4" s="42" t="s">
        <v>240</v>
      </c>
      <c r="AY4" s="3">
        <v>29.324440350000003</v>
      </c>
      <c r="AZ4" s="3">
        <v>1.9549626900000001</v>
      </c>
      <c r="BA4" s="3">
        <v>7.8198507600000005</v>
      </c>
      <c r="BB4" s="3">
        <v>9.77481345</v>
      </c>
      <c r="BC4" s="3">
        <v>16.29135575</v>
      </c>
      <c r="BD4" s="42" t="s">
        <v>240</v>
      </c>
      <c r="BE4" s="42" t="s">
        <v>240</v>
      </c>
      <c r="BF4" s="42" t="s">
        <v>240</v>
      </c>
      <c r="BG4" s="42" t="s">
        <v>240</v>
      </c>
      <c r="BH4" s="3">
        <v>1879.895</v>
      </c>
      <c r="BI4" s="3">
        <v>2255.874</v>
      </c>
      <c r="BJ4" s="3">
        <v>2584.855625</v>
      </c>
      <c r="BK4" s="1" t="s">
        <v>196</v>
      </c>
      <c r="BL4" s="1" t="s">
        <v>201</v>
      </c>
      <c r="BM4" s="3">
        <v>2084.855625</v>
      </c>
      <c r="BN4" s="3">
        <v>521.21390625</v>
      </c>
      <c r="BO4" s="3">
        <v>729.69946875</v>
      </c>
      <c r="BP4" s="3">
        <v>573.335296875</v>
      </c>
      <c r="BQ4" s="3">
        <v>260.606953125</v>
      </c>
      <c r="BR4" s="3">
        <v>312.72834375</v>
      </c>
      <c r="BS4" s="3">
        <v>78.1820859375</v>
      </c>
      <c r="BT4" s="3">
        <v>57.912656250000005</v>
      </c>
      <c r="BU4" s="3">
        <v>78.1820859375</v>
      </c>
      <c r="BV4" s="3">
        <v>109.45492031250001</v>
      </c>
      <c r="BW4" s="3">
        <v>86.00029453125</v>
      </c>
      <c r="BX4" s="3">
        <v>39.09104296875</v>
      </c>
      <c r="BY4" s="3">
        <v>19.545521484375</v>
      </c>
      <c r="BZ4" s="3">
        <v>27.363730078125002</v>
      </c>
      <c r="CA4" s="3">
        <v>21.5000736328125</v>
      </c>
      <c r="CB4" s="3">
        <v>9.7727607421875</v>
      </c>
      <c r="CC4" s="3">
        <v>14.478164062500001</v>
      </c>
      <c r="CD4" s="3">
        <v>20.2694296875</v>
      </c>
      <c r="CE4" s="3">
        <v>15.925980468750003</v>
      </c>
      <c r="CF4" s="3">
        <v>7.239082031250001</v>
      </c>
      <c r="CG4" s="40" t="s">
        <v>202</v>
      </c>
      <c r="CH4" s="41" t="s">
        <v>203</v>
      </c>
      <c r="CI4" s="41" t="s">
        <v>203</v>
      </c>
      <c r="CJ4" s="40" t="s">
        <v>203</v>
      </c>
      <c r="CK4" s="40" t="s">
        <v>203</v>
      </c>
      <c r="CL4" s="40" t="s">
        <v>203</v>
      </c>
      <c r="CM4" s="40" t="s">
        <v>202</v>
      </c>
      <c r="CN4" s="40" t="s">
        <v>203</v>
      </c>
      <c r="CO4" s="40" t="s">
        <v>202</v>
      </c>
      <c r="CP4" s="40" t="s">
        <v>203</v>
      </c>
      <c r="CQ4" s="41" t="s">
        <v>203</v>
      </c>
      <c r="CR4" s="41" t="s">
        <v>203</v>
      </c>
      <c r="CS4" s="40" t="s">
        <v>203</v>
      </c>
      <c r="CT4" s="41" t="s">
        <v>203</v>
      </c>
      <c r="CU4" s="40" t="s">
        <v>202</v>
      </c>
      <c r="CV4" s="40" t="s">
        <v>202</v>
      </c>
      <c r="CW4" s="40" t="s">
        <v>203</v>
      </c>
      <c r="CX4" s="40" t="s">
        <v>202</v>
      </c>
      <c r="CY4" s="40" t="s">
        <v>202</v>
      </c>
      <c r="CZ4" s="40" t="s">
        <v>203</v>
      </c>
      <c r="DA4" s="40" t="s">
        <v>203</v>
      </c>
      <c r="DB4" s="40" t="s">
        <v>203</v>
      </c>
      <c r="DC4" s="40" t="s">
        <v>203</v>
      </c>
      <c r="DD4" s="40" t="s">
        <v>202</v>
      </c>
      <c r="DE4" s="40" t="s">
        <v>203</v>
      </c>
      <c r="DF4" s="40" t="s">
        <v>203</v>
      </c>
      <c r="DG4" s="40" t="s">
        <v>203</v>
      </c>
      <c r="DH4" s="40" t="s">
        <v>225</v>
      </c>
      <c r="DI4" s="40" t="s">
        <v>203</v>
      </c>
      <c r="DJ4" s="40" t="s">
        <v>205</v>
      </c>
      <c r="DK4" s="40" t="s">
        <v>226</v>
      </c>
      <c r="DL4" s="41" t="s">
        <v>203</v>
      </c>
      <c r="DM4" s="41" t="s">
        <v>203</v>
      </c>
      <c r="DN4" s="41" t="s">
        <v>203</v>
      </c>
      <c r="DO4" s="40" t="s">
        <v>225</v>
      </c>
      <c r="DP4" s="40" t="s">
        <v>203</v>
      </c>
      <c r="DQ4" s="40" t="s">
        <v>203</v>
      </c>
      <c r="DR4" s="40" t="s">
        <v>241</v>
      </c>
      <c r="DS4" s="41" t="s">
        <v>203</v>
      </c>
      <c r="DT4" s="41" t="s">
        <v>203</v>
      </c>
      <c r="DU4" s="40" t="s">
        <v>203</v>
      </c>
      <c r="DV4" s="40" t="s">
        <v>242</v>
      </c>
      <c r="DW4" s="41" t="s">
        <v>203</v>
      </c>
      <c r="DX4" s="40" t="s">
        <v>207</v>
      </c>
      <c r="DY4" s="40" t="s">
        <v>208</v>
      </c>
      <c r="DZ4" s="40" t="s">
        <v>203</v>
      </c>
      <c r="EA4" s="40" t="s">
        <v>209</v>
      </c>
      <c r="EB4" s="40" t="s">
        <v>203</v>
      </c>
      <c r="EC4" s="41" t="s">
        <v>203</v>
      </c>
      <c r="ED4" s="40" t="s">
        <v>203</v>
      </c>
      <c r="EE4" s="41" t="s">
        <v>203</v>
      </c>
      <c r="EF4" s="41" t="s">
        <v>203</v>
      </c>
      <c r="EG4" s="41" t="s">
        <v>203</v>
      </c>
      <c r="EH4" s="40" t="s">
        <v>203</v>
      </c>
      <c r="EI4" s="41" t="s">
        <v>203</v>
      </c>
      <c r="EJ4" s="41" t="s">
        <v>203</v>
      </c>
      <c r="EK4" s="41" t="s">
        <v>203</v>
      </c>
      <c r="EL4" s="40" t="s">
        <v>210</v>
      </c>
      <c r="EM4" s="40" t="s">
        <v>203</v>
      </c>
      <c r="EN4" s="40" t="s">
        <v>203</v>
      </c>
      <c r="EO4" s="40" t="s">
        <v>243</v>
      </c>
      <c r="EP4" s="41" t="s">
        <v>203</v>
      </c>
      <c r="EQ4" s="40" t="s">
        <v>232</v>
      </c>
      <c r="ER4" s="40" t="s">
        <v>211</v>
      </c>
      <c r="ES4" s="40" t="s">
        <v>203</v>
      </c>
      <c r="ET4" s="40" t="s">
        <v>203</v>
      </c>
      <c r="EU4" s="40" t="s">
        <v>203</v>
      </c>
      <c r="EV4" s="40" t="s">
        <v>202</v>
      </c>
      <c r="EW4" s="1" t="s">
        <v>244</v>
      </c>
      <c r="EX4" s="2">
        <v>80</v>
      </c>
      <c r="EY4" s="3">
        <v>63.333333333333336</v>
      </c>
      <c r="EZ4" s="1" t="s">
        <v>214</v>
      </c>
      <c r="FA4" s="1" t="s">
        <v>214</v>
      </c>
      <c r="FB4" s="1" t="s">
        <v>214</v>
      </c>
      <c r="FC4" s="1" t="s">
        <v>214</v>
      </c>
      <c r="FD4" s="2">
        <v>44</v>
      </c>
      <c r="FE4" s="1" t="s">
        <v>214</v>
      </c>
      <c r="FF4" s="1" t="s">
        <v>214</v>
      </c>
      <c r="FG4" s="2">
        <v>30</v>
      </c>
      <c r="FH4" s="1" t="s">
        <v>213</v>
      </c>
      <c r="FI4" s="1" t="s">
        <v>213</v>
      </c>
      <c r="FJ4" s="2">
        <v>29</v>
      </c>
      <c r="FK4" s="1" t="s">
        <v>214</v>
      </c>
      <c r="FL4" s="1" t="s">
        <v>214</v>
      </c>
      <c r="FM4" s="2">
        <v>26</v>
      </c>
      <c r="FN4" s="1" t="s">
        <v>213</v>
      </c>
      <c r="FO4" s="1" t="s">
        <v>213</v>
      </c>
      <c r="FP4" s="2">
        <v>37</v>
      </c>
      <c r="FQ4" s="1" t="s">
        <v>214</v>
      </c>
      <c r="FR4" s="1" t="s">
        <v>214</v>
      </c>
    </row>
    <row x14ac:dyDescent="0.25" r="5" customHeight="1" ht="18.75">
      <c r="A5" s="1" t="s">
        <v>189</v>
      </c>
      <c r="B5" s="1" t="s">
        <v>245</v>
      </c>
      <c r="C5" s="1" t="s">
        <v>246</v>
      </c>
      <c r="D5" s="2">
        <v>1100430105</v>
      </c>
      <c r="E5" s="2">
        <v>9130741442</v>
      </c>
      <c r="F5" s="1" t="s">
        <v>235</v>
      </c>
      <c r="G5" s="26" t="s">
        <v>247</v>
      </c>
      <c r="H5" s="26" t="s">
        <v>248</v>
      </c>
      <c r="I5" s="2">
        <v>0</v>
      </c>
      <c r="J5" s="2">
        <v>0</v>
      </c>
      <c r="K5" s="2">
        <v>0</v>
      </c>
      <c r="L5" s="1" t="s">
        <v>249</v>
      </c>
      <c r="M5" s="2">
        <v>174</v>
      </c>
      <c r="N5" s="2">
        <v>75</v>
      </c>
      <c r="O5" s="2">
        <v>24</v>
      </c>
      <c r="P5" s="2">
        <v>38</v>
      </c>
      <c r="Q5" s="2">
        <v>44</v>
      </c>
      <c r="R5" s="2">
        <v>32</v>
      </c>
      <c r="S5" s="2">
        <v>96</v>
      </c>
      <c r="T5" s="2">
        <v>93</v>
      </c>
      <c r="U5" s="2">
        <v>100</v>
      </c>
      <c r="V5" s="2">
        <v>55</v>
      </c>
      <c r="W5" s="3">
        <v>24.772096710265558</v>
      </c>
      <c r="X5" s="1" t="s">
        <v>203</v>
      </c>
      <c r="Y5" s="2">
        <v>25</v>
      </c>
      <c r="Z5" s="3">
        <v>18.5</v>
      </c>
      <c r="AA5" s="3">
        <v>68.1575506</v>
      </c>
      <c r="AB5" s="3">
        <v>6.842449400000007</v>
      </c>
      <c r="AC5" s="1" t="s">
        <v>196</v>
      </c>
      <c r="AD5" s="3">
        <v>75.69</v>
      </c>
      <c r="AE5" s="3">
        <v>56.010600000000004</v>
      </c>
      <c r="AF5" s="3">
        <v>0.93</v>
      </c>
      <c r="AG5" s="1" t="s">
        <v>222</v>
      </c>
      <c r="AH5" s="1" t="s">
        <v>198</v>
      </c>
      <c r="AI5" s="42" t="s">
        <v>240</v>
      </c>
      <c r="AJ5" s="1" t="s">
        <v>240</v>
      </c>
      <c r="AK5" s="1" t="s">
        <v>200</v>
      </c>
      <c r="AL5" s="42" t="s">
        <v>240</v>
      </c>
      <c r="AM5" s="3">
        <v>33.75</v>
      </c>
      <c r="AN5" s="3">
        <v>2.25</v>
      </c>
      <c r="AO5" s="2">
        <v>9</v>
      </c>
      <c r="AP5" s="3">
        <v>11.25</v>
      </c>
      <c r="AQ5" s="3">
        <v>18.75</v>
      </c>
      <c r="AR5" s="42" t="s">
        <v>240</v>
      </c>
      <c r="AS5" s="42" t="s">
        <v>240</v>
      </c>
      <c r="AT5" s="42" t="s">
        <v>240</v>
      </c>
      <c r="AU5" s="42" t="s">
        <v>240</v>
      </c>
      <c r="AV5" s="42" t="s">
        <v>240</v>
      </c>
      <c r="AW5" s="42" t="s">
        <v>240</v>
      </c>
      <c r="AX5" s="42" t="s">
        <v>240</v>
      </c>
      <c r="AY5" s="3">
        <v>30.670897769999996</v>
      </c>
      <c r="AZ5" s="3">
        <v>2.0447265179999996</v>
      </c>
      <c r="BA5" s="3">
        <v>8.178906071999998</v>
      </c>
      <c r="BB5" s="3">
        <v>10.22363259</v>
      </c>
      <c r="BC5" s="3">
        <v>17.03938765</v>
      </c>
      <c r="BD5" s="42" t="s">
        <v>240</v>
      </c>
      <c r="BE5" s="42" t="s">
        <v>240</v>
      </c>
      <c r="BF5" s="42" t="s">
        <v>240</v>
      </c>
      <c r="BG5" s="42" t="s">
        <v>240</v>
      </c>
      <c r="BH5" s="3">
        <v>1791.915</v>
      </c>
      <c r="BI5" s="3">
        <v>2150.298</v>
      </c>
      <c r="BJ5" s="3">
        <v>2777.46825</v>
      </c>
      <c r="BK5" s="1" t="s">
        <v>203</v>
      </c>
      <c r="BL5" s="1" t="s">
        <v>224</v>
      </c>
      <c r="BM5" s="3">
        <v>2777.46825</v>
      </c>
      <c r="BN5" s="3">
        <v>694.3670625</v>
      </c>
      <c r="BO5" s="3">
        <v>972.1138874999999</v>
      </c>
      <c r="BP5" s="3">
        <v>763.80376875</v>
      </c>
      <c r="BQ5" s="3">
        <v>347.18353125</v>
      </c>
      <c r="BR5" s="3">
        <v>416.6202375</v>
      </c>
      <c r="BS5" s="3">
        <v>104.155059375</v>
      </c>
      <c r="BT5" s="3">
        <v>77.15189583333333</v>
      </c>
      <c r="BU5" s="3">
        <v>104.155059375</v>
      </c>
      <c r="BV5" s="3">
        <v>145.81708312499998</v>
      </c>
      <c r="BW5" s="3">
        <v>114.57056531250001</v>
      </c>
      <c r="BX5" s="3">
        <v>52.0775296875</v>
      </c>
      <c r="BY5" s="3">
        <v>26.03876484375</v>
      </c>
      <c r="BZ5" s="3">
        <v>36.454270781249996</v>
      </c>
      <c r="CA5" s="3">
        <v>28.642641328125002</v>
      </c>
      <c r="CB5" s="3">
        <v>13.019382421875</v>
      </c>
      <c r="CC5" s="3">
        <v>19.287973958333332</v>
      </c>
      <c r="CD5" s="3">
        <v>27.003163541666662</v>
      </c>
      <c r="CE5" s="3">
        <v>21.216771354166667</v>
      </c>
      <c r="CF5" s="3">
        <v>9.643986979166666</v>
      </c>
      <c r="CG5" s="40" t="s">
        <v>202</v>
      </c>
      <c r="CH5" s="41" t="s">
        <v>203</v>
      </c>
      <c r="CI5" s="41" t="s">
        <v>203</v>
      </c>
      <c r="CJ5" s="40" t="s">
        <v>202</v>
      </c>
      <c r="CK5" s="40" t="s">
        <v>203</v>
      </c>
      <c r="CL5" s="40" t="s">
        <v>203</v>
      </c>
      <c r="CM5" s="40" t="s">
        <v>203</v>
      </c>
      <c r="CN5" s="40" t="s">
        <v>202</v>
      </c>
      <c r="CO5" s="40" t="s">
        <v>203</v>
      </c>
      <c r="CP5" s="40" t="s">
        <v>202</v>
      </c>
      <c r="CQ5" s="41" t="s">
        <v>203</v>
      </c>
      <c r="CR5" s="41" t="s">
        <v>203</v>
      </c>
      <c r="CS5" s="40" t="s">
        <v>202</v>
      </c>
      <c r="CT5" s="41" t="s">
        <v>203</v>
      </c>
      <c r="CU5" s="40" t="s">
        <v>202</v>
      </c>
      <c r="CV5" s="40" t="s">
        <v>202</v>
      </c>
      <c r="CW5" s="40" t="s">
        <v>202</v>
      </c>
      <c r="CX5" s="40" t="s">
        <v>202</v>
      </c>
      <c r="CY5" s="40" t="s">
        <v>203</v>
      </c>
      <c r="CZ5" s="40" t="s">
        <v>203</v>
      </c>
      <c r="DA5" s="40" t="s">
        <v>202</v>
      </c>
      <c r="DB5" s="40" t="s">
        <v>203</v>
      </c>
      <c r="DC5" s="40" t="s">
        <v>203</v>
      </c>
      <c r="DD5" s="40" t="s">
        <v>202</v>
      </c>
      <c r="DE5" s="40" t="s">
        <v>203</v>
      </c>
      <c r="DF5" s="40" t="s">
        <v>202</v>
      </c>
      <c r="DG5" s="40" t="s">
        <v>203</v>
      </c>
      <c r="DH5" s="40" t="s">
        <v>225</v>
      </c>
      <c r="DI5" s="40" t="s">
        <v>203</v>
      </c>
      <c r="DJ5" s="40" t="s">
        <v>203</v>
      </c>
      <c r="DK5" s="40" t="s">
        <v>203</v>
      </c>
      <c r="DL5" s="41" t="s">
        <v>203</v>
      </c>
      <c r="DM5" s="41" t="s">
        <v>203</v>
      </c>
      <c r="DN5" s="41" t="s">
        <v>203</v>
      </c>
      <c r="DO5" s="40" t="s">
        <v>225</v>
      </c>
      <c r="DP5" s="40" t="s">
        <v>203</v>
      </c>
      <c r="DQ5" s="40" t="s">
        <v>203</v>
      </c>
      <c r="DR5" s="40" t="s">
        <v>203</v>
      </c>
      <c r="DS5" s="41" t="s">
        <v>203</v>
      </c>
      <c r="DT5" s="41" t="s">
        <v>203</v>
      </c>
      <c r="DU5" s="40" t="s">
        <v>227</v>
      </c>
      <c r="DV5" s="40" t="s">
        <v>203</v>
      </c>
      <c r="DW5" s="41" t="s">
        <v>203</v>
      </c>
      <c r="DX5" s="40" t="s">
        <v>207</v>
      </c>
      <c r="DY5" s="40" t="s">
        <v>208</v>
      </c>
      <c r="DZ5" s="40" t="s">
        <v>203</v>
      </c>
      <c r="EA5" s="40" t="s">
        <v>209</v>
      </c>
      <c r="EB5" s="40" t="s">
        <v>203</v>
      </c>
      <c r="EC5" s="41" t="s">
        <v>203</v>
      </c>
      <c r="ED5" s="40" t="s">
        <v>228</v>
      </c>
      <c r="EE5" s="41" t="s">
        <v>203</v>
      </c>
      <c r="EF5" s="41" t="s">
        <v>203</v>
      </c>
      <c r="EG5" s="41" t="s">
        <v>203</v>
      </c>
      <c r="EH5" s="40" t="s">
        <v>203</v>
      </c>
      <c r="EI5" s="41" t="s">
        <v>203</v>
      </c>
      <c r="EJ5" s="41" t="s">
        <v>203</v>
      </c>
      <c r="EK5" s="41" t="s">
        <v>203</v>
      </c>
      <c r="EL5" s="40" t="s">
        <v>203</v>
      </c>
      <c r="EM5" s="40" t="s">
        <v>203</v>
      </c>
      <c r="EN5" s="40" t="s">
        <v>203</v>
      </c>
      <c r="EO5" s="40" t="s">
        <v>203</v>
      </c>
      <c r="EP5" s="41" t="s">
        <v>203</v>
      </c>
      <c r="EQ5" s="40" t="s">
        <v>232</v>
      </c>
      <c r="ER5" s="40" t="s">
        <v>211</v>
      </c>
      <c r="ES5" s="40" t="s">
        <v>203</v>
      </c>
      <c r="ET5" s="40" t="s">
        <v>203</v>
      </c>
      <c r="EU5" s="40" t="s">
        <v>203</v>
      </c>
      <c r="EV5" s="40" t="s">
        <v>202</v>
      </c>
      <c r="EW5" s="1" t="s">
        <v>212</v>
      </c>
      <c r="EX5" s="3">
        <v>91.25</v>
      </c>
      <c r="EY5" s="2">
        <v>95</v>
      </c>
      <c r="EZ5" s="1" t="s">
        <v>214</v>
      </c>
      <c r="FA5" s="1" t="s">
        <v>214</v>
      </c>
      <c r="FB5" s="1" t="s">
        <v>214</v>
      </c>
      <c r="FC5" s="1" t="s">
        <v>214</v>
      </c>
      <c r="FD5" s="2">
        <v>33</v>
      </c>
      <c r="FE5" s="1" t="s">
        <v>213</v>
      </c>
      <c r="FF5" s="1" t="s">
        <v>213</v>
      </c>
      <c r="FG5" s="2">
        <v>15</v>
      </c>
      <c r="FH5" s="1" t="s">
        <v>214</v>
      </c>
      <c r="FI5" s="1" t="s">
        <v>214</v>
      </c>
      <c r="FJ5" s="2">
        <v>24</v>
      </c>
      <c r="FK5" s="1" t="s">
        <v>214</v>
      </c>
      <c r="FL5" s="1" t="s">
        <v>214</v>
      </c>
      <c r="FM5" s="2">
        <v>78</v>
      </c>
      <c r="FN5" s="1" t="s">
        <v>214</v>
      </c>
      <c r="FO5" s="1" t="s">
        <v>214</v>
      </c>
      <c r="FP5" s="2">
        <v>44</v>
      </c>
      <c r="FQ5" s="1" t="s">
        <v>214</v>
      </c>
      <c r="FR5" s="1" t="s">
        <v>214</v>
      </c>
    </row>
    <row x14ac:dyDescent="0.25" r="6" customHeight="1" ht="18.75">
      <c r="A6" s="1" t="s">
        <v>189</v>
      </c>
      <c r="B6" s="1" t="s">
        <v>250</v>
      </c>
      <c r="C6" s="1" t="s">
        <v>251</v>
      </c>
      <c r="D6" s="2">
        <v>2282450787</v>
      </c>
      <c r="E6" s="2">
        <v>9217667870</v>
      </c>
      <c r="F6" s="1" t="s">
        <v>252</v>
      </c>
      <c r="G6" s="26" t="s">
        <v>247</v>
      </c>
      <c r="H6" s="26" t="s">
        <v>237</v>
      </c>
      <c r="I6" s="3">
        <v>0.75</v>
      </c>
      <c r="J6" s="2">
        <v>0</v>
      </c>
      <c r="K6" s="2">
        <v>0</v>
      </c>
      <c r="L6" s="1" t="s">
        <v>253</v>
      </c>
      <c r="M6" s="2">
        <v>178</v>
      </c>
      <c r="N6" s="2">
        <v>70</v>
      </c>
      <c r="O6" s="2">
        <v>26</v>
      </c>
      <c r="P6" s="2">
        <v>38</v>
      </c>
      <c r="Q6" s="2">
        <v>45</v>
      </c>
      <c r="R6" s="2">
        <v>27</v>
      </c>
      <c r="S6" s="2">
        <v>90</v>
      </c>
      <c r="T6" s="2">
        <v>86</v>
      </c>
      <c r="U6" s="2">
        <v>98</v>
      </c>
      <c r="V6" s="2">
        <v>50</v>
      </c>
      <c r="W6" s="3">
        <v>22.093170054286073</v>
      </c>
      <c r="X6" s="1" t="s">
        <v>203</v>
      </c>
      <c r="Y6" s="2">
        <v>25</v>
      </c>
      <c r="Z6" s="3">
        <v>18.5</v>
      </c>
      <c r="AA6" s="3">
        <v>71.1496782</v>
      </c>
      <c r="AB6" s="3">
        <v>-1.1496781999999968</v>
      </c>
      <c r="AC6" s="1" t="s">
        <v>221</v>
      </c>
      <c r="AD6" s="3">
        <v>79.21000000000001</v>
      </c>
      <c r="AE6" s="3">
        <v>58.6154</v>
      </c>
      <c r="AF6" s="3">
        <v>0.8775510204081632</v>
      </c>
      <c r="AG6" s="1" t="s">
        <v>222</v>
      </c>
      <c r="AH6" s="1" t="s">
        <v>198</v>
      </c>
      <c r="AI6" s="42" t="s">
        <v>240</v>
      </c>
      <c r="AJ6" s="1" t="s">
        <v>240</v>
      </c>
      <c r="AK6" s="1" t="s">
        <v>200</v>
      </c>
      <c r="AL6" s="42" t="s">
        <v>240</v>
      </c>
      <c r="AM6" s="3">
        <v>31.5</v>
      </c>
      <c r="AN6" s="3">
        <v>2.1</v>
      </c>
      <c r="AO6" s="3">
        <v>8.4</v>
      </c>
      <c r="AP6" s="3">
        <v>10.5</v>
      </c>
      <c r="AQ6" s="3">
        <v>17.5</v>
      </c>
      <c r="AR6" s="42" t="s">
        <v>240</v>
      </c>
      <c r="AS6" s="42" t="s">
        <v>240</v>
      </c>
      <c r="AT6" s="42" t="s">
        <v>240</v>
      </c>
      <c r="AU6" s="42" t="s">
        <v>240</v>
      </c>
      <c r="AV6" s="42" t="s">
        <v>240</v>
      </c>
      <c r="AW6" s="42" t="s">
        <v>240</v>
      </c>
      <c r="AX6" s="42" t="s">
        <v>240</v>
      </c>
      <c r="AY6" s="3">
        <v>32.017355189999996</v>
      </c>
      <c r="AZ6" s="3">
        <v>2.1344903459999998</v>
      </c>
      <c r="BA6" s="3">
        <v>8.537961383999999</v>
      </c>
      <c r="BB6" s="3">
        <v>10.672451729999999</v>
      </c>
      <c r="BC6" s="3">
        <v>17.78741955</v>
      </c>
      <c r="BD6" s="42" t="s">
        <v>240</v>
      </c>
      <c r="BE6" s="42" t="s">
        <v>240</v>
      </c>
      <c r="BF6" s="42" t="s">
        <v>240</v>
      </c>
      <c r="BG6" s="42" t="s">
        <v>240</v>
      </c>
      <c r="BH6" s="3">
        <v>1732.7720000000004</v>
      </c>
      <c r="BI6" s="3">
        <v>2079.3264000000004</v>
      </c>
      <c r="BJ6" s="3">
        <v>2079.3264000000004</v>
      </c>
      <c r="BK6" s="1" t="s">
        <v>203</v>
      </c>
      <c r="BL6" s="1" t="s">
        <v>224</v>
      </c>
      <c r="BM6" s="3">
        <v>2079.3264000000004</v>
      </c>
      <c r="BN6" s="3">
        <v>519.8316000000001</v>
      </c>
      <c r="BO6" s="3">
        <v>727.7642400000001</v>
      </c>
      <c r="BP6" s="3">
        <v>571.8147600000002</v>
      </c>
      <c r="BQ6" s="3">
        <v>259.91580000000005</v>
      </c>
      <c r="BR6" s="3">
        <v>311.89896000000005</v>
      </c>
      <c r="BS6" s="3">
        <v>77.97474000000001</v>
      </c>
      <c r="BT6" s="3">
        <v>57.759066666666676</v>
      </c>
      <c r="BU6" s="3">
        <v>77.97474000000001</v>
      </c>
      <c r="BV6" s="3">
        <v>109.16463600000002</v>
      </c>
      <c r="BW6" s="3">
        <v>85.77221400000002</v>
      </c>
      <c r="BX6" s="3">
        <v>38.987370000000006</v>
      </c>
      <c r="BY6" s="3">
        <v>19.493685000000003</v>
      </c>
      <c r="BZ6" s="3">
        <v>27.291159000000004</v>
      </c>
      <c r="CA6" s="3">
        <v>21.443053500000005</v>
      </c>
      <c r="CB6" s="3">
        <v>9.746842500000001</v>
      </c>
      <c r="CC6" s="3">
        <v>14.439766666666669</v>
      </c>
      <c r="CD6" s="3">
        <v>20.215673333333335</v>
      </c>
      <c r="CE6" s="3">
        <v>15.883743333333337</v>
      </c>
      <c r="CF6" s="3">
        <v>7.2198833333333345</v>
      </c>
      <c r="CG6" s="40" t="s">
        <v>202</v>
      </c>
      <c r="CH6" s="41" t="s">
        <v>203</v>
      </c>
      <c r="CI6" s="41" t="s">
        <v>203</v>
      </c>
      <c r="CJ6" s="40" t="s">
        <v>202</v>
      </c>
      <c r="CK6" s="40" t="s">
        <v>202</v>
      </c>
      <c r="CL6" s="40" t="s">
        <v>203</v>
      </c>
      <c r="CM6" s="40" t="s">
        <v>202</v>
      </c>
      <c r="CN6" s="40" t="s">
        <v>203</v>
      </c>
      <c r="CO6" s="40" t="s">
        <v>203</v>
      </c>
      <c r="CP6" s="40" t="s">
        <v>203</v>
      </c>
      <c r="CQ6" s="41" t="s">
        <v>203</v>
      </c>
      <c r="CR6" s="41" t="s">
        <v>203</v>
      </c>
      <c r="CS6" s="40" t="s">
        <v>203</v>
      </c>
      <c r="CT6" s="41" t="s">
        <v>203</v>
      </c>
      <c r="CU6" s="40" t="s">
        <v>202</v>
      </c>
      <c r="CV6" s="40" t="s">
        <v>203</v>
      </c>
      <c r="CW6" s="40" t="s">
        <v>202</v>
      </c>
      <c r="CX6" s="40" t="s">
        <v>202</v>
      </c>
      <c r="CY6" s="40" t="s">
        <v>202</v>
      </c>
      <c r="CZ6" s="40" t="s">
        <v>203</v>
      </c>
      <c r="DA6" s="40" t="s">
        <v>203</v>
      </c>
      <c r="DB6" s="40" t="s">
        <v>203</v>
      </c>
      <c r="DC6" s="40" t="s">
        <v>202</v>
      </c>
      <c r="DD6" s="40" t="s">
        <v>203</v>
      </c>
      <c r="DE6" s="40" t="s">
        <v>202</v>
      </c>
      <c r="DF6" s="40" t="s">
        <v>203</v>
      </c>
      <c r="DG6" s="40" t="s">
        <v>203</v>
      </c>
      <c r="DH6" s="40" t="s">
        <v>225</v>
      </c>
      <c r="DI6" s="40" t="s">
        <v>203</v>
      </c>
      <c r="DJ6" s="40" t="s">
        <v>205</v>
      </c>
      <c r="DK6" s="40" t="s">
        <v>203</v>
      </c>
      <c r="DL6" s="41" t="s">
        <v>203</v>
      </c>
      <c r="DM6" s="41" t="s">
        <v>203</v>
      </c>
      <c r="DN6" s="41" t="s">
        <v>203</v>
      </c>
      <c r="DO6" s="40" t="s">
        <v>203</v>
      </c>
      <c r="DP6" s="40" t="s">
        <v>203</v>
      </c>
      <c r="DQ6" s="40" t="s">
        <v>203</v>
      </c>
      <c r="DR6" s="40" t="s">
        <v>203</v>
      </c>
      <c r="DS6" s="41" t="s">
        <v>203</v>
      </c>
      <c r="DT6" s="41" t="s">
        <v>203</v>
      </c>
      <c r="DU6" s="40" t="s">
        <v>227</v>
      </c>
      <c r="DV6" s="40" t="s">
        <v>242</v>
      </c>
      <c r="DW6" s="41" t="s">
        <v>203</v>
      </c>
      <c r="DX6" s="40" t="s">
        <v>203</v>
      </c>
      <c r="DY6" s="40" t="s">
        <v>208</v>
      </c>
      <c r="DZ6" s="40" t="s">
        <v>203</v>
      </c>
      <c r="EA6" s="40" t="s">
        <v>209</v>
      </c>
      <c r="EB6" s="40" t="s">
        <v>203</v>
      </c>
      <c r="EC6" s="41" t="s">
        <v>203</v>
      </c>
      <c r="ED6" s="40" t="s">
        <v>228</v>
      </c>
      <c r="EE6" s="41" t="s">
        <v>203</v>
      </c>
      <c r="EF6" s="41" t="s">
        <v>203</v>
      </c>
      <c r="EG6" s="41" t="s">
        <v>203</v>
      </c>
      <c r="EH6" s="40" t="s">
        <v>203</v>
      </c>
      <c r="EI6" s="41" t="s">
        <v>203</v>
      </c>
      <c r="EJ6" s="41" t="s">
        <v>203</v>
      </c>
      <c r="EK6" s="41" t="s">
        <v>203</v>
      </c>
      <c r="EL6" s="40" t="s">
        <v>203</v>
      </c>
      <c r="EM6" s="40" t="s">
        <v>203</v>
      </c>
      <c r="EN6" s="40" t="s">
        <v>203</v>
      </c>
      <c r="EO6" s="40" t="s">
        <v>203</v>
      </c>
      <c r="EP6" s="41" t="s">
        <v>203</v>
      </c>
      <c r="EQ6" s="40" t="s">
        <v>232</v>
      </c>
      <c r="ER6" s="40" t="s">
        <v>211</v>
      </c>
      <c r="ES6" s="40" t="s">
        <v>202</v>
      </c>
      <c r="ET6" s="40" t="s">
        <v>202</v>
      </c>
      <c r="EU6" s="40" t="s">
        <v>202</v>
      </c>
      <c r="EV6" s="40" t="s">
        <v>204</v>
      </c>
      <c r="EW6" s="1" t="s">
        <v>244</v>
      </c>
      <c r="EX6" s="2">
        <v>85</v>
      </c>
      <c r="EY6" s="2">
        <v>70</v>
      </c>
      <c r="EZ6" s="1" t="s">
        <v>214</v>
      </c>
      <c r="FA6" s="1" t="s">
        <v>214</v>
      </c>
      <c r="FB6" s="1" t="s">
        <v>214</v>
      </c>
      <c r="FC6" s="1" t="s">
        <v>214</v>
      </c>
      <c r="FD6" s="2">
        <v>64</v>
      </c>
      <c r="FE6" s="1" t="s">
        <v>214</v>
      </c>
      <c r="FF6" s="1" t="s">
        <v>214</v>
      </c>
      <c r="FG6" s="2">
        <v>32</v>
      </c>
      <c r="FH6" s="1" t="s">
        <v>213</v>
      </c>
      <c r="FI6" s="1" t="s">
        <v>213</v>
      </c>
      <c r="FJ6" s="2">
        <v>25</v>
      </c>
      <c r="FK6" s="1" t="s">
        <v>214</v>
      </c>
      <c r="FL6" s="1" t="s">
        <v>214</v>
      </c>
      <c r="FM6" s="2">
        <v>83</v>
      </c>
      <c r="FN6" s="1" t="s">
        <v>214</v>
      </c>
      <c r="FO6" s="1" t="s">
        <v>214</v>
      </c>
      <c r="FP6" s="2">
        <v>43</v>
      </c>
      <c r="FQ6" s="1" t="s">
        <v>214</v>
      </c>
      <c r="FR6" s="1" t="s">
        <v>214</v>
      </c>
    </row>
    <row x14ac:dyDescent="0.25" r="7" customHeight="1" ht="18.75">
      <c r="A7" s="1" t="s">
        <v>189</v>
      </c>
      <c r="B7" s="1" t="s">
        <v>250</v>
      </c>
      <c r="C7" s="1" t="s">
        <v>254</v>
      </c>
      <c r="D7" s="2">
        <v>1160322600</v>
      </c>
      <c r="E7" s="2">
        <v>9211463441</v>
      </c>
      <c r="F7" s="1" t="s">
        <v>252</v>
      </c>
      <c r="G7" s="26" t="s">
        <v>255</v>
      </c>
      <c r="H7" s="26" t="s">
        <v>237</v>
      </c>
      <c r="I7" s="3">
        <v>3.5</v>
      </c>
      <c r="J7" s="26" t="s">
        <v>256</v>
      </c>
      <c r="K7" s="26" t="s">
        <v>257</v>
      </c>
      <c r="L7" s="1" t="s">
        <v>195</v>
      </c>
      <c r="M7" s="2">
        <v>170</v>
      </c>
      <c r="N7" s="2">
        <v>54</v>
      </c>
      <c r="O7" s="2">
        <v>26</v>
      </c>
      <c r="P7" s="2">
        <v>37</v>
      </c>
      <c r="Q7" s="2">
        <v>36</v>
      </c>
      <c r="R7" s="2">
        <v>27</v>
      </c>
      <c r="S7" s="2">
        <v>80</v>
      </c>
      <c r="T7" s="2">
        <v>70</v>
      </c>
      <c r="U7" s="2">
        <v>88</v>
      </c>
      <c r="V7" s="2">
        <v>44</v>
      </c>
      <c r="W7" s="3">
        <v>18.68512110726644</v>
      </c>
      <c r="X7" s="1" t="s">
        <v>203</v>
      </c>
      <c r="Y7" s="2">
        <v>25</v>
      </c>
      <c r="Z7" s="3">
        <v>18.5</v>
      </c>
      <c r="AA7" s="3">
        <v>65.165423</v>
      </c>
      <c r="AB7" s="3">
        <v>-11.165423000000004</v>
      </c>
      <c r="AC7" s="1" t="s">
        <v>221</v>
      </c>
      <c r="AD7" s="3">
        <v>72.24999999999999</v>
      </c>
      <c r="AE7" s="3">
        <v>53.464999999999996</v>
      </c>
      <c r="AF7" s="3">
        <v>0.7954545454545454</v>
      </c>
      <c r="AG7" s="1" t="s">
        <v>222</v>
      </c>
      <c r="AH7" s="1" t="s">
        <v>198</v>
      </c>
      <c r="AI7" s="42" t="s">
        <v>240</v>
      </c>
      <c r="AJ7" s="1" t="s">
        <v>240</v>
      </c>
      <c r="AK7" s="1" t="s">
        <v>200</v>
      </c>
      <c r="AL7" s="42" t="s">
        <v>240</v>
      </c>
      <c r="AM7" s="3">
        <v>24.3</v>
      </c>
      <c r="AN7" s="3">
        <v>1.6199999999999999</v>
      </c>
      <c r="AO7" s="3">
        <v>6.4799999999999995</v>
      </c>
      <c r="AP7" s="3">
        <v>8.1</v>
      </c>
      <c r="AQ7" s="3">
        <v>13.5</v>
      </c>
      <c r="AR7" s="42" t="s">
        <v>240</v>
      </c>
      <c r="AS7" s="42" t="s">
        <v>240</v>
      </c>
      <c r="AT7" s="42" t="s">
        <v>240</v>
      </c>
      <c r="AU7" s="42" t="s">
        <v>240</v>
      </c>
      <c r="AV7" s="42" t="s">
        <v>240</v>
      </c>
      <c r="AW7" s="42" t="s">
        <v>240</v>
      </c>
      <c r="AX7" s="42" t="s">
        <v>240</v>
      </c>
      <c r="AY7" s="3">
        <v>29.324440350000003</v>
      </c>
      <c r="AZ7" s="3">
        <v>1.9549626900000001</v>
      </c>
      <c r="BA7" s="3">
        <v>7.8198507600000005</v>
      </c>
      <c r="BB7" s="3">
        <v>9.77481345</v>
      </c>
      <c r="BC7" s="3">
        <v>16.29135575</v>
      </c>
      <c r="BD7" s="42" t="s">
        <v>240</v>
      </c>
      <c r="BE7" s="42" t="s">
        <v>240</v>
      </c>
      <c r="BF7" s="42" t="s">
        <v>240</v>
      </c>
      <c r="BG7" s="42" t="s">
        <v>240</v>
      </c>
      <c r="BH7" s="3">
        <v>1480.0280000000002</v>
      </c>
      <c r="BI7" s="3">
        <v>1776.0336000000002</v>
      </c>
      <c r="BJ7" s="3">
        <v>2035.0385000000003</v>
      </c>
      <c r="BK7" s="1" t="s">
        <v>203</v>
      </c>
      <c r="BL7" s="1" t="s">
        <v>224</v>
      </c>
      <c r="BM7" s="3">
        <v>2035.0385000000003</v>
      </c>
      <c r="BN7" s="3">
        <v>508.7596250000001</v>
      </c>
      <c r="BO7" s="3">
        <v>712.2634750000001</v>
      </c>
      <c r="BP7" s="3">
        <v>559.6355875000002</v>
      </c>
      <c r="BQ7" s="3">
        <v>254.37981250000004</v>
      </c>
      <c r="BR7" s="3">
        <v>305.255775</v>
      </c>
      <c r="BS7" s="3">
        <v>76.31394375</v>
      </c>
      <c r="BT7" s="3">
        <v>56.52884722222223</v>
      </c>
      <c r="BU7" s="3">
        <v>76.31394375</v>
      </c>
      <c r="BV7" s="3">
        <v>106.83952125</v>
      </c>
      <c r="BW7" s="3">
        <v>83.94533812500002</v>
      </c>
      <c r="BX7" s="3">
        <v>38.156971875</v>
      </c>
      <c r="BY7" s="3">
        <v>19.0784859375</v>
      </c>
      <c r="BZ7" s="3">
        <v>26.7098803125</v>
      </c>
      <c r="CA7" s="3">
        <v>20.986334531250005</v>
      </c>
      <c r="CB7" s="3">
        <v>9.53924296875</v>
      </c>
      <c r="CC7" s="3">
        <v>14.132211805555558</v>
      </c>
      <c r="CD7" s="3">
        <v>19.78509652777778</v>
      </c>
      <c r="CE7" s="3">
        <v>15.545432986111114</v>
      </c>
      <c r="CF7" s="3">
        <v>7.066105902777779</v>
      </c>
      <c r="CG7" s="40" t="s">
        <v>202</v>
      </c>
      <c r="CH7" s="41" t="s">
        <v>203</v>
      </c>
      <c r="CI7" s="41" t="s">
        <v>203</v>
      </c>
      <c r="CJ7" s="40" t="s">
        <v>203</v>
      </c>
      <c r="CK7" s="40" t="s">
        <v>202</v>
      </c>
      <c r="CL7" s="40" t="s">
        <v>202</v>
      </c>
      <c r="CM7" s="40" t="s">
        <v>203</v>
      </c>
      <c r="CN7" s="40" t="s">
        <v>203</v>
      </c>
      <c r="CO7" s="40" t="s">
        <v>203</v>
      </c>
      <c r="CP7" s="40" t="s">
        <v>203</v>
      </c>
      <c r="CQ7" s="41" t="s">
        <v>203</v>
      </c>
      <c r="CR7" s="41" t="s">
        <v>203</v>
      </c>
      <c r="CS7" s="40" t="s">
        <v>202</v>
      </c>
      <c r="CT7" s="41" t="s">
        <v>203</v>
      </c>
      <c r="CU7" s="40" t="s">
        <v>203</v>
      </c>
      <c r="CV7" s="40" t="s">
        <v>202</v>
      </c>
      <c r="CW7" s="40" t="s">
        <v>203</v>
      </c>
      <c r="CX7" s="40" t="s">
        <v>202</v>
      </c>
      <c r="CY7" s="40" t="s">
        <v>202</v>
      </c>
      <c r="CZ7" s="40" t="s">
        <v>203</v>
      </c>
      <c r="DA7" s="40" t="s">
        <v>203</v>
      </c>
      <c r="DB7" s="40" t="s">
        <v>203</v>
      </c>
      <c r="DC7" s="40" t="s">
        <v>203</v>
      </c>
      <c r="DD7" s="40" t="s">
        <v>203</v>
      </c>
      <c r="DE7" s="40" t="s">
        <v>203</v>
      </c>
      <c r="DF7" s="40" t="s">
        <v>203</v>
      </c>
      <c r="DG7" s="40" t="s">
        <v>203</v>
      </c>
      <c r="DH7" s="40" t="s">
        <v>225</v>
      </c>
      <c r="DI7" s="40" t="s">
        <v>203</v>
      </c>
      <c r="DJ7" s="40" t="s">
        <v>203</v>
      </c>
      <c r="DK7" s="40" t="s">
        <v>203</v>
      </c>
      <c r="DL7" s="41" t="s">
        <v>203</v>
      </c>
      <c r="DM7" s="41" t="s">
        <v>203</v>
      </c>
      <c r="DN7" s="41" t="s">
        <v>203</v>
      </c>
      <c r="DO7" s="40" t="s">
        <v>225</v>
      </c>
      <c r="DP7" s="40" t="s">
        <v>203</v>
      </c>
      <c r="DQ7" s="40" t="s">
        <v>203</v>
      </c>
      <c r="DR7" s="40" t="s">
        <v>203</v>
      </c>
      <c r="DS7" s="41" t="s">
        <v>203</v>
      </c>
      <c r="DT7" s="41" t="s">
        <v>203</v>
      </c>
      <c r="DU7" s="40" t="s">
        <v>227</v>
      </c>
      <c r="DV7" s="40" t="s">
        <v>203</v>
      </c>
      <c r="DW7" s="41" t="s">
        <v>203</v>
      </c>
      <c r="DX7" s="40" t="s">
        <v>207</v>
      </c>
      <c r="DY7" s="40" t="s">
        <v>208</v>
      </c>
      <c r="DZ7" s="40" t="s">
        <v>203</v>
      </c>
      <c r="EA7" s="40" t="s">
        <v>209</v>
      </c>
      <c r="EB7" s="40" t="s">
        <v>203</v>
      </c>
      <c r="EC7" s="41" t="s">
        <v>203</v>
      </c>
      <c r="ED7" s="40" t="s">
        <v>203</v>
      </c>
      <c r="EE7" s="41" t="s">
        <v>203</v>
      </c>
      <c r="EF7" s="41" t="s">
        <v>203</v>
      </c>
      <c r="EG7" s="41" t="s">
        <v>203</v>
      </c>
      <c r="EH7" s="40" t="s">
        <v>203</v>
      </c>
      <c r="EI7" s="41" t="s">
        <v>203</v>
      </c>
      <c r="EJ7" s="41" t="s">
        <v>203</v>
      </c>
      <c r="EK7" s="41" t="s">
        <v>203</v>
      </c>
      <c r="EL7" s="40" t="s">
        <v>210</v>
      </c>
      <c r="EM7" s="40" t="s">
        <v>203</v>
      </c>
      <c r="EN7" s="40" t="s">
        <v>203</v>
      </c>
      <c r="EO7" s="40" t="s">
        <v>203</v>
      </c>
      <c r="EP7" s="41" t="s">
        <v>203</v>
      </c>
      <c r="EQ7" s="40" t="s">
        <v>232</v>
      </c>
      <c r="ER7" s="40" t="s">
        <v>211</v>
      </c>
      <c r="ES7" s="40" t="s">
        <v>203</v>
      </c>
      <c r="ET7" s="40" t="s">
        <v>203</v>
      </c>
      <c r="EU7" s="40" t="s">
        <v>203</v>
      </c>
      <c r="EV7" s="40" t="s">
        <v>203</v>
      </c>
      <c r="EW7" s="1" t="s">
        <v>244</v>
      </c>
      <c r="EX7" s="3">
        <v>68.125</v>
      </c>
      <c r="EY7" s="3">
        <v>42.5</v>
      </c>
      <c r="EZ7" s="1" t="s">
        <v>214</v>
      </c>
      <c r="FA7" s="1" t="s">
        <v>214</v>
      </c>
      <c r="FB7" s="1" t="s">
        <v>213</v>
      </c>
      <c r="FC7" s="1" t="s">
        <v>213</v>
      </c>
      <c r="FD7" s="2">
        <v>51</v>
      </c>
      <c r="FE7" s="1" t="s">
        <v>214</v>
      </c>
      <c r="FF7" s="1" t="s">
        <v>214</v>
      </c>
      <c r="FG7" s="2">
        <v>36</v>
      </c>
      <c r="FH7" s="1" t="s">
        <v>213</v>
      </c>
      <c r="FI7" s="1" t="s">
        <v>213</v>
      </c>
      <c r="FJ7" s="2">
        <v>28</v>
      </c>
      <c r="FK7" s="1" t="s">
        <v>214</v>
      </c>
      <c r="FL7" s="1" t="s">
        <v>214</v>
      </c>
      <c r="FM7" s="2">
        <v>54</v>
      </c>
      <c r="FN7" s="1" t="s">
        <v>214</v>
      </c>
      <c r="FO7" s="1" t="s">
        <v>214</v>
      </c>
      <c r="FP7" s="2">
        <v>35</v>
      </c>
      <c r="FQ7" s="1" t="s">
        <v>214</v>
      </c>
      <c r="FR7" s="1" t="s">
        <v>214</v>
      </c>
    </row>
    <row x14ac:dyDescent="0.25" r="8" customHeight="1" ht="18.75">
      <c r="A8" s="1" t="s">
        <v>189</v>
      </c>
      <c r="B8" s="1" t="s">
        <v>258</v>
      </c>
      <c r="C8" s="1" t="s">
        <v>259</v>
      </c>
      <c r="D8" s="2">
        <v>1199214647</v>
      </c>
      <c r="E8" s="2">
        <v>9132088154</v>
      </c>
      <c r="F8" s="1" t="s">
        <v>252</v>
      </c>
      <c r="G8" s="26" t="s">
        <v>247</v>
      </c>
      <c r="H8" s="26" t="s">
        <v>260</v>
      </c>
      <c r="I8" s="2">
        <v>21</v>
      </c>
      <c r="J8" s="2">
        <v>0</v>
      </c>
      <c r="K8" s="26" t="s">
        <v>261</v>
      </c>
      <c r="L8" s="1" t="s">
        <v>249</v>
      </c>
      <c r="M8" s="2">
        <v>176</v>
      </c>
      <c r="N8" s="2">
        <v>85</v>
      </c>
      <c r="O8" s="2">
        <v>44</v>
      </c>
      <c r="P8" s="2">
        <v>39</v>
      </c>
      <c r="Q8" s="2">
        <v>49</v>
      </c>
      <c r="R8" s="2">
        <v>34</v>
      </c>
      <c r="S8" s="2">
        <v>100</v>
      </c>
      <c r="T8" s="2">
        <v>95</v>
      </c>
      <c r="U8" s="2">
        <v>98</v>
      </c>
      <c r="V8" s="2">
        <v>59</v>
      </c>
      <c r="W8" s="3">
        <v>27.44059917355372</v>
      </c>
      <c r="X8" s="1" t="s">
        <v>196</v>
      </c>
      <c r="Y8" s="2">
        <v>25</v>
      </c>
      <c r="Z8" s="3">
        <v>18.5</v>
      </c>
      <c r="AA8" s="3">
        <v>69.6536144</v>
      </c>
      <c r="AB8" s="3">
        <v>15.346385600000005</v>
      </c>
      <c r="AC8" s="1" t="s">
        <v>196</v>
      </c>
      <c r="AD8" s="3">
        <v>77.44</v>
      </c>
      <c r="AE8" s="3">
        <v>57.3056</v>
      </c>
      <c r="AF8" s="3">
        <v>0.9693877551020408</v>
      </c>
      <c r="AG8" s="1" t="s">
        <v>197</v>
      </c>
      <c r="AH8" s="1" t="s">
        <v>198</v>
      </c>
      <c r="AI8" s="42" t="s">
        <v>240</v>
      </c>
      <c r="AJ8" s="1" t="s">
        <v>240</v>
      </c>
      <c r="AK8" s="1" t="s">
        <v>200</v>
      </c>
      <c r="AL8" s="42" t="s">
        <v>240</v>
      </c>
      <c r="AM8" s="3">
        <v>38.25</v>
      </c>
      <c r="AN8" s="3">
        <v>2.55</v>
      </c>
      <c r="AO8" s="3">
        <v>10.2</v>
      </c>
      <c r="AP8" s="3">
        <v>12.75</v>
      </c>
      <c r="AQ8" s="3">
        <v>21.25</v>
      </c>
      <c r="AR8" s="42" t="s">
        <v>240</v>
      </c>
      <c r="AS8" s="42" t="s">
        <v>240</v>
      </c>
      <c r="AT8" s="42" t="s">
        <v>240</v>
      </c>
      <c r="AU8" s="42" t="s">
        <v>240</v>
      </c>
      <c r="AV8" s="42" t="s">
        <v>240</v>
      </c>
      <c r="AW8" s="42" t="s">
        <v>240</v>
      </c>
      <c r="AX8" s="42" t="s">
        <v>240</v>
      </c>
      <c r="AY8" s="3">
        <v>31.34412648</v>
      </c>
      <c r="AZ8" s="3">
        <v>2.089608432</v>
      </c>
      <c r="BA8" s="3">
        <v>8.358433728</v>
      </c>
      <c r="BB8" s="3">
        <v>10.448042159999998</v>
      </c>
      <c r="BC8" s="3">
        <v>17.4134036</v>
      </c>
      <c r="BD8" s="42" t="s">
        <v>240</v>
      </c>
      <c r="BE8" s="42" t="s">
        <v>240</v>
      </c>
      <c r="BF8" s="42" t="s">
        <v>240</v>
      </c>
      <c r="BG8" s="42" t="s">
        <v>240</v>
      </c>
      <c r="BH8" s="3">
        <v>1821.9430000000002</v>
      </c>
      <c r="BI8" s="3">
        <v>2186.3316</v>
      </c>
      <c r="BJ8" s="3">
        <v>2824.0116500000004</v>
      </c>
      <c r="BK8" s="1" t="s">
        <v>196</v>
      </c>
      <c r="BL8" s="1" t="s">
        <v>201</v>
      </c>
      <c r="BM8" s="3">
        <v>2324.0116500000004</v>
      </c>
      <c r="BN8" s="3">
        <v>581.0029125000001</v>
      </c>
      <c r="BO8" s="3">
        <v>813.4040775000001</v>
      </c>
      <c r="BP8" s="3">
        <v>639.1032037500001</v>
      </c>
      <c r="BQ8" s="3">
        <v>290.50145625000005</v>
      </c>
      <c r="BR8" s="3">
        <v>348.60174750000004</v>
      </c>
      <c r="BS8" s="3">
        <v>87.15043687500001</v>
      </c>
      <c r="BT8" s="3">
        <v>64.55587916666667</v>
      </c>
      <c r="BU8" s="3">
        <v>87.15043687500001</v>
      </c>
      <c r="BV8" s="3">
        <v>122.01061162500001</v>
      </c>
      <c r="BW8" s="3">
        <v>95.86548056250003</v>
      </c>
      <c r="BX8" s="3">
        <v>43.575218437500006</v>
      </c>
      <c r="BY8" s="3">
        <v>21.787609218750003</v>
      </c>
      <c r="BZ8" s="3">
        <v>30.502652906250002</v>
      </c>
      <c r="CA8" s="3">
        <v>23.966370140625006</v>
      </c>
      <c r="CB8" s="3">
        <v>10.893804609375001</v>
      </c>
      <c r="CC8" s="3">
        <v>16.138969791666668</v>
      </c>
      <c r="CD8" s="3">
        <v>22.594557708333333</v>
      </c>
      <c r="CE8" s="3">
        <v>17.752866770833336</v>
      </c>
      <c r="CF8" s="3">
        <v>8.069484895833334</v>
      </c>
      <c r="CG8" s="40" t="s">
        <v>202</v>
      </c>
      <c r="CH8" s="41" t="s">
        <v>203</v>
      </c>
      <c r="CI8" s="41" t="s">
        <v>203</v>
      </c>
      <c r="CJ8" s="40" t="s">
        <v>203</v>
      </c>
      <c r="CK8" s="40" t="s">
        <v>203</v>
      </c>
      <c r="CL8" s="40" t="s">
        <v>202</v>
      </c>
      <c r="CM8" s="40" t="s">
        <v>202</v>
      </c>
      <c r="CN8" s="40" t="s">
        <v>203</v>
      </c>
      <c r="CO8" s="40" t="s">
        <v>202</v>
      </c>
      <c r="CP8" s="40" t="s">
        <v>203</v>
      </c>
      <c r="CQ8" s="41" t="s">
        <v>203</v>
      </c>
      <c r="CR8" s="41" t="s">
        <v>203</v>
      </c>
      <c r="CS8" s="40" t="s">
        <v>203</v>
      </c>
      <c r="CT8" s="41" t="s">
        <v>203</v>
      </c>
      <c r="CU8" s="40" t="s">
        <v>202</v>
      </c>
      <c r="CV8" s="40" t="s">
        <v>202</v>
      </c>
      <c r="CW8" s="40" t="s">
        <v>203</v>
      </c>
      <c r="CX8" s="40" t="s">
        <v>202</v>
      </c>
      <c r="CY8" s="40" t="s">
        <v>203</v>
      </c>
      <c r="CZ8" s="40" t="s">
        <v>202</v>
      </c>
      <c r="DA8" s="40" t="s">
        <v>203</v>
      </c>
      <c r="DB8" s="40" t="s">
        <v>203</v>
      </c>
      <c r="DC8" s="40" t="s">
        <v>202</v>
      </c>
      <c r="DD8" s="40" t="s">
        <v>203</v>
      </c>
      <c r="DE8" s="40" t="s">
        <v>203</v>
      </c>
      <c r="DF8" s="40" t="s">
        <v>203</v>
      </c>
      <c r="DG8" s="40" t="s">
        <v>203</v>
      </c>
      <c r="DH8" s="40" t="s">
        <v>203</v>
      </c>
      <c r="DI8" s="40" t="s">
        <v>203</v>
      </c>
      <c r="DJ8" s="40" t="s">
        <v>205</v>
      </c>
      <c r="DK8" s="40" t="s">
        <v>203</v>
      </c>
      <c r="DL8" s="41" t="s">
        <v>203</v>
      </c>
      <c r="DM8" s="41" t="s">
        <v>203</v>
      </c>
      <c r="DN8" s="41" t="s">
        <v>203</v>
      </c>
      <c r="DO8" s="40" t="s">
        <v>203</v>
      </c>
      <c r="DP8" s="40" t="s">
        <v>262</v>
      </c>
      <c r="DQ8" s="40" t="s">
        <v>203</v>
      </c>
      <c r="DR8" s="40" t="s">
        <v>203</v>
      </c>
      <c r="DS8" s="41" t="s">
        <v>203</v>
      </c>
      <c r="DT8" s="41" t="s">
        <v>203</v>
      </c>
      <c r="DU8" s="40" t="s">
        <v>203</v>
      </c>
      <c r="DV8" s="40" t="s">
        <v>203</v>
      </c>
      <c r="DW8" s="41" t="s">
        <v>203</v>
      </c>
      <c r="DX8" s="40" t="s">
        <v>203</v>
      </c>
      <c r="DY8" s="40" t="s">
        <v>208</v>
      </c>
      <c r="DZ8" s="40" t="s">
        <v>203</v>
      </c>
      <c r="EA8" s="40" t="s">
        <v>203</v>
      </c>
      <c r="EB8" s="40" t="s">
        <v>263</v>
      </c>
      <c r="EC8" s="41" t="s">
        <v>203</v>
      </c>
      <c r="ED8" s="40" t="s">
        <v>228</v>
      </c>
      <c r="EE8" s="41" t="s">
        <v>203</v>
      </c>
      <c r="EF8" s="41" t="s">
        <v>203</v>
      </c>
      <c r="EG8" s="41" t="s">
        <v>203</v>
      </c>
      <c r="EH8" s="40" t="s">
        <v>203</v>
      </c>
      <c r="EI8" s="41" t="s">
        <v>203</v>
      </c>
      <c r="EJ8" s="41" t="s">
        <v>203</v>
      </c>
      <c r="EK8" s="41" t="s">
        <v>203</v>
      </c>
      <c r="EL8" s="40" t="s">
        <v>210</v>
      </c>
      <c r="EM8" s="40" t="s">
        <v>203</v>
      </c>
      <c r="EN8" s="40" t="s">
        <v>203</v>
      </c>
      <c r="EO8" s="40" t="s">
        <v>203</v>
      </c>
      <c r="EP8" s="41" t="s">
        <v>203</v>
      </c>
      <c r="EQ8" s="40" t="s">
        <v>232</v>
      </c>
      <c r="ER8" s="40" t="s">
        <v>211</v>
      </c>
      <c r="ES8" s="40" t="s">
        <v>203</v>
      </c>
      <c r="ET8" s="40" t="s">
        <v>203</v>
      </c>
      <c r="EU8" s="40" t="s">
        <v>203</v>
      </c>
      <c r="EV8" s="40" t="s">
        <v>202</v>
      </c>
      <c r="EW8" s="1" t="s">
        <v>244</v>
      </c>
      <c r="EX8" s="2">
        <v>85</v>
      </c>
      <c r="EY8" s="3">
        <v>81.66666666666667</v>
      </c>
      <c r="EZ8" s="1" t="s">
        <v>214</v>
      </c>
      <c r="FA8" s="1" t="s">
        <v>214</v>
      </c>
      <c r="FB8" s="1" t="s">
        <v>214</v>
      </c>
      <c r="FC8" s="1" t="s">
        <v>214</v>
      </c>
      <c r="FD8" s="2">
        <v>64</v>
      </c>
      <c r="FE8" s="1" t="s">
        <v>214</v>
      </c>
      <c r="FF8" s="1" t="s">
        <v>214</v>
      </c>
      <c r="FG8" s="2">
        <v>28</v>
      </c>
      <c r="FH8" s="1" t="s">
        <v>213</v>
      </c>
      <c r="FI8" s="1" t="s">
        <v>213</v>
      </c>
      <c r="FJ8" s="2">
        <v>34</v>
      </c>
      <c r="FK8" s="1" t="s">
        <v>214</v>
      </c>
      <c r="FL8" s="1" t="s">
        <v>214</v>
      </c>
      <c r="FM8" s="2">
        <v>56</v>
      </c>
      <c r="FN8" s="1" t="s">
        <v>214</v>
      </c>
      <c r="FO8" s="1" t="s">
        <v>214</v>
      </c>
      <c r="FP8" s="2">
        <v>39</v>
      </c>
      <c r="FQ8" s="1" t="s">
        <v>214</v>
      </c>
      <c r="FR8" s="1" t="s">
        <v>214</v>
      </c>
    </row>
    <row x14ac:dyDescent="0.25" r="9" customHeight="1" ht="18.75">
      <c r="A9" s="1" t="s">
        <v>264</v>
      </c>
      <c r="B9" s="1" t="s">
        <v>265</v>
      </c>
      <c r="C9" s="1" t="s">
        <v>266</v>
      </c>
      <c r="D9" s="2">
        <v>1271087812</v>
      </c>
      <c r="E9" s="2">
        <v>9130913375</v>
      </c>
      <c r="F9" s="1" t="s">
        <v>217</v>
      </c>
      <c r="G9" s="26" t="s">
        <v>247</v>
      </c>
      <c r="H9" s="26" t="s">
        <v>267</v>
      </c>
      <c r="I9" s="2">
        <v>0</v>
      </c>
      <c r="J9" s="26" t="s">
        <v>268</v>
      </c>
      <c r="K9" s="26" t="s">
        <v>269</v>
      </c>
      <c r="L9" s="1" t="s">
        <v>249</v>
      </c>
      <c r="M9" s="2">
        <v>167</v>
      </c>
      <c r="N9" s="3">
        <v>51.6</v>
      </c>
      <c r="O9" s="2">
        <v>31</v>
      </c>
      <c r="P9" s="2">
        <v>30</v>
      </c>
      <c r="Q9" s="2">
        <v>36</v>
      </c>
      <c r="R9" s="2">
        <v>23</v>
      </c>
      <c r="S9" s="2">
        <v>84</v>
      </c>
      <c r="T9" s="2">
        <v>72</v>
      </c>
      <c r="U9" s="2">
        <v>93</v>
      </c>
      <c r="V9" s="2">
        <v>48</v>
      </c>
      <c r="W9" s="3">
        <v>18.50191831905052</v>
      </c>
      <c r="X9" s="1" t="s">
        <v>203</v>
      </c>
      <c r="Y9" s="2">
        <v>25</v>
      </c>
      <c r="Z9" s="3">
        <v>18.5</v>
      </c>
      <c r="AA9" s="3">
        <v>58.77171390000001</v>
      </c>
      <c r="AB9" s="3">
        <v>-7.171713900000007</v>
      </c>
      <c r="AC9" s="1" t="s">
        <v>221</v>
      </c>
      <c r="AD9" s="3">
        <v>69.7225</v>
      </c>
      <c r="AE9" s="3">
        <v>51.59465</v>
      </c>
      <c r="AF9" s="3">
        <v>0.7741935483870968</v>
      </c>
      <c r="AG9" s="1" t="s">
        <v>222</v>
      </c>
      <c r="AH9" s="1" t="s">
        <v>270</v>
      </c>
      <c r="AI9" s="42" t="s">
        <v>240</v>
      </c>
      <c r="AJ9" s="1" t="s">
        <v>240</v>
      </c>
      <c r="AK9" s="1" t="s">
        <v>271</v>
      </c>
      <c r="AL9" s="42" t="s">
        <v>240</v>
      </c>
      <c r="AM9" s="3">
        <v>18.576</v>
      </c>
      <c r="AN9" s="3">
        <v>6.192</v>
      </c>
      <c r="AO9" s="3">
        <v>7.74</v>
      </c>
      <c r="AP9" s="3">
        <v>6.192</v>
      </c>
      <c r="AQ9" s="3">
        <v>12.9</v>
      </c>
      <c r="AR9" s="42" t="s">
        <v>240</v>
      </c>
      <c r="AS9" s="42" t="s">
        <v>240</v>
      </c>
      <c r="AT9" s="42" t="s">
        <v>240</v>
      </c>
      <c r="AU9" s="42" t="s">
        <v>240</v>
      </c>
      <c r="AV9" s="42" t="s">
        <v>240</v>
      </c>
      <c r="AW9" s="42" t="s">
        <v>240</v>
      </c>
      <c r="AX9" s="42" t="s">
        <v>240</v>
      </c>
      <c r="AY9" s="3">
        <v>21.157817004</v>
      </c>
      <c r="AZ9" s="3">
        <v>7.052605668000001</v>
      </c>
      <c r="BA9" s="3">
        <v>8.815757085000001</v>
      </c>
      <c r="BB9" s="3">
        <v>7.052605668000001</v>
      </c>
      <c r="BC9" s="3">
        <v>14.692928475000002</v>
      </c>
      <c r="BD9" s="42" t="s">
        <v>240</v>
      </c>
      <c r="BE9" s="42" t="s">
        <v>240</v>
      </c>
      <c r="BF9" s="42" t="s">
        <v>240</v>
      </c>
      <c r="BG9" s="42" t="s">
        <v>240</v>
      </c>
      <c r="BH9" s="3">
        <v>1307.8742</v>
      </c>
      <c r="BI9" s="3">
        <v>1569.44904</v>
      </c>
      <c r="BJ9" s="3">
        <v>2027.2050100000001</v>
      </c>
      <c r="BK9" s="1" t="s">
        <v>203</v>
      </c>
      <c r="BL9" s="1" t="s">
        <v>224</v>
      </c>
      <c r="BM9" s="3">
        <v>2027.2050100000001</v>
      </c>
      <c r="BN9" s="3">
        <v>506.80125250000003</v>
      </c>
      <c r="BO9" s="3">
        <v>709.5217535</v>
      </c>
      <c r="BP9" s="3">
        <v>557.4813777500001</v>
      </c>
      <c r="BQ9" s="3">
        <v>253.40062625000002</v>
      </c>
      <c r="BR9" s="3">
        <v>304.0807515</v>
      </c>
      <c r="BS9" s="3">
        <v>76.020187875</v>
      </c>
      <c r="BT9" s="3">
        <v>56.31125027777778</v>
      </c>
      <c r="BU9" s="3">
        <v>76.020187875</v>
      </c>
      <c r="BV9" s="3">
        <v>106.428263025</v>
      </c>
      <c r="BW9" s="3">
        <v>83.6222066625</v>
      </c>
      <c r="BX9" s="3">
        <v>38.0100939375</v>
      </c>
      <c r="BY9" s="3">
        <v>19.00504696875</v>
      </c>
      <c r="BZ9" s="3">
        <v>26.60706575625</v>
      </c>
      <c r="CA9" s="3">
        <v>20.905551665625</v>
      </c>
      <c r="CB9" s="3">
        <v>9.502523484375</v>
      </c>
      <c r="CC9" s="3">
        <v>14.077812569444445</v>
      </c>
      <c r="CD9" s="3">
        <v>19.70893759722222</v>
      </c>
      <c r="CE9" s="3">
        <v>15.485593826388891</v>
      </c>
      <c r="CF9" s="3">
        <v>7.038906284722223</v>
      </c>
      <c r="CG9" s="40" t="s">
        <v>203</v>
      </c>
      <c r="CH9" s="41" t="s">
        <v>203</v>
      </c>
      <c r="CI9" s="41" t="s">
        <v>203</v>
      </c>
      <c r="CJ9" s="40" t="s">
        <v>203</v>
      </c>
      <c r="CK9" s="40" t="s">
        <v>203</v>
      </c>
      <c r="CL9" s="40" t="s">
        <v>203</v>
      </c>
      <c r="CM9" s="40" t="s">
        <v>202</v>
      </c>
      <c r="CN9" s="40" t="s">
        <v>202</v>
      </c>
      <c r="CO9" s="40" t="s">
        <v>203</v>
      </c>
      <c r="CP9" s="40" t="s">
        <v>203</v>
      </c>
      <c r="CQ9" s="41" t="s">
        <v>203</v>
      </c>
      <c r="CR9" s="41" t="s">
        <v>203</v>
      </c>
      <c r="CS9" s="40" t="s">
        <v>203</v>
      </c>
      <c r="CT9" s="41" t="s">
        <v>203</v>
      </c>
      <c r="CU9" s="40" t="s">
        <v>203</v>
      </c>
      <c r="CV9" s="40" t="s">
        <v>203</v>
      </c>
      <c r="CW9" s="40" t="s">
        <v>203</v>
      </c>
      <c r="CX9" s="40" t="s">
        <v>203</v>
      </c>
      <c r="CY9" s="40" t="s">
        <v>203</v>
      </c>
      <c r="CZ9" s="40" t="s">
        <v>203</v>
      </c>
      <c r="DA9" s="40" t="s">
        <v>202</v>
      </c>
      <c r="DB9" s="40" t="s">
        <v>203</v>
      </c>
      <c r="DC9" s="40" t="s">
        <v>203</v>
      </c>
      <c r="DD9" s="40" t="s">
        <v>202</v>
      </c>
      <c r="DE9" s="40" t="s">
        <v>203</v>
      </c>
      <c r="DF9" s="40" t="s">
        <v>203</v>
      </c>
      <c r="DG9" s="40" t="s">
        <v>203</v>
      </c>
      <c r="DH9" s="40" t="s">
        <v>203</v>
      </c>
      <c r="DI9" s="40" t="s">
        <v>203</v>
      </c>
      <c r="DJ9" s="40" t="s">
        <v>203</v>
      </c>
      <c r="DK9" s="40" t="s">
        <v>226</v>
      </c>
      <c r="DL9" s="41" t="s">
        <v>203</v>
      </c>
      <c r="DM9" s="41" t="s">
        <v>203</v>
      </c>
      <c r="DN9" s="41" t="s">
        <v>203</v>
      </c>
      <c r="DO9" s="40" t="s">
        <v>203</v>
      </c>
      <c r="DP9" s="40" t="s">
        <v>203</v>
      </c>
      <c r="DQ9" s="40" t="s">
        <v>203</v>
      </c>
      <c r="DR9" s="40" t="s">
        <v>203</v>
      </c>
      <c r="DS9" s="41" t="s">
        <v>203</v>
      </c>
      <c r="DT9" s="41" t="s">
        <v>203</v>
      </c>
      <c r="DU9" s="40" t="s">
        <v>203</v>
      </c>
      <c r="DV9" s="40" t="s">
        <v>203</v>
      </c>
      <c r="DW9" s="41" t="s">
        <v>203</v>
      </c>
      <c r="DX9" s="40" t="s">
        <v>203</v>
      </c>
      <c r="DY9" s="40" t="s">
        <v>203</v>
      </c>
      <c r="DZ9" s="40" t="s">
        <v>272</v>
      </c>
      <c r="EA9" s="40" t="s">
        <v>203</v>
      </c>
      <c r="EB9" s="40" t="s">
        <v>203</v>
      </c>
      <c r="EC9" s="41" t="s">
        <v>203</v>
      </c>
      <c r="ED9" s="40" t="s">
        <v>228</v>
      </c>
      <c r="EE9" s="41" t="s">
        <v>203</v>
      </c>
      <c r="EF9" s="41" t="s">
        <v>203</v>
      </c>
      <c r="EG9" s="41" t="s">
        <v>203</v>
      </c>
      <c r="EH9" s="40" t="s">
        <v>203</v>
      </c>
      <c r="EI9" s="41" t="s">
        <v>203</v>
      </c>
      <c r="EJ9" s="41" t="s">
        <v>203</v>
      </c>
      <c r="EK9" s="41" t="s">
        <v>203</v>
      </c>
      <c r="EL9" s="40" t="s">
        <v>203</v>
      </c>
      <c r="EM9" s="40" t="s">
        <v>203</v>
      </c>
      <c r="EN9" s="40" t="s">
        <v>231</v>
      </c>
      <c r="EO9" s="40" t="s">
        <v>203</v>
      </c>
      <c r="EP9" s="41" t="s">
        <v>203</v>
      </c>
      <c r="EQ9" s="40" t="s">
        <v>203</v>
      </c>
      <c r="ER9" s="40" t="s">
        <v>203</v>
      </c>
      <c r="ES9" s="40" t="s">
        <v>202</v>
      </c>
      <c r="ET9" s="40" t="s">
        <v>202</v>
      </c>
      <c r="EU9" s="40" t="s">
        <v>203</v>
      </c>
      <c r="EV9" s="40" t="s">
        <v>203</v>
      </c>
      <c r="EW9" s="1" t="s">
        <v>244</v>
      </c>
      <c r="EX9" s="3">
        <v>63.125</v>
      </c>
      <c r="EY9" s="2">
        <v>45</v>
      </c>
      <c r="EZ9" s="1" t="s">
        <v>214</v>
      </c>
      <c r="FA9" s="1" t="s">
        <v>213</v>
      </c>
      <c r="FB9" s="1" t="s">
        <v>213</v>
      </c>
      <c r="FC9" s="1" t="s">
        <v>213</v>
      </c>
      <c r="FD9" s="2">
        <v>45</v>
      </c>
      <c r="FE9" s="1" t="s">
        <v>214</v>
      </c>
      <c r="FF9" s="1" t="s">
        <v>214</v>
      </c>
      <c r="FG9" s="2">
        <v>36</v>
      </c>
      <c r="FH9" s="1" t="s">
        <v>213</v>
      </c>
      <c r="FI9" s="1" t="s">
        <v>213</v>
      </c>
      <c r="FJ9" s="2">
        <v>29</v>
      </c>
      <c r="FK9" s="1" t="s">
        <v>214</v>
      </c>
      <c r="FL9" s="1" t="s">
        <v>214</v>
      </c>
      <c r="FM9" s="2">
        <v>38</v>
      </c>
      <c r="FN9" s="1" t="s">
        <v>213</v>
      </c>
      <c r="FO9" s="1" t="s">
        <v>213</v>
      </c>
      <c r="FP9" s="2">
        <v>35</v>
      </c>
      <c r="FQ9" s="1" t="s">
        <v>214</v>
      </c>
      <c r="FR9" s="1" t="s">
        <v>214</v>
      </c>
    </row>
    <row x14ac:dyDescent="0.25" r="10" customHeight="1" ht="18.75">
      <c r="A10" s="1" t="s">
        <v>264</v>
      </c>
      <c r="B10" s="1" t="s">
        <v>273</v>
      </c>
      <c r="C10" s="1" t="s">
        <v>274</v>
      </c>
      <c r="D10" s="2">
        <v>1272569810</v>
      </c>
      <c r="E10" s="2">
        <v>9938278805</v>
      </c>
      <c r="F10" s="1" t="s">
        <v>235</v>
      </c>
      <c r="G10" s="26" t="s">
        <v>275</v>
      </c>
      <c r="H10" s="26" t="s">
        <v>276</v>
      </c>
      <c r="I10" s="3">
        <v>1.5</v>
      </c>
      <c r="J10" s="2">
        <v>0</v>
      </c>
      <c r="K10" s="26" t="s">
        <v>277</v>
      </c>
      <c r="L10" s="1" t="s">
        <v>249</v>
      </c>
      <c r="M10" s="2">
        <v>150</v>
      </c>
      <c r="N10" s="2">
        <v>77</v>
      </c>
      <c r="O10" s="2">
        <v>25</v>
      </c>
      <c r="P10" s="2">
        <v>34</v>
      </c>
      <c r="Q10" s="2">
        <v>39</v>
      </c>
      <c r="R10" s="2">
        <v>32</v>
      </c>
      <c r="S10" s="2">
        <v>107</v>
      </c>
      <c r="T10" s="2">
        <v>92</v>
      </c>
      <c r="U10" s="2">
        <v>113</v>
      </c>
      <c r="V10" s="2">
        <v>63</v>
      </c>
      <c r="W10" s="3">
        <v>34.22222222222222</v>
      </c>
      <c r="X10" s="1" t="s">
        <v>199</v>
      </c>
      <c r="Y10" s="2">
        <v>25</v>
      </c>
      <c r="Z10" s="3">
        <v>18.5</v>
      </c>
      <c r="AA10" s="3">
        <v>47.393755000000006</v>
      </c>
      <c r="AB10" s="3">
        <v>29.606244999999994</v>
      </c>
      <c r="AC10" s="1" t="s">
        <v>196</v>
      </c>
      <c r="AD10" s="3">
        <v>56.25</v>
      </c>
      <c r="AE10" s="3">
        <v>41.625</v>
      </c>
      <c r="AF10" s="3">
        <v>0.8141592920353983</v>
      </c>
      <c r="AG10" s="1" t="s">
        <v>197</v>
      </c>
      <c r="AH10" s="1" t="s">
        <v>270</v>
      </c>
      <c r="AI10" s="42" t="s">
        <v>240</v>
      </c>
      <c r="AJ10" s="1" t="s">
        <v>240</v>
      </c>
      <c r="AK10" s="1" t="s">
        <v>271</v>
      </c>
      <c r="AL10" s="42" t="s">
        <v>240</v>
      </c>
      <c r="AM10" s="3">
        <v>27.72</v>
      </c>
      <c r="AN10" s="3">
        <v>9.24</v>
      </c>
      <c r="AO10" s="3">
        <v>11.549999999999999</v>
      </c>
      <c r="AP10" s="3">
        <v>9.24</v>
      </c>
      <c r="AQ10" s="3">
        <v>19.25</v>
      </c>
      <c r="AR10" s="42" t="s">
        <v>240</v>
      </c>
      <c r="AS10" s="42" t="s">
        <v>240</v>
      </c>
      <c r="AT10" s="42" t="s">
        <v>240</v>
      </c>
      <c r="AU10" s="42" t="s">
        <v>240</v>
      </c>
      <c r="AV10" s="42" t="s">
        <v>240</v>
      </c>
      <c r="AW10" s="42" t="s">
        <v>240</v>
      </c>
      <c r="AX10" s="42" t="s">
        <v>240</v>
      </c>
      <c r="AY10" s="3">
        <v>17.061751800000003</v>
      </c>
      <c r="AZ10" s="3">
        <v>5.6872506000000005</v>
      </c>
      <c r="BA10" s="3">
        <v>7.109063250000001</v>
      </c>
      <c r="BB10" s="3">
        <v>5.6872506000000005</v>
      </c>
      <c r="BC10" s="3">
        <v>11.848438750000001</v>
      </c>
      <c r="BD10" s="42" t="s">
        <v>240</v>
      </c>
      <c r="BE10" s="42" t="s">
        <v>240</v>
      </c>
      <c r="BF10" s="42" t="s">
        <v>240</v>
      </c>
      <c r="BG10" s="42" t="s">
        <v>240</v>
      </c>
      <c r="BH10" s="3">
        <v>1516.0620000000001</v>
      </c>
      <c r="BI10" s="3">
        <v>1819.2744</v>
      </c>
      <c r="BJ10" s="3">
        <v>2349.8961000000004</v>
      </c>
      <c r="BK10" s="1" t="s">
        <v>199</v>
      </c>
      <c r="BL10" s="1" t="s">
        <v>201</v>
      </c>
      <c r="BM10" s="3">
        <v>1849.8961000000004</v>
      </c>
      <c r="BN10" s="3">
        <v>462.4740250000001</v>
      </c>
      <c r="BO10" s="3">
        <v>647.4636350000001</v>
      </c>
      <c r="BP10" s="3">
        <v>508.7214275000002</v>
      </c>
      <c r="BQ10" s="3">
        <v>231.23701250000005</v>
      </c>
      <c r="BR10" s="3">
        <v>277.48441500000007</v>
      </c>
      <c r="BS10" s="3">
        <v>69.37110375000002</v>
      </c>
      <c r="BT10" s="3">
        <v>51.38600277777779</v>
      </c>
      <c r="BU10" s="3">
        <v>69.37110375000002</v>
      </c>
      <c r="BV10" s="3">
        <v>97.11954525000002</v>
      </c>
      <c r="BW10" s="3">
        <v>76.30821412500002</v>
      </c>
      <c r="BX10" s="3">
        <v>34.68555187500001</v>
      </c>
      <c r="BY10" s="3">
        <v>17.342775937500004</v>
      </c>
      <c r="BZ10" s="3">
        <v>24.279886312500004</v>
      </c>
      <c r="CA10" s="3">
        <v>19.077053531250005</v>
      </c>
      <c r="CB10" s="3">
        <v>8.671387968750002</v>
      </c>
      <c r="CC10" s="3">
        <v>12.846500694444448</v>
      </c>
      <c r="CD10" s="3">
        <v>17.985100972222224</v>
      </c>
      <c r="CE10" s="3">
        <v>14.131150763888893</v>
      </c>
      <c r="CF10" s="3">
        <v>6.423250347222224</v>
      </c>
      <c r="CG10" s="40" t="s">
        <v>203</v>
      </c>
      <c r="CH10" s="41" t="s">
        <v>203</v>
      </c>
      <c r="CI10" s="41" t="s">
        <v>203</v>
      </c>
      <c r="CJ10" s="40" t="s">
        <v>203</v>
      </c>
      <c r="CK10" s="40" t="s">
        <v>203</v>
      </c>
      <c r="CL10" s="40" t="s">
        <v>203</v>
      </c>
      <c r="CM10" s="40" t="s">
        <v>202</v>
      </c>
      <c r="CN10" s="40" t="s">
        <v>202</v>
      </c>
      <c r="CO10" s="40" t="s">
        <v>203</v>
      </c>
      <c r="CP10" s="40" t="s">
        <v>203</v>
      </c>
      <c r="CQ10" s="41" t="s">
        <v>203</v>
      </c>
      <c r="CR10" s="41" t="s">
        <v>203</v>
      </c>
      <c r="CS10" s="40" t="s">
        <v>203</v>
      </c>
      <c r="CT10" s="41" t="s">
        <v>203</v>
      </c>
      <c r="CU10" s="40" t="s">
        <v>203</v>
      </c>
      <c r="CV10" s="40" t="s">
        <v>203</v>
      </c>
      <c r="CW10" s="40" t="s">
        <v>203</v>
      </c>
      <c r="CX10" s="40" t="s">
        <v>203</v>
      </c>
      <c r="CY10" s="40" t="s">
        <v>203</v>
      </c>
      <c r="CZ10" s="40" t="s">
        <v>203</v>
      </c>
      <c r="DA10" s="40" t="s">
        <v>203</v>
      </c>
      <c r="DB10" s="40" t="s">
        <v>203</v>
      </c>
      <c r="DC10" s="40" t="s">
        <v>203</v>
      </c>
      <c r="DD10" s="40" t="s">
        <v>203</v>
      </c>
      <c r="DE10" s="40" t="s">
        <v>203</v>
      </c>
      <c r="DF10" s="40" t="s">
        <v>203</v>
      </c>
      <c r="DG10" s="40" t="s">
        <v>203</v>
      </c>
      <c r="DH10" s="40" t="s">
        <v>203</v>
      </c>
      <c r="DI10" s="40" t="s">
        <v>203</v>
      </c>
      <c r="DJ10" s="40" t="s">
        <v>203</v>
      </c>
      <c r="DK10" s="40" t="s">
        <v>203</v>
      </c>
      <c r="DL10" s="41" t="s">
        <v>203</v>
      </c>
      <c r="DM10" s="41" t="s">
        <v>203</v>
      </c>
      <c r="DN10" s="41" t="s">
        <v>203</v>
      </c>
      <c r="DO10" s="40" t="s">
        <v>203</v>
      </c>
      <c r="DP10" s="40" t="s">
        <v>203</v>
      </c>
      <c r="DQ10" s="40" t="s">
        <v>203</v>
      </c>
      <c r="DR10" s="40" t="s">
        <v>203</v>
      </c>
      <c r="DS10" s="41" t="s">
        <v>203</v>
      </c>
      <c r="DT10" s="41" t="s">
        <v>203</v>
      </c>
      <c r="DU10" s="40" t="s">
        <v>203</v>
      </c>
      <c r="DV10" s="40" t="s">
        <v>203</v>
      </c>
      <c r="DW10" s="41" t="s">
        <v>203</v>
      </c>
      <c r="DX10" s="40" t="s">
        <v>203</v>
      </c>
      <c r="DY10" s="40" t="s">
        <v>203</v>
      </c>
      <c r="DZ10" s="40" t="s">
        <v>203</v>
      </c>
      <c r="EA10" s="40" t="s">
        <v>203</v>
      </c>
      <c r="EB10" s="40" t="s">
        <v>203</v>
      </c>
      <c r="EC10" s="41" t="s">
        <v>203</v>
      </c>
      <c r="ED10" s="40" t="s">
        <v>203</v>
      </c>
      <c r="EE10" s="41" t="s">
        <v>203</v>
      </c>
      <c r="EF10" s="41" t="s">
        <v>203</v>
      </c>
      <c r="EG10" s="41" t="s">
        <v>203</v>
      </c>
      <c r="EH10" s="40" t="s">
        <v>203</v>
      </c>
      <c r="EI10" s="41" t="s">
        <v>203</v>
      </c>
      <c r="EJ10" s="41" t="s">
        <v>203</v>
      </c>
      <c r="EK10" s="41" t="s">
        <v>203</v>
      </c>
      <c r="EL10" s="40" t="s">
        <v>203</v>
      </c>
      <c r="EM10" s="40" t="s">
        <v>203</v>
      </c>
      <c r="EN10" s="40" t="s">
        <v>203</v>
      </c>
      <c r="EO10" s="40" t="s">
        <v>203</v>
      </c>
      <c r="EP10" s="41" t="s">
        <v>203</v>
      </c>
      <c r="EQ10" s="40" t="s">
        <v>203</v>
      </c>
      <c r="ER10" s="40" t="s">
        <v>203</v>
      </c>
      <c r="ES10" s="40" t="s">
        <v>202</v>
      </c>
      <c r="ET10" s="40" t="s">
        <v>202</v>
      </c>
      <c r="EU10" s="40" t="s">
        <v>202</v>
      </c>
      <c r="EV10" s="40" t="s">
        <v>202</v>
      </c>
      <c r="EW10" s="1" t="s">
        <v>212</v>
      </c>
      <c r="EX10" s="3">
        <v>53.125</v>
      </c>
      <c r="EY10" s="2">
        <v>75</v>
      </c>
      <c r="EZ10" s="1" t="s">
        <v>214</v>
      </c>
      <c r="FA10" s="1" t="s">
        <v>213</v>
      </c>
      <c r="FB10" s="1" t="s">
        <v>214</v>
      </c>
      <c r="FC10" s="1" t="s">
        <v>214</v>
      </c>
      <c r="FD10" s="2">
        <v>0</v>
      </c>
      <c r="FE10" s="1" t="s">
        <v>213</v>
      </c>
      <c r="FF10" s="1" t="s">
        <v>213</v>
      </c>
      <c r="FG10" s="2">
        <v>18</v>
      </c>
      <c r="FH10" s="1" t="s">
        <v>214</v>
      </c>
      <c r="FI10" s="1" t="s">
        <v>214</v>
      </c>
      <c r="FJ10" s="2">
        <v>0</v>
      </c>
      <c r="FK10" s="1" t="s">
        <v>213</v>
      </c>
      <c r="FL10" s="1" t="s">
        <v>213</v>
      </c>
      <c r="FM10" s="2">
        <v>52</v>
      </c>
      <c r="FN10" s="1" t="s">
        <v>214</v>
      </c>
      <c r="FO10" s="1" t="s">
        <v>214</v>
      </c>
      <c r="FP10" s="2">
        <v>42</v>
      </c>
      <c r="FQ10" s="1" t="s">
        <v>214</v>
      </c>
      <c r="FR10" s="1" t="s">
        <v>214</v>
      </c>
    </row>
    <row x14ac:dyDescent="0.25" r="11" customHeight="1" ht="18.75">
      <c r="A11" s="1" t="s">
        <v>264</v>
      </c>
      <c r="B11" s="1" t="s">
        <v>278</v>
      </c>
      <c r="C11" s="1" t="s">
        <v>279</v>
      </c>
      <c r="D11" s="2">
        <v>1273001702</v>
      </c>
      <c r="E11" s="2">
        <v>9137111997</v>
      </c>
      <c r="F11" s="1" t="s">
        <v>235</v>
      </c>
      <c r="G11" s="26" t="s">
        <v>247</v>
      </c>
      <c r="H11" s="26" t="s">
        <v>280</v>
      </c>
      <c r="I11" s="2">
        <v>2</v>
      </c>
      <c r="J11" s="2">
        <v>0</v>
      </c>
      <c r="K11" s="2">
        <v>0</v>
      </c>
      <c r="L11" s="1" t="s">
        <v>253</v>
      </c>
      <c r="M11" s="2">
        <v>162</v>
      </c>
      <c r="N11" s="2">
        <v>60</v>
      </c>
      <c r="O11" s="2">
        <v>24</v>
      </c>
      <c r="P11" s="2">
        <v>31</v>
      </c>
      <c r="Q11" s="2">
        <v>37</v>
      </c>
      <c r="R11" s="2">
        <v>28</v>
      </c>
      <c r="S11" s="2">
        <v>91</v>
      </c>
      <c r="T11" s="2">
        <v>75</v>
      </c>
      <c r="U11" s="2">
        <v>100</v>
      </c>
      <c r="V11" s="2">
        <v>47</v>
      </c>
      <c r="W11" s="3">
        <v>22.86236854138088</v>
      </c>
      <c r="X11" s="1" t="s">
        <v>203</v>
      </c>
      <c r="Y11" s="2">
        <v>25</v>
      </c>
      <c r="Z11" s="3">
        <v>18.5</v>
      </c>
      <c r="AA11" s="3">
        <v>55.42525540000001</v>
      </c>
      <c r="AB11" s="3">
        <v>4.574744599999988</v>
      </c>
      <c r="AC11" s="1" t="s">
        <v>196</v>
      </c>
      <c r="AD11" s="3">
        <v>65.61000000000001</v>
      </c>
      <c r="AE11" s="3">
        <v>48.55140000000001</v>
      </c>
      <c r="AF11" s="3">
        <v>0.75</v>
      </c>
      <c r="AG11" s="1" t="s">
        <v>222</v>
      </c>
      <c r="AH11" s="1" t="s">
        <v>270</v>
      </c>
      <c r="AI11" s="42" t="s">
        <v>240</v>
      </c>
      <c r="AJ11" s="1" t="s">
        <v>240</v>
      </c>
      <c r="AK11" s="1" t="s">
        <v>271</v>
      </c>
      <c r="AL11" s="42" t="s">
        <v>240</v>
      </c>
      <c r="AM11" s="3">
        <v>21.599999999999998</v>
      </c>
      <c r="AN11" s="3">
        <v>7.199999999999999</v>
      </c>
      <c r="AO11" s="2">
        <v>9</v>
      </c>
      <c r="AP11" s="3">
        <v>7.199999999999999</v>
      </c>
      <c r="AQ11" s="2">
        <v>15</v>
      </c>
      <c r="AR11" s="42" t="s">
        <v>240</v>
      </c>
      <c r="AS11" s="42" t="s">
        <v>240</v>
      </c>
      <c r="AT11" s="42" t="s">
        <v>240</v>
      </c>
      <c r="AU11" s="42" t="s">
        <v>240</v>
      </c>
      <c r="AV11" s="42" t="s">
        <v>240</v>
      </c>
      <c r="AW11" s="42" t="s">
        <v>240</v>
      </c>
      <c r="AX11" s="42" t="s">
        <v>240</v>
      </c>
      <c r="AY11" s="3">
        <v>19.953091944000004</v>
      </c>
      <c r="AZ11" s="3">
        <v>6.651030648000001</v>
      </c>
      <c r="BA11" s="3">
        <v>8.313788310000001</v>
      </c>
      <c r="BB11" s="3">
        <v>6.651030648000001</v>
      </c>
      <c r="BC11" s="3">
        <v>13.856313850000003</v>
      </c>
      <c r="BD11" s="42" t="s">
        <v>240</v>
      </c>
      <c r="BE11" s="42" t="s">
        <v>240</v>
      </c>
      <c r="BF11" s="42" t="s">
        <v>240</v>
      </c>
      <c r="BG11" s="42" t="s">
        <v>240</v>
      </c>
      <c r="BH11" s="3">
        <v>1400.369</v>
      </c>
      <c r="BI11" s="3">
        <v>1680.4427999999998</v>
      </c>
      <c r="BJ11" s="3">
        <v>1680.4427999999998</v>
      </c>
      <c r="BK11" s="1" t="s">
        <v>203</v>
      </c>
      <c r="BL11" s="1" t="s">
        <v>224</v>
      </c>
      <c r="BM11" s="3">
        <v>1680.4427999999998</v>
      </c>
      <c r="BN11" s="3">
        <v>420.11069999999995</v>
      </c>
      <c r="BO11" s="3">
        <v>588.1549799999999</v>
      </c>
      <c r="BP11" s="3">
        <v>462.12176999999997</v>
      </c>
      <c r="BQ11" s="3">
        <v>210.05534999999998</v>
      </c>
      <c r="BR11" s="3">
        <v>252.06641999999997</v>
      </c>
      <c r="BS11" s="3">
        <v>63.01660499999999</v>
      </c>
      <c r="BT11" s="3">
        <v>46.67896666666666</v>
      </c>
      <c r="BU11" s="3">
        <v>63.01660499999999</v>
      </c>
      <c r="BV11" s="3">
        <v>88.22324699999999</v>
      </c>
      <c r="BW11" s="3">
        <v>69.3182655</v>
      </c>
      <c r="BX11" s="3">
        <v>31.508302499999996</v>
      </c>
      <c r="BY11" s="3">
        <v>15.754151249999998</v>
      </c>
      <c r="BZ11" s="3">
        <v>22.055811749999997</v>
      </c>
      <c r="CA11" s="3">
        <v>17.329566375</v>
      </c>
      <c r="CB11" s="3">
        <v>7.877075624999999</v>
      </c>
      <c r="CC11" s="3">
        <v>11.669741666666665</v>
      </c>
      <c r="CD11" s="3">
        <v>16.33763833333333</v>
      </c>
      <c r="CE11" s="3">
        <v>12.836715833333333</v>
      </c>
      <c r="CF11" s="3">
        <v>5.834870833333333</v>
      </c>
      <c r="CG11" s="40" t="s">
        <v>203</v>
      </c>
      <c r="CH11" s="41" t="s">
        <v>203</v>
      </c>
      <c r="CI11" s="41" t="s">
        <v>203</v>
      </c>
      <c r="CJ11" s="40" t="s">
        <v>203</v>
      </c>
      <c r="CK11" s="40" t="s">
        <v>203</v>
      </c>
      <c r="CL11" s="40" t="s">
        <v>203</v>
      </c>
      <c r="CM11" s="40" t="s">
        <v>203</v>
      </c>
      <c r="CN11" s="40" t="s">
        <v>202</v>
      </c>
      <c r="CO11" s="40" t="s">
        <v>203</v>
      </c>
      <c r="CP11" s="40" t="s">
        <v>203</v>
      </c>
      <c r="CQ11" s="41" t="s">
        <v>203</v>
      </c>
      <c r="CR11" s="41" t="s">
        <v>203</v>
      </c>
      <c r="CS11" s="40" t="s">
        <v>202</v>
      </c>
      <c r="CT11" s="41" t="s">
        <v>203</v>
      </c>
      <c r="CU11" s="40" t="s">
        <v>202</v>
      </c>
      <c r="CV11" s="40" t="s">
        <v>203</v>
      </c>
      <c r="CW11" s="40" t="s">
        <v>203</v>
      </c>
      <c r="CX11" s="40" t="s">
        <v>203</v>
      </c>
      <c r="CY11" s="40" t="s">
        <v>203</v>
      </c>
      <c r="CZ11" s="40" t="s">
        <v>203</v>
      </c>
      <c r="DA11" s="40" t="s">
        <v>203</v>
      </c>
      <c r="DB11" s="40" t="s">
        <v>202</v>
      </c>
      <c r="DC11" s="40" t="s">
        <v>203</v>
      </c>
      <c r="DD11" s="40" t="s">
        <v>203</v>
      </c>
      <c r="DE11" s="40" t="s">
        <v>203</v>
      </c>
      <c r="DF11" s="40" t="s">
        <v>203</v>
      </c>
      <c r="DG11" s="40" t="s">
        <v>225</v>
      </c>
      <c r="DH11" s="40" t="s">
        <v>203</v>
      </c>
      <c r="DI11" s="40" t="s">
        <v>203</v>
      </c>
      <c r="DJ11" s="40" t="s">
        <v>203</v>
      </c>
      <c r="DK11" s="40" t="s">
        <v>203</v>
      </c>
      <c r="DL11" s="41" t="s">
        <v>203</v>
      </c>
      <c r="DM11" s="41" t="s">
        <v>203</v>
      </c>
      <c r="DN11" s="41" t="s">
        <v>203</v>
      </c>
      <c r="DO11" s="40" t="s">
        <v>225</v>
      </c>
      <c r="DP11" s="40" t="s">
        <v>203</v>
      </c>
      <c r="DQ11" s="40" t="s">
        <v>203</v>
      </c>
      <c r="DR11" s="40" t="s">
        <v>241</v>
      </c>
      <c r="DS11" s="41" t="s">
        <v>203</v>
      </c>
      <c r="DT11" s="41" t="s">
        <v>203</v>
      </c>
      <c r="DU11" s="40" t="s">
        <v>203</v>
      </c>
      <c r="DV11" s="40" t="s">
        <v>203</v>
      </c>
      <c r="DW11" s="41" t="s">
        <v>203</v>
      </c>
      <c r="DX11" s="40" t="s">
        <v>203</v>
      </c>
      <c r="DY11" s="40" t="s">
        <v>203</v>
      </c>
      <c r="DZ11" s="40" t="s">
        <v>203</v>
      </c>
      <c r="EA11" s="40" t="s">
        <v>209</v>
      </c>
      <c r="EB11" s="40" t="s">
        <v>203</v>
      </c>
      <c r="EC11" s="41" t="s">
        <v>203</v>
      </c>
      <c r="ED11" s="40" t="s">
        <v>203</v>
      </c>
      <c r="EE11" s="41" t="s">
        <v>203</v>
      </c>
      <c r="EF11" s="41" t="s">
        <v>203</v>
      </c>
      <c r="EG11" s="41" t="s">
        <v>203</v>
      </c>
      <c r="EH11" s="40" t="s">
        <v>203</v>
      </c>
      <c r="EI11" s="41" t="s">
        <v>203</v>
      </c>
      <c r="EJ11" s="41" t="s">
        <v>203</v>
      </c>
      <c r="EK11" s="41" t="s">
        <v>203</v>
      </c>
      <c r="EL11" s="40" t="s">
        <v>203</v>
      </c>
      <c r="EM11" s="40" t="s">
        <v>203</v>
      </c>
      <c r="EN11" s="40" t="s">
        <v>203</v>
      </c>
      <c r="EO11" s="40" t="s">
        <v>203</v>
      </c>
      <c r="EP11" s="41" t="s">
        <v>203</v>
      </c>
      <c r="EQ11" s="40" t="s">
        <v>203</v>
      </c>
      <c r="ER11" s="40" t="s">
        <v>203</v>
      </c>
      <c r="ES11" s="40" t="s">
        <v>202</v>
      </c>
      <c r="ET11" s="40" t="s">
        <v>202</v>
      </c>
      <c r="EU11" s="40" t="s">
        <v>203</v>
      </c>
      <c r="EV11" s="40" t="s">
        <v>203</v>
      </c>
      <c r="EW11" s="1" t="s">
        <v>212</v>
      </c>
      <c r="EX11" s="3">
        <v>83.75</v>
      </c>
      <c r="EY11" s="3">
        <v>88.75</v>
      </c>
      <c r="EZ11" s="1" t="s">
        <v>214</v>
      </c>
      <c r="FA11" s="1" t="s">
        <v>214</v>
      </c>
      <c r="FB11" s="1" t="s">
        <v>214</v>
      </c>
      <c r="FC11" s="1" t="s">
        <v>214</v>
      </c>
      <c r="FD11" s="2">
        <v>42</v>
      </c>
      <c r="FE11" s="1" t="s">
        <v>214</v>
      </c>
      <c r="FF11" s="1" t="s">
        <v>214</v>
      </c>
      <c r="FG11" s="2">
        <v>16</v>
      </c>
      <c r="FH11" s="1" t="s">
        <v>214</v>
      </c>
      <c r="FI11" s="1" t="s">
        <v>214</v>
      </c>
      <c r="FJ11" s="2">
        <v>18</v>
      </c>
      <c r="FK11" s="1" t="s">
        <v>213</v>
      </c>
      <c r="FL11" s="1" t="s">
        <v>213</v>
      </c>
      <c r="FM11" s="2">
        <v>73</v>
      </c>
      <c r="FN11" s="1" t="s">
        <v>214</v>
      </c>
      <c r="FO11" s="1" t="s">
        <v>214</v>
      </c>
      <c r="FP11" s="2">
        <v>41</v>
      </c>
      <c r="FQ11" s="1" t="s">
        <v>214</v>
      </c>
      <c r="FR11" s="1" t="s">
        <v>214</v>
      </c>
    </row>
    <row x14ac:dyDescent="0.25" r="12" customHeight="1" ht="18.75">
      <c r="A12" s="1" t="s">
        <v>264</v>
      </c>
      <c r="B12" s="1" t="s">
        <v>281</v>
      </c>
      <c r="C12" s="1" t="s">
        <v>282</v>
      </c>
      <c r="D12" s="2">
        <v>1272599061</v>
      </c>
      <c r="E12" s="2">
        <v>9907213325</v>
      </c>
      <c r="F12" s="1" t="s">
        <v>217</v>
      </c>
      <c r="G12" s="26" t="s">
        <v>283</v>
      </c>
      <c r="H12" s="26" t="s">
        <v>284</v>
      </c>
      <c r="I12" s="3">
        <v>1.5</v>
      </c>
      <c r="J12" s="26" t="s">
        <v>285</v>
      </c>
      <c r="K12" s="2">
        <v>0</v>
      </c>
      <c r="L12" s="1" t="s">
        <v>253</v>
      </c>
      <c r="M12" s="2">
        <v>152</v>
      </c>
      <c r="N12" s="2">
        <v>56</v>
      </c>
      <c r="O12" s="2">
        <v>25</v>
      </c>
      <c r="P12" s="2">
        <v>34</v>
      </c>
      <c r="Q12" s="2">
        <v>38</v>
      </c>
      <c r="R12" s="2">
        <v>29</v>
      </c>
      <c r="S12" s="2">
        <v>86</v>
      </c>
      <c r="T12" s="2">
        <v>74</v>
      </c>
      <c r="U12" s="2">
        <v>101</v>
      </c>
      <c r="V12" s="2">
        <v>50</v>
      </c>
      <c r="W12" s="3">
        <v>24.238227146814403</v>
      </c>
      <c r="X12" s="1" t="s">
        <v>203</v>
      </c>
      <c r="Y12" s="2">
        <v>25</v>
      </c>
      <c r="Z12" s="3">
        <v>18.5</v>
      </c>
      <c r="AA12" s="3">
        <v>48.73233840000001</v>
      </c>
      <c r="AB12" s="3">
        <v>7.26766159999999</v>
      </c>
      <c r="AC12" s="1" t="s">
        <v>196</v>
      </c>
      <c r="AD12" s="3">
        <v>57.76</v>
      </c>
      <c r="AE12" s="3">
        <v>42.7424</v>
      </c>
      <c r="AF12" s="3">
        <v>0.7326732673267327</v>
      </c>
      <c r="AG12" s="1" t="s">
        <v>222</v>
      </c>
      <c r="AH12" s="1" t="s">
        <v>270</v>
      </c>
      <c r="AI12" s="42" t="s">
        <v>240</v>
      </c>
      <c r="AJ12" s="1" t="s">
        <v>240</v>
      </c>
      <c r="AK12" s="1" t="s">
        <v>271</v>
      </c>
      <c r="AL12" s="42" t="s">
        <v>240</v>
      </c>
      <c r="AM12" s="3">
        <v>20.16</v>
      </c>
      <c r="AN12" s="3">
        <v>6.72</v>
      </c>
      <c r="AO12" s="3">
        <v>8.4</v>
      </c>
      <c r="AP12" s="3">
        <v>6.72</v>
      </c>
      <c r="AQ12" s="2">
        <v>14</v>
      </c>
      <c r="AR12" s="42" t="s">
        <v>240</v>
      </c>
      <c r="AS12" s="42" t="s">
        <v>240</v>
      </c>
      <c r="AT12" s="42" t="s">
        <v>240</v>
      </c>
      <c r="AU12" s="42" t="s">
        <v>240</v>
      </c>
      <c r="AV12" s="42" t="s">
        <v>240</v>
      </c>
      <c r="AW12" s="42" t="s">
        <v>240</v>
      </c>
      <c r="AX12" s="42" t="s">
        <v>240</v>
      </c>
      <c r="AY12" s="3">
        <v>17.543641824</v>
      </c>
      <c r="AZ12" s="3">
        <v>5.847880608000001</v>
      </c>
      <c r="BA12" s="3">
        <v>7.309850760000002</v>
      </c>
      <c r="BB12" s="3">
        <v>5.847880608000001</v>
      </c>
      <c r="BC12" s="3">
        <v>12.183084600000003</v>
      </c>
      <c r="BD12" s="42" t="s">
        <v>240</v>
      </c>
      <c r="BE12" s="42" t="s">
        <v>240</v>
      </c>
      <c r="BF12" s="42" t="s">
        <v>240</v>
      </c>
      <c r="BG12" s="42" t="s">
        <v>240</v>
      </c>
      <c r="BH12" s="3">
        <v>1328.071</v>
      </c>
      <c r="BI12" s="3">
        <v>1593.6852</v>
      </c>
      <c r="BJ12" s="3">
        <v>1593.6852</v>
      </c>
      <c r="BK12" s="1" t="s">
        <v>203</v>
      </c>
      <c r="BL12" s="1" t="s">
        <v>224</v>
      </c>
      <c r="BM12" s="3">
        <v>1593.6852</v>
      </c>
      <c r="BN12" s="3">
        <v>398.4213</v>
      </c>
      <c r="BO12" s="3">
        <v>557.78982</v>
      </c>
      <c r="BP12" s="3">
        <v>438.26343</v>
      </c>
      <c r="BQ12" s="3">
        <v>199.21065</v>
      </c>
      <c r="BR12" s="3">
        <v>239.05277999999998</v>
      </c>
      <c r="BS12" s="3">
        <v>59.763194999999996</v>
      </c>
      <c r="BT12" s="3">
        <v>44.26903333333333</v>
      </c>
      <c r="BU12" s="3">
        <v>59.763194999999996</v>
      </c>
      <c r="BV12" s="3">
        <v>83.66847299999999</v>
      </c>
      <c r="BW12" s="3">
        <v>65.7395145</v>
      </c>
      <c r="BX12" s="3">
        <v>29.881597499999998</v>
      </c>
      <c r="BY12" s="3">
        <v>14.940798749999999</v>
      </c>
      <c r="BZ12" s="3">
        <v>20.917118249999998</v>
      </c>
      <c r="CA12" s="3">
        <v>16.434878625</v>
      </c>
      <c r="CB12" s="3">
        <v>7.4703993749999995</v>
      </c>
      <c r="CC12" s="3">
        <v>11.067258333333333</v>
      </c>
      <c r="CD12" s="3">
        <v>15.494161666666665</v>
      </c>
      <c r="CE12" s="3">
        <v>12.173984166666667</v>
      </c>
      <c r="CF12" s="3">
        <v>5.533629166666667</v>
      </c>
      <c r="CG12" s="40" t="s">
        <v>203</v>
      </c>
      <c r="CH12" s="41" t="s">
        <v>203</v>
      </c>
      <c r="CI12" s="41" t="s">
        <v>203</v>
      </c>
      <c r="CJ12" s="40" t="s">
        <v>203</v>
      </c>
      <c r="CK12" s="40" t="s">
        <v>203</v>
      </c>
      <c r="CL12" s="40" t="s">
        <v>203</v>
      </c>
      <c r="CM12" s="40" t="s">
        <v>202</v>
      </c>
      <c r="CN12" s="40" t="s">
        <v>202</v>
      </c>
      <c r="CO12" s="40" t="s">
        <v>203</v>
      </c>
      <c r="CP12" s="40" t="s">
        <v>203</v>
      </c>
      <c r="CQ12" s="41" t="s">
        <v>203</v>
      </c>
      <c r="CR12" s="41" t="s">
        <v>203</v>
      </c>
      <c r="CS12" s="40" t="s">
        <v>203</v>
      </c>
      <c r="CT12" s="41" t="s">
        <v>203</v>
      </c>
      <c r="CU12" s="40" t="s">
        <v>202</v>
      </c>
      <c r="CV12" s="40" t="s">
        <v>203</v>
      </c>
      <c r="CW12" s="40" t="s">
        <v>203</v>
      </c>
      <c r="CX12" s="40" t="s">
        <v>203</v>
      </c>
      <c r="CY12" s="40" t="s">
        <v>203</v>
      </c>
      <c r="CZ12" s="40" t="s">
        <v>203</v>
      </c>
      <c r="DA12" s="40" t="s">
        <v>203</v>
      </c>
      <c r="DB12" s="40" t="s">
        <v>203</v>
      </c>
      <c r="DC12" s="40" t="s">
        <v>203</v>
      </c>
      <c r="DD12" s="40" t="s">
        <v>203</v>
      </c>
      <c r="DE12" s="40" t="s">
        <v>203</v>
      </c>
      <c r="DF12" s="40" t="s">
        <v>204</v>
      </c>
      <c r="DG12" s="40" t="s">
        <v>203</v>
      </c>
      <c r="DH12" s="40" t="s">
        <v>203</v>
      </c>
      <c r="DI12" s="40" t="s">
        <v>205</v>
      </c>
      <c r="DJ12" s="40" t="s">
        <v>203</v>
      </c>
      <c r="DK12" s="40" t="s">
        <v>226</v>
      </c>
      <c r="DL12" s="41" t="s">
        <v>203</v>
      </c>
      <c r="DM12" s="41" t="s">
        <v>203</v>
      </c>
      <c r="DN12" s="41" t="s">
        <v>203</v>
      </c>
      <c r="DO12" s="40" t="s">
        <v>203</v>
      </c>
      <c r="DP12" s="40" t="s">
        <v>203</v>
      </c>
      <c r="DQ12" s="40" t="s">
        <v>203</v>
      </c>
      <c r="DR12" s="40" t="s">
        <v>203</v>
      </c>
      <c r="DS12" s="41" t="s">
        <v>203</v>
      </c>
      <c r="DT12" s="41" t="s">
        <v>203</v>
      </c>
      <c r="DU12" s="40" t="s">
        <v>227</v>
      </c>
      <c r="DV12" s="40" t="s">
        <v>203</v>
      </c>
      <c r="DW12" s="41" t="s">
        <v>203</v>
      </c>
      <c r="DX12" s="40" t="s">
        <v>203</v>
      </c>
      <c r="DY12" s="40" t="s">
        <v>203</v>
      </c>
      <c r="DZ12" s="40" t="s">
        <v>272</v>
      </c>
      <c r="EA12" s="40" t="s">
        <v>203</v>
      </c>
      <c r="EB12" s="40" t="s">
        <v>203</v>
      </c>
      <c r="EC12" s="41" t="s">
        <v>203</v>
      </c>
      <c r="ED12" s="40" t="s">
        <v>203</v>
      </c>
      <c r="EE12" s="41" t="s">
        <v>203</v>
      </c>
      <c r="EF12" s="41" t="s">
        <v>203</v>
      </c>
      <c r="EG12" s="41" t="s">
        <v>203</v>
      </c>
      <c r="EH12" s="40" t="s">
        <v>203</v>
      </c>
      <c r="EI12" s="41" t="s">
        <v>203</v>
      </c>
      <c r="EJ12" s="41" t="s">
        <v>203</v>
      </c>
      <c r="EK12" s="41" t="s">
        <v>203</v>
      </c>
      <c r="EL12" s="40" t="s">
        <v>203</v>
      </c>
      <c r="EM12" s="40" t="s">
        <v>203</v>
      </c>
      <c r="EN12" s="40" t="s">
        <v>203</v>
      </c>
      <c r="EO12" s="40" t="s">
        <v>203</v>
      </c>
      <c r="EP12" s="41" t="s">
        <v>203</v>
      </c>
      <c r="EQ12" s="40" t="s">
        <v>203</v>
      </c>
      <c r="ER12" s="40" t="s">
        <v>203</v>
      </c>
      <c r="ES12" s="40" t="s">
        <v>203</v>
      </c>
      <c r="ET12" s="40" t="s">
        <v>203</v>
      </c>
      <c r="EU12" s="40" t="s">
        <v>203</v>
      </c>
      <c r="EV12" s="40" t="s">
        <v>203</v>
      </c>
      <c r="EW12" s="1" t="s">
        <v>212</v>
      </c>
      <c r="EX12" s="3">
        <v>77.5</v>
      </c>
      <c r="EY12" s="3">
        <v>63.333333333333336</v>
      </c>
      <c r="EZ12" s="1" t="s">
        <v>214</v>
      </c>
      <c r="FA12" s="1" t="s">
        <v>214</v>
      </c>
      <c r="FB12" s="1" t="s">
        <v>214</v>
      </c>
      <c r="FC12" s="1" t="s">
        <v>214</v>
      </c>
      <c r="FD12" s="2">
        <v>45</v>
      </c>
      <c r="FE12" s="1" t="s">
        <v>214</v>
      </c>
      <c r="FF12" s="1" t="s">
        <v>214</v>
      </c>
      <c r="FG12" s="2">
        <v>25</v>
      </c>
      <c r="FH12" s="1" t="s">
        <v>213</v>
      </c>
      <c r="FI12" s="1" t="s">
        <v>213</v>
      </c>
      <c r="FJ12" s="2">
        <v>29</v>
      </c>
      <c r="FK12" s="1" t="s">
        <v>214</v>
      </c>
      <c r="FL12" s="1" t="s">
        <v>214</v>
      </c>
      <c r="FM12" s="2">
        <v>13</v>
      </c>
      <c r="FN12" s="1" t="s">
        <v>213</v>
      </c>
      <c r="FO12" s="1" t="s">
        <v>213</v>
      </c>
      <c r="FP12" s="2">
        <v>35</v>
      </c>
      <c r="FQ12" s="1" t="s">
        <v>214</v>
      </c>
      <c r="FR12" s="1" t="s">
        <v>214</v>
      </c>
    </row>
    <row x14ac:dyDescent="0.25" r="13" customHeight="1" ht="18.75">
      <c r="A13" s="1" t="s">
        <v>264</v>
      </c>
      <c r="B13" s="1" t="s">
        <v>286</v>
      </c>
      <c r="C13" s="1" t="s">
        <v>287</v>
      </c>
      <c r="D13" s="2">
        <v>4260186991</v>
      </c>
      <c r="E13" s="2">
        <v>9175207593</v>
      </c>
      <c r="F13" s="1" t="s">
        <v>288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1" t="s">
        <v>288</v>
      </c>
      <c r="M13" s="2">
        <v>158</v>
      </c>
      <c r="N13" s="2">
        <v>58</v>
      </c>
      <c r="O13" s="2">
        <v>29</v>
      </c>
      <c r="P13" s="2">
        <v>33</v>
      </c>
      <c r="Q13" s="2">
        <v>37</v>
      </c>
      <c r="R13" s="2">
        <v>27</v>
      </c>
      <c r="S13" s="2">
        <v>92</v>
      </c>
      <c r="T13" s="2">
        <v>71</v>
      </c>
      <c r="U13" s="2">
        <v>96</v>
      </c>
      <c r="V13" s="2">
        <v>99</v>
      </c>
      <c r="W13" s="3">
        <v>23.233456176894723</v>
      </c>
      <c r="X13" s="1" t="s">
        <v>203</v>
      </c>
      <c r="Y13" s="2">
        <v>25</v>
      </c>
      <c r="Z13" s="3">
        <v>18.5</v>
      </c>
      <c r="AA13" s="3">
        <v>52.74808860000001</v>
      </c>
      <c r="AB13" s="3">
        <v>5.25191139999999</v>
      </c>
      <c r="AC13" s="1" t="s">
        <v>196</v>
      </c>
      <c r="AD13" s="3">
        <v>62.41000000000001</v>
      </c>
      <c r="AE13" s="3">
        <v>46.183400000000006</v>
      </c>
      <c r="AF13" s="3">
        <v>0.7395833333333334</v>
      </c>
      <c r="AG13" s="1" t="s">
        <v>222</v>
      </c>
      <c r="AH13" s="1" t="s">
        <v>270</v>
      </c>
      <c r="AI13" s="42" t="s">
        <v>240</v>
      </c>
      <c r="AJ13" s="1" t="s">
        <v>240</v>
      </c>
      <c r="AK13" s="1" t="s">
        <v>271</v>
      </c>
      <c r="AL13" s="42" t="s">
        <v>240</v>
      </c>
      <c r="AM13" s="3">
        <v>20.88</v>
      </c>
      <c r="AN13" s="3">
        <v>6.96</v>
      </c>
      <c r="AO13" s="3">
        <v>8.7</v>
      </c>
      <c r="AP13" s="3">
        <v>6.96</v>
      </c>
      <c r="AQ13" s="3">
        <v>14.5</v>
      </c>
      <c r="AR13" s="42" t="s">
        <v>240</v>
      </c>
      <c r="AS13" s="42" t="s">
        <v>240</v>
      </c>
      <c r="AT13" s="42" t="s">
        <v>240</v>
      </c>
      <c r="AU13" s="42" t="s">
        <v>240</v>
      </c>
      <c r="AV13" s="42" t="s">
        <v>240</v>
      </c>
      <c r="AW13" s="42" t="s">
        <v>240</v>
      </c>
      <c r="AX13" s="42" t="s">
        <v>240</v>
      </c>
      <c r="AY13" s="3">
        <v>18.989311896000004</v>
      </c>
      <c r="AZ13" s="3">
        <v>6.329770632000001</v>
      </c>
      <c r="BA13" s="3">
        <v>7.912213290000001</v>
      </c>
      <c r="BB13" s="3">
        <v>6.329770632000001</v>
      </c>
      <c r="BC13" s="3">
        <v>13.187022150000002</v>
      </c>
      <c r="BD13" s="42" t="s">
        <v>240</v>
      </c>
      <c r="BE13" s="42" t="s">
        <v>240</v>
      </c>
      <c r="BF13" s="42" t="s">
        <v>240</v>
      </c>
      <c r="BG13" s="42" t="s">
        <v>240</v>
      </c>
      <c r="BH13" s="3">
        <v>1347.8329999999999</v>
      </c>
      <c r="BI13" s="3">
        <v>1617.3995999999997</v>
      </c>
      <c r="BJ13" s="40" t="b">
        <v>0</v>
      </c>
      <c r="BK13" s="1" t="s">
        <v>203</v>
      </c>
      <c r="BL13" s="1" t="s">
        <v>224</v>
      </c>
      <c r="BM13" s="40" t="b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40" t="s">
        <v>202</v>
      </c>
      <c r="CH13" s="41" t="s">
        <v>203</v>
      </c>
      <c r="CI13" s="41" t="s">
        <v>203</v>
      </c>
      <c r="CJ13" s="40" t="s">
        <v>202</v>
      </c>
      <c r="CK13" s="40" t="s">
        <v>202</v>
      </c>
      <c r="CL13" s="40" t="s">
        <v>203</v>
      </c>
      <c r="CM13" s="40" t="s">
        <v>203</v>
      </c>
      <c r="CN13" s="40" t="s">
        <v>202</v>
      </c>
      <c r="CO13" s="40" t="s">
        <v>203</v>
      </c>
      <c r="CP13" s="40" t="s">
        <v>203</v>
      </c>
      <c r="CQ13" s="41" t="s">
        <v>203</v>
      </c>
      <c r="CR13" s="41" t="s">
        <v>203</v>
      </c>
      <c r="CS13" s="40" t="s">
        <v>202</v>
      </c>
      <c r="CT13" s="41" t="s">
        <v>203</v>
      </c>
      <c r="CU13" s="40" t="s">
        <v>203</v>
      </c>
      <c r="CV13" s="40" t="s">
        <v>203</v>
      </c>
      <c r="CW13" s="40" t="s">
        <v>203</v>
      </c>
      <c r="CX13" s="40" t="s">
        <v>203</v>
      </c>
      <c r="CY13" s="40" t="s">
        <v>203</v>
      </c>
      <c r="CZ13" s="40" t="s">
        <v>203</v>
      </c>
      <c r="DA13" s="40" t="s">
        <v>202</v>
      </c>
      <c r="DB13" s="40" t="s">
        <v>203</v>
      </c>
      <c r="DC13" s="40" t="s">
        <v>203</v>
      </c>
      <c r="DD13" s="40" t="s">
        <v>202</v>
      </c>
      <c r="DE13" s="40" t="s">
        <v>202</v>
      </c>
      <c r="DF13" s="40" t="s">
        <v>203</v>
      </c>
      <c r="DG13" s="40" t="s">
        <v>203</v>
      </c>
      <c r="DH13" s="40" t="s">
        <v>203</v>
      </c>
      <c r="DI13" s="40" t="s">
        <v>203</v>
      </c>
      <c r="DJ13" s="40" t="s">
        <v>203</v>
      </c>
      <c r="DK13" s="40" t="s">
        <v>226</v>
      </c>
      <c r="DL13" s="41" t="s">
        <v>203</v>
      </c>
      <c r="DM13" s="41" t="s">
        <v>203</v>
      </c>
      <c r="DN13" s="41" t="s">
        <v>203</v>
      </c>
      <c r="DO13" s="40" t="s">
        <v>203</v>
      </c>
      <c r="DP13" s="40" t="s">
        <v>203</v>
      </c>
      <c r="DQ13" s="40" t="s">
        <v>203</v>
      </c>
      <c r="DR13" s="40" t="s">
        <v>203</v>
      </c>
      <c r="DS13" s="41" t="s">
        <v>203</v>
      </c>
      <c r="DT13" s="41" t="s">
        <v>203</v>
      </c>
      <c r="DU13" s="40" t="s">
        <v>227</v>
      </c>
      <c r="DV13" s="40" t="s">
        <v>203</v>
      </c>
      <c r="DW13" s="41" t="s">
        <v>203</v>
      </c>
      <c r="DX13" s="40" t="s">
        <v>203</v>
      </c>
      <c r="DY13" s="40" t="s">
        <v>208</v>
      </c>
      <c r="DZ13" s="40" t="s">
        <v>203</v>
      </c>
      <c r="EA13" s="40" t="s">
        <v>203</v>
      </c>
      <c r="EB13" s="40" t="s">
        <v>203</v>
      </c>
      <c r="EC13" s="41" t="s">
        <v>203</v>
      </c>
      <c r="ED13" s="40" t="s">
        <v>203</v>
      </c>
      <c r="EE13" s="41" t="s">
        <v>203</v>
      </c>
      <c r="EF13" s="41" t="s">
        <v>203</v>
      </c>
      <c r="EG13" s="41" t="s">
        <v>203</v>
      </c>
      <c r="EH13" s="40" t="s">
        <v>203</v>
      </c>
      <c r="EI13" s="41" t="s">
        <v>203</v>
      </c>
      <c r="EJ13" s="41" t="s">
        <v>203</v>
      </c>
      <c r="EK13" s="41" t="s">
        <v>203</v>
      </c>
      <c r="EL13" s="40" t="s">
        <v>203</v>
      </c>
      <c r="EM13" s="40" t="s">
        <v>203</v>
      </c>
      <c r="EN13" s="40" t="s">
        <v>203</v>
      </c>
      <c r="EO13" s="40" t="s">
        <v>203</v>
      </c>
      <c r="EP13" s="41" t="s">
        <v>203</v>
      </c>
      <c r="EQ13" s="40" t="s">
        <v>203</v>
      </c>
      <c r="ER13" s="40" t="s">
        <v>203</v>
      </c>
      <c r="ES13" s="40" t="s">
        <v>203</v>
      </c>
      <c r="ET13" s="40" t="s">
        <v>203</v>
      </c>
      <c r="EU13" s="40" t="s">
        <v>202</v>
      </c>
      <c r="EV13" s="40" t="s">
        <v>202</v>
      </c>
      <c r="EW13" s="1" t="s">
        <v>212</v>
      </c>
      <c r="EX13" s="2">
        <v>0</v>
      </c>
      <c r="EY13" s="2">
        <v>0</v>
      </c>
      <c r="EZ13" s="1" t="s">
        <v>213</v>
      </c>
      <c r="FA13" s="1" t="s">
        <v>213</v>
      </c>
      <c r="FB13" s="1" t="s">
        <v>213</v>
      </c>
      <c r="FC13" s="1" t="s">
        <v>213</v>
      </c>
      <c r="FD13" s="2">
        <v>0</v>
      </c>
      <c r="FE13" s="1" t="s">
        <v>213</v>
      </c>
      <c r="FF13" s="1" t="s">
        <v>213</v>
      </c>
      <c r="FG13" s="2">
        <v>0</v>
      </c>
      <c r="FH13" s="1" t="s">
        <v>214</v>
      </c>
      <c r="FI13" s="1" t="s">
        <v>214</v>
      </c>
      <c r="FJ13" s="2">
        <v>0</v>
      </c>
      <c r="FK13" s="1" t="s">
        <v>213</v>
      </c>
      <c r="FL13" s="1" t="s">
        <v>213</v>
      </c>
      <c r="FM13" s="2">
        <v>0</v>
      </c>
      <c r="FN13" s="1" t="s">
        <v>213</v>
      </c>
      <c r="FO13" s="1" t="s">
        <v>213</v>
      </c>
      <c r="FP13" s="2">
        <v>0</v>
      </c>
      <c r="FQ13" s="1" t="s">
        <v>213</v>
      </c>
      <c r="FR13" s="1" t="s">
        <v>213</v>
      </c>
    </row>
    <row x14ac:dyDescent="0.25" r="14" customHeight="1" ht="18.75">
      <c r="A14" s="1" t="s">
        <v>264</v>
      </c>
      <c r="B14" s="1" t="s">
        <v>289</v>
      </c>
      <c r="C14" s="1" t="s">
        <v>266</v>
      </c>
      <c r="D14" s="2">
        <v>1292035366</v>
      </c>
      <c r="E14" s="2">
        <v>9130913385</v>
      </c>
      <c r="F14" s="1" t="s">
        <v>235</v>
      </c>
      <c r="G14" s="26" t="s">
        <v>290</v>
      </c>
      <c r="H14" s="26" t="s">
        <v>237</v>
      </c>
      <c r="I14" s="2">
        <v>17</v>
      </c>
      <c r="J14" s="2">
        <v>0</v>
      </c>
      <c r="K14" s="2">
        <v>0</v>
      </c>
      <c r="L14" s="1" t="s">
        <v>249</v>
      </c>
      <c r="M14" s="2">
        <v>170</v>
      </c>
      <c r="N14" s="2">
        <v>62</v>
      </c>
      <c r="O14" s="2">
        <v>37</v>
      </c>
      <c r="P14" s="2">
        <v>33</v>
      </c>
      <c r="Q14" s="2">
        <v>31</v>
      </c>
      <c r="R14" s="2">
        <v>28</v>
      </c>
      <c r="S14" s="2">
        <v>91</v>
      </c>
      <c r="T14" s="2">
        <v>73</v>
      </c>
      <c r="U14" s="2">
        <v>100</v>
      </c>
      <c r="V14" s="2">
        <v>53</v>
      </c>
      <c r="W14" s="3">
        <v>21.453287197231838</v>
      </c>
      <c r="X14" s="1" t="s">
        <v>203</v>
      </c>
      <c r="Y14" s="2">
        <v>25</v>
      </c>
      <c r="Z14" s="3">
        <v>18.5</v>
      </c>
      <c r="AA14" s="3">
        <v>60.779589</v>
      </c>
      <c r="AB14" s="3">
        <v>1.2204109999999986</v>
      </c>
      <c r="AC14" s="1" t="s">
        <v>196</v>
      </c>
      <c r="AD14" s="3">
        <v>72.24999999999999</v>
      </c>
      <c r="AE14" s="3">
        <v>53.464999999999996</v>
      </c>
      <c r="AF14" s="3">
        <v>0.73</v>
      </c>
      <c r="AG14" s="1" t="s">
        <v>222</v>
      </c>
      <c r="AH14" s="1" t="s">
        <v>270</v>
      </c>
      <c r="AI14" s="3">
        <v>27.113697383949443</v>
      </c>
      <c r="AJ14" s="1" t="s">
        <v>291</v>
      </c>
      <c r="AK14" s="1" t="s">
        <v>271</v>
      </c>
      <c r="AL14" s="3">
        <v>16.810492378048654</v>
      </c>
      <c r="AM14" s="3">
        <v>22.32</v>
      </c>
      <c r="AN14" s="3">
        <v>7.4399999999999995</v>
      </c>
      <c r="AO14" s="3">
        <v>9.299999999999999</v>
      </c>
      <c r="AP14" s="3">
        <v>7.4399999999999995</v>
      </c>
      <c r="AQ14" s="3">
        <v>15.5</v>
      </c>
      <c r="AR14" s="3">
        <v>0.07049237804865527</v>
      </c>
      <c r="AS14" s="3">
        <v>0.035246189024327634</v>
      </c>
      <c r="AT14" s="3">
        <v>0.011278780487784842</v>
      </c>
      <c r="AU14" s="3">
        <v>0.023967408536542792</v>
      </c>
      <c r="AV14" s="3">
        <v>22.284753810975673</v>
      </c>
      <c r="AW14" s="3">
        <v>7.428721219512215</v>
      </c>
      <c r="AX14" s="3">
        <v>15.476032591463458</v>
      </c>
      <c r="AY14" s="3">
        <v>21.88065204</v>
      </c>
      <c r="AZ14" s="3">
        <v>7.29355068</v>
      </c>
      <c r="BA14" s="3">
        <v>9.11693835</v>
      </c>
      <c r="BB14" s="3">
        <v>7.29355068</v>
      </c>
      <c r="BC14" s="3">
        <v>15.19489725</v>
      </c>
      <c r="BD14" s="3">
        <v>0.40410177097567157</v>
      </c>
      <c r="BE14" s="3">
        <v>0.40000334804865467</v>
      </c>
      <c r="BF14" s="3">
        <v>0.13517053951221492</v>
      </c>
      <c r="BG14" s="3">
        <v>0.2811353414634574</v>
      </c>
      <c r="BH14" s="3">
        <v>1387.357</v>
      </c>
      <c r="BI14" s="3">
        <v>1664.8283999999999</v>
      </c>
      <c r="BJ14" s="3">
        <v>2150.40335</v>
      </c>
      <c r="BK14" s="1" t="s">
        <v>203</v>
      </c>
      <c r="BL14" s="1" t="s">
        <v>224</v>
      </c>
      <c r="BM14" s="3">
        <v>2150.40335</v>
      </c>
      <c r="BN14" s="3">
        <v>537.6008375</v>
      </c>
      <c r="BO14" s="3">
        <v>752.6411724999999</v>
      </c>
      <c r="BP14" s="3">
        <v>591.36092125</v>
      </c>
      <c r="BQ14" s="3">
        <v>268.80041875</v>
      </c>
      <c r="BR14" s="3">
        <v>322.5605025</v>
      </c>
      <c r="BS14" s="3">
        <v>80.640125625</v>
      </c>
      <c r="BT14" s="3">
        <v>59.73342638888889</v>
      </c>
      <c r="BU14" s="3">
        <v>80.640125625</v>
      </c>
      <c r="BV14" s="3">
        <v>112.89617587499998</v>
      </c>
      <c r="BW14" s="3">
        <v>88.7041381875</v>
      </c>
      <c r="BX14" s="3">
        <v>40.3200628125</v>
      </c>
      <c r="BY14" s="3">
        <v>20.16003140625</v>
      </c>
      <c r="BZ14" s="3">
        <v>28.224043968749996</v>
      </c>
      <c r="CA14" s="3">
        <v>22.176034546875</v>
      </c>
      <c r="CB14" s="3">
        <v>10.080015703125</v>
      </c>
      <c r="CC14" s="3">
        <v>14.933356597222222</v>
      </c>
      <c r="CD14" s="3">
        <v>20.90669923611111</v>
      </c>
      <c r="CE14" s="3">
        <v>16.426692256944445</v>
      </c>
      <c r="CF14" s="3">
        <v>7.466678298611111</v>
      </c>
      <c r="CG14" s="40" t="s">
        <v>203</v>
      </c>
      <c r="CH14" s="41" t="s">
        <v>203</v>
      </c>
      <c r="CI14" s="41" t="s">
        <v>203</v>
      </c>
      <c r="CJ14" s="40" t="s">
        <v>203</v>
      </c>
      <c r="CK14" s="40" t="s">
        <v>203</v>
      </c>
      <c r="CL14" s="40" t="s">
        <v>203</v>
      </c>
      <c r="CM14" s="40" t="s">
        <v>203</v>
      </c>
      <c r="CN14" s="40" t="s">
        <v>203</v>
      </c>
      <c r="CO14" s="40" t="s">
        <v>203</v>
      </c>
      <c r="CP14" s="40" t="s">
        <v>203</v>
      </c>
      <c r="CQ14" s="41" t="s">
        <v>203</v>
      </c>
      <c r="CR14" s="41" t="s">
        <v>203</v>
      </c>
      <c r="CS14" s="40" t="s">
        <v>203</v>
      </c>
      <c r="CT14" s="41" t="s">
        <v>203</v>
      </c>
      <c r="CU14" s="40" t="s">
        <v>202</v>
      </c>
      <c r="CV14" s="40" t="s">
        <v>203</v>
      </c>
      <c r="CW14" s="40" t="s">
        <v>203</v>
      </c>
      <c r="CX14" s="40" t="s">
        <v>202</v>
      </c>
      <c r="CY14" s="40" t="s">
        <v>203</v>
      </c>
      <c r="CZ14" s="40" t="s">
        <v>203</v>
      </c>
      <c r="DA14" s="40" t="s">
        <v>203</v>
      </c>
      <c r="DB14" s="40" t="s">
        <v>202</v>
      </c>
      <c r="DC14" s="40" t="s">
        <v>203</v>
      </c>
      <c r="DD14" s="40" t="s">
        <v>203</v>
      </c>
      <c r="DE14" s="40" t="s">
        <v>203</v>
      </c>
      <c r="DF14" s="40" t="s">
        <v>203</v>
      </c>
      <c r="DG14" s="40" t="s">
        <v>203</v>
      </c>
      <c r="DH14" s="40" t="s">
        <v>203</v>
      </c>
      <c r="DI14" s="40" t="s">
        <v>203</v>
      </c>
      <c r="DJ14" s="40" t="s">
        <v>203</v>
      </c>
      <c r="DK14" s="40" t="s">
        <v>226</v>
      </c>
      <c r="DL14" s="41" t="s">
        <v>203</v>
      </c>
      <c r="DM14" s="41" t="s">
        <v>203</v>
      </c>
      <c r="DN14" s="41" t="s">
        <v>203</v>
      </c>
      <c r="DO14" s="40" t="s">
        <v>225</v>
      </c>
      <c r="DP14" s="40" t="s">
        <v>203</v>
      </c>
      <c r="DQ14" s="40" t="s">
        <v>203</v>
      </c>
      <c r="DR14" s="40" t="s">
        <v>203</v>
      </c>
      <c r="DS14" s="41" t="s">
        <v>203</v>
      </c>
      <c r="DT14" s="41" t="s">
        <v>203</v>
      </c>
      <c r="DU14" s="40" t="s">
        <v>203</v>
      </c>
      <c r="DV14" s="40" t="s">
        <v>203</v>
      </c>
      <c r="DW14" s="41" t="s">
        <v>203</v>
      </c>
      <c r="DX14" s="40" t="s">
        <v>203</v>
      </c>
      <c r="DY14" s="40" t="s">
        <v>208</v>
      </c>
      <c r="DZ14" s="40" t="s">
        <v>203</v>
      </c>
      <c r="EA14" s="40" t="s">
        <v>203</v>
      </c>
      <c r="EB14" s="40" t="s">
        <v>203</v>
      </c>
      <c r="EC14" s="41" t="s">
        <v>203</v>
      </c>
      <c r="ED14" s="40" t="s">
        <v>203</v>
      </c>
      <c r="EE14" s="41" t="s">
        <v>203</v>
      </c>
      <c r="EF14" s="41" t="s">
        <v>203</v>
      </c>
      <c r="EG14" s="41" t="s">
        <v>203</v>
      </c>
      <c r="EH14" s="40" t="s">
        <v>203</v>
      </c>
      <c r="EI14" s="41" t="s">
        <v>203</v>
      </c>
      <c r="EJ14" s="41" t="s">
        <v>203</v>
      </c>
      <c r="EK14" s="41" t="s">
        <v>203</v>
      </c>
      <c r="EL14" s="40" t="s">
        <v>203</v>
      </c>
      <c r="EM14" s="40" t="s">
        <v>203</v>
      </c>
      <c r="EN14" s="40" t="s">
        <v>231</v>
      </c>
      <c r="EO14" s="40" t="s">
        <v>203</v>
      </c>
      <c r="EP14" s="41" t="s">
        <v>203</v>
      </c>
      <c r="EQ14" s="40" t="s">
        <v>203</v>
      </c>
      <c r="ER14" s="40" t="s">
        <v>203</v>
      </c>
      <c r="ES14" s="40" t="s">
        <v>203</v>
      </c>
      <c r="ET14" s="40" t="s">
        <v>203</v>
      </c>
      <c r="EU14" s="40" t="s">
        <v>202</v>
      </c>
      <c r="EV14" s="40" t="s">
        <v>202</v>
      </c>
      <c r="EW14" s="1" t="s">
        <v>244</v>
      </c>
      <c r="EX14" s="3">
        <v>79.375</v>
      </c>
      <c r="EY14" s="3">
        <v>87.5</v>
      </c>
      <c r="EZ14" s="1" t="s">
        <v>214</v>
      </c>
      <c r="FA14" s="1" t="s">
        <v>214</v>
      </c>
      <c r="FB14" s="1" t="s">
        <v>214</v>
      </c>
      <c r="FC14" s="1" t="s">
        <v>214</v>
      </c>
      <c r="FD14" s="2">
        <v>51</v>
      </c>
      <c r="FE14" s="1" t="s">
        <v>214</v>
      </c>
      <c r="FF14" s="1" t="s">
        <v>214</v>
      </c>
      <c r="FG14" s="2">
        <v>27</v>
      </c>
      <c r="FH14" s="1" t="s">
        <v>213</v>
      </c>
      <c r="FI14" s="1" t="s">
        <v>213</v>
      </c>
      <c r="FJ14" s="2">
        <v>18</v>
      </c>
      <c r="FK14" s="1" t="s">
        <v>213</v>
      </c>
      <c r="FL14" s="1" t="s">
        <v>213</v>
      </c>
      <c r="FM14" s="2">
        <v>62</v>
      </c>
      <c r="FN14" s="1" t="s">
        <v>214</v>
      </c>
      <c r="FO14" s="1" t="s">
        <v>214</v>
      </c>
      <c r="FP14" s="2">
        <v>43</v>
      </c>
      <c r="FQ14" s="1" t="s">
        <v>214</v>
      </c>
      <c r="FR14" s="1" t="s">
        <v>214</v>
      </c>
    </row>
    <row x14ac:dyDescent="0.25" r="15" customHeight="1" ht="18.75">
      <c r="A15" s="1" t="s">
        <v>291</v>
      </c>
      <c r="B15" s="1" t="s">
        <v>292</v>
      </c>
      <c r="C15" s="1" t="s">
        <v>237</v>
      </c>
      <c r="D15" s="26"/>
      <c r="E15" s="26"/>
      <c r="F15" s="1"/>
      <c r="G15" s="26"/>
      <c r="H15" s="26"/>
      <c r="I15" s="3">
        <v>10.65</v>
      </c>
      <c r="J15" s="26"/>
      <c r="K15" s="26"/>
      <c r="L15" s="1" t="s">
        <v>288</v>
      </c>
      <c r="M15" s="3">
        <v>171.85714285714286</v>
      </c>
      <c r="N15" s="3">
        <v>72.28571428571429</v>
      </c>
      <c r="O15" s="3">
        <v>32.57142857142857</v>
      </c>
      <c r="P15" s="2">
        <v>38</v>
      </c>
      <c r="Q15" s="3">
        <v>43.833333333333336</v>
      </c>
      <c r="R15" s="3">
        <v>29.285714285714285</v>
      </c>
      <c r="S15" s="3">
        <v>94.42857142857143</v>
      </c>
      <c r="T15" s="3">
        <v>88.14285714285714</v>
      </c>
      <c r="U15" s="3">
        <v>96.71428571428571</v>
      </c>
      <c r="V15" s="3">
        <v>52.42857142857143</v>
      </c>
      <c r="W15" s="3">
        <v>24.474695776491163</v>
      </c>
      <c r="X15" s="1" t="s">
        <v>203</v>
      </c>
      <c r="Y15" s="2">
        <v>25</v>
      </c>
      <c r="Z15" s="3">
        <v>18.5</v>
      </c>
      <c r="AA15" s="3">
        <v>66.55462510000001</v>
      </c>
      <c r="AB15" s="3">
        <v>5.731089185714282</v>
      </c>
      <c r="AC15" s="1" t="s">
        <v>196</v>
      </c>
      <c r="AD15" s="3">
        <v>73.83719387755102</v>
      </c>
      <c r="AE15" s="3">
        <v>54.639523469387754</v>
      </c>
      <c r="AF15" s="3">
        <v>0.9113737075332349</v>
      </c>
      <c r="AG15" s="1" t="s">
        <v>222</v>
      </c>
      <c r="AH15" s="1" t="s">
        <v>198</v>
      </c>
      <c r="AI15" s="42" t="s">
        <v>240</v>
      </c>
      <c r="AJ15" s="1" t="s">
        <v>240</v>
      </c>
      <c r="AK15" s="1" t="s">
        <v>200</v>
      </c>
      <c r="AL15" s="42" t="s">
        <v>240</v>
      </c>
      <c r="AM15" s="3">
        <v>32.52857142857143</v>
      </c>
      <c r="AN15" s="3">
        <v>2.1685714285714286</v>
      </c>
      <c r="AO15" s="3">
        <v>8.674285714285714</v>
      </c>
      <c r="AP15" s="3">
        <v>10.842857142857143</v>
      </c>
      <c r="AQ15" s="3">
        <v>18.071428571428573</v>
      </c>
      <c r="AR15" s="42" t="s">
        <v>240</v>
      </c>
      <c r="AS15" s="42" t="s">
        <v>240</v>
      </c>
      <c r="AT15" s="42" t="s">
        <v>240</v>
      </c>
      <c r="AU15" s="42" t="s">
        <v>240</v>
      </c>
      <c r="AV15" s="42" t="s">
        <v>240</v>
      </c>
      <c r="AW15" s="42" t="s">
        <v>240</v>
      </c>
      <c r="AX15" s="42" t="s">
        <v>240</v>
      </c>
      <c r="AY15" s="3">
        <v>29.949581295000005</v>
      </c>
      <c r="AZ15" s="3">
        <v>1.9966387530000003</v>
      </c>
      <c r="BA15" s="3">
        <v>7.986555012000001</v>
      </c>
      <c r="BB15" s="3">
        <v>9.983193765000001</v>
      </c>
      <c r="BC15" s="3">
        <v>16.638656275000002</v>
      </c>
      <c r="BD15" s="42" t="s">
        <v>240</v>
      </c>
      <c r="BE15" s="42" t="s">
        <v>240</v>
      </c>
      <c r="BF15" s="42" t="s">
        <v>240</v>
      </c>
      <c r="BG15" s="42" t="s">
        <v>240</v>
      </c>
      <c r="BH15" s="3">
        <v>1696.6081428571433</v>
      </c>
      <c r="BI15" s="3">
        <v>2035.929771428572</v>
      </c>
      <c r="BJ15" s="3">
        <v>2629.7426214285724</v>
      </c>
      <c r="BK15" s="1" t="s">
        <v>203</v>
      </c>
      <c r="BL15" s="1" t="s">
        <v>224</v>
      </c>
      <c r="BM15" s="3">
        <v>2629.7426214285724</v>
      </c>
      <c r="BN15" s="3">
        <v>657.4356553571431</v>
      </c>
      <c r="BO15" s="3">
        <v>920.4099175000002</v>
      </c>
      <c r="BP15" s="3">
        <v>723.1792208928575</v>
      </c>
      <c r="BQ15" s="3">
        <v>328.71782767857155</v>
      </c>
      <c r="BR15" s="3">
        <v>394.46139321428586</v>
      </c>
      <c r="BS15" s="3">
        <v>98.61534830357147</v>
      </c>
      <c r="BT15" s="3">
        <v>73.04840615079368</v>
      </c>
      <c r="BU15" s="3">
        <v>98.61534830357147</v>
      </c>
      <c r="BV15" s="3">
        <v>138.06148762500004</v>
      </c>
      <c r="BW15" s="3">
        <v>108.47688313392862</v>
      </c>
      <c r="BX15" s="3">
        <v>49.30767415178573</v>
      </c>
      <c r="BY15" s="3">
        <v>24.653837075892866</v>
      </c>
      <c r="BZ15" s="3">
        <v>34.51537190625001</v>
      </c>
      <c r="CA15" s="3">
        <v>27.119220783482156</v>
      </c>
      <c r="CB15" s="3">
        <v>12.326918537946433</v>
      </c>
      <c r="CC15" s="3">
        <v>18.26210153769842</v>
      </c>
      <c r="CD15" s="3">
        <v>25.566942152777788</v>
      </c>
      <c r="CE15" s="3">
        <v>20.088311691468263</v>
      </c>
      <c r="CF15" s="3">
        <v>9.13105076884921</v>
      </c>
      <c r="CG15" s="2">
        <v>100</v>
      </c>
      <c r="CH15" s="2">
        <v>0</v>
      </c>
      <c r="CI15" s="2">
        <v>0</v>
      </c>
      <c r="CJ15" s="3">
        <v>42.857142857142854</v>
      </c>
      <c r="CK15" s="3">
        <v>42.857142857142854</v>
      </c>
      <c r="CL15" s="3">
        <v>57.14285714285714</v>
      </c>
      <c r="CM15" s="3">
        <v>57.14285714285714</v>
      </c>
      <c r="CN15" s="3">
        <v>14.285714285714285</v>
      </c>
      <c r="CO15" s="3">
        <v>28.57142857142857</v>
      </c>
      <c r="CP15" s="3">
        <v>14.285714285714285</v>
      </c>
      <c r="CQ15" s="2">
        <v>0</v>
      </c>
      <c r="CR15" s="2">
        <v>0</v>
      </c>
      <c r="CS15" s="3">
        <v>28.57142857142857</v>
      </c>
      <c r="CT15" s="2">
        <v>0</v>
      </c>
      <c r="CU15" s="3">
        <v>85.71428571428571</v>
      </c>
      <c r="CV15" s="3">
        <v>71.42857142857143</v>
      </c>
      <c r="CW15" s="3">
        <v>42.857142857142854</v>
      </c>
      <c r="CX15" s="2">
        <v>100</v>
      </c>
      <c r="CY15" s="3">
        <v>42.857142857142854</v>
      </c>
      <c r="CZ15" s="3">
        <v>14.285714285714285</v>
      </c>
      <c r="DA15" s="3">
        <v>28.57142857142857</v>
      </c>
      <c r="DB15" s="2">
        <v>0</v>
      </c>
      <c r="DC15" s="3">
        <v>57.14285714285714</v>
      </c>
      <c r="DD15" s="3">
        <v>28.57142857142857</v>
      </c>
      <c r="DE15" s="3">
        <v>28.57142857142857</v>
      </c>
      <c r="DF15" s="3">
        <v>14.285714285714285</v>
      </c>
      <c r="DG15" s="3">
        <v>14.285714285714285</v>
      </c>
      <c r="DH15" s="3">
        <v>57.14285714285714</v>
      </c>
      <c r="DI15" s="3">
        <v>14.285714285714285</v>
      </c>
      <c r="DJ15" s="3">
        <v>57.14285714285714</v>
      </c>
      <c r="DK15" s="3">
        <v>28.57142857142857</v>
      </c>
      <c r="DL15" s="2">
        <v>0</v>
      </c>
      <c r="DM15" s="2">
        <v>0</v>
      </c>
      <c r="DN15" s="2">
        <v>0</v>
      </c>
      <c r="DO15" s="3">
        <v>42.857142857142854</v>
      </c>
      <c r="DP15" s="3">
        <v>14.285714285714285</v>
      </c>
      <c r="DQ15" s="3">
        <v>14.285714285714285</v>
      </c>
      <c r="DR15" s="3">
        <v>14.285714285714285</v>
      </c>
      <c r="DS15" s="2">
        <v>0</v>
      </c>
      <c r="DT15" s="2">
        <v>0</v>
      </c>
      <c r="DU15" s="3">
        <v>57.14285714285714</v>
      </c>
      <c r="DV15" s="3">
        <v>28.57142857142857</v>
      </c>
      <c r="DW15" s="2">
        <v>0</v>
      </c>
      <c r="DX15" s="3">
        <v>57.14285714285714</v>
      </c>
      <c r="DY15" s="2">
        <v>100</v>
      </c>
      <c r="DZ15" s="2">
        <v>0</v>
      </c>
      <c r="EA15" s="3">
        <v>85.71428571428571</v>
      </c>
      <c r="EB15" s="3">
        <v>14.285714285714285</v>
      </c>
      <c r="EC15" s="2">
        <v>0</v>
      </c>
      <c r="ED15" s="3">
        <v>57.14285714285714</v>
      </c>
      <c r="EE15" s="2">
        <v>0</v>
      </c>
      <c r="EF15" s="2">
        <v>0</v>
      </c>
      <c r="EG15" s="2">
        <v>0</v>
      </c>
      <c r="EH15" s="3">
        <v>14.285714285714285</v>
      </c>
      <c r="EI15" s="2">
        <v>0</v>
      </c>
      <c r="EJ15" s="2">
        <v>0</v>
      </c>
      <c r="EK15" s="2">
        <v>0</v>
      </c>
      <c r="EL15" s="3">
        <v>71.42857142857143</v>
      </c>
      <c r="EM15" s="3">
        <v>14.285714285714285</v>
      </c>
      <c r="EN15" s="3">
        <v>14.285714285714285</v>
      </c>
      <c r="EO15" s="3">
        <v>14.285714285714285</v>
      </c>
      <c r="EP15" s="2">
        <v>0</v>
      </c>
      <c r="EQ15" s="3">
        <v>85.71428571428571</v>
      </c>
      <c r="ER15" s="3">
        <v>85.71428571428571</v>
      </c>
      <c r="ES15" s="3">
        <v>28.57142857142857</v>
      </c>
      <c r="ET15" s="3">
        <v>28.57142857142857</v>
      </c>
      <c r="EU15" s="3">
        <v>28.57142857142857</v>
      </c>
      <c r="EV15" s="3">
        <v>71.42857142857143</v>
      </c>
      <c r="EW15" s="1" t="s">
        <v>244</v>
      </c>
      <c r="EX15" s="3">
        <v>71.16071428571429</v>
      </c>
      <c r="EY15" s="3">
        <v>63.39285714285715</v>
      </c>
      <c r="EZ15" s="1" t="s">
        <v>214</v>
      </c>
      <c r="FA15" s="1" t="s">
        <v>214</v>
      </c>
      <c r="FB15" s="1" t="s">
        <v>214</v>
      </c>
      <c r="FC15" s="1" t="s">
        <v>214</v>
      </c>
      <c r="FD15" s="3">
        <v>43.142857142857146</v>
      </c>
      <c r="FE15" s="1" t="s">
        <v>214</v>
      </c>
      <c r="FF15" s="1" t="s">
        <v>214</v>
      </c>
      <c r="FG15" s="3">
        <v>22.285714285714285</v>
      </c>
      <c r="FH15" s="1" t="s">
        <v>214</v>
      </c>
      <c r="FI15" s="1" t="s">
        <v>213</v>
      </c>
      <c r="FJ15" s="3">
        <v>22.714285714285715</v>
      </c>
      <c r="FK15" s="1" t="s">
        <v>213</v>
      </c>
      <c r="FL15" s="1" t="s">
        <v>214</v>
      </c>
      <c r="FM15" s="2">
        <v>51</v>
      </c>
      <c r="FN15" s="1" t="s">
        <v>214</v>
      </c>
      <c r="FO15" s="1" t="s">
        <v>214</v>
      </c>
      <c r="FP15" s="3">
        <v>34.42857142857143</v>
      </c>
      <c r="FQ15" s="1" t="s">
        <v>214</v>
      </c>
      <c r="FR15" s="1" t="s">
        <v>214</v>
      </c>
    </row>
    <row x14ac:dyDescent="0.25" r="16" customHeight="1" ht="18.75">
      <c r="A16" s="1" t="s">
        <v>291</v>
      </c>
      <c r="B16" s="1" t="s">
        <v>293</v>
      </c>
      <c r="C16" s="1" t="s">
        <v>237</v>
      </c>
      <c r="D16" s="26"/>
      <c r="E16" s="26"/>
      <c r="F16" s="1"/>
      <c r="G16" s="26"/>
      <c r="H16" s="26"/>
      <c r="I16" s="3">
        <v>5.5</v>
      </c>
      <c r="J16" s="26"/>
      <c r="K16" s="26"/>
      <c r="L16" s="1" t="s">
        <v>288</v>
      </c>
      <c r="M16" s="3">
        <v>159.83333333333334</v>
      </c>
      <c r="N16" s="3">
        <v>60.76666666666667</v>
      </c>
      <c r="O16" s="3">
        <v>28.5</v>
      </c>
      <c r="P16" s="3">
        <v>32.5</v>
      </c>
      <c r="Q16" s="3">
        <v>36.333333333333336</v>
      </c>
      <c r="R16" s="3">
        <v>27.833333333333332</v>
      </c>
      <c r="S16" s="3">
        <v>91.83333333333333</v>
      </c>
      <c r="T16" s="3">
        <v>76.16666666666667</v>
      </c>
      <c r="U16" s="3">
        <v>100.5</v>
      </c>
      <c r="V16" s="2">
        <v>60</v>
      </c>
      <c r="W16" s="3">
        <v>23.786508582867324</v>
      </c>
      <c r="X16" s="1" t="s">
        <v>203</v>
      </c>
      <c r="Y16" s="2">
        <v>25</v>
      </c>
      <c r="Z16" s="3">
        <v>18.5</v>
      </c>
      <c r="AA16" s="3">
        <v>53.97512338333335</v>
      </c>
      <c r="AB16" s="3">
        <v>6.791543283333326</v>
      </c>
      <c r="AC16" s="1" t="s">
        <v>196</v>
      </c>
      <c r="AD16" s="3">
        <v>63.86673611111111</v>
      </c>
      <c r="AE16" s="3">
        <v>47.261384722222225</v>
      </c>
      <c r="AF16" s="3">
        <v>0.75787728026534</v>
      </c>
      <c r="AG16" s="1" t="s">
        <v>222</v>
      </c>
      <c r="AH16" s="1" t="s">
        <v>270</v>
      </c>
      <c r="AI16" s="42" t="s">
        <v>240</v>
      </c>
      <c r="AJ16" s="1" t="s">
        <v>240</v>
      </c>
      <c r="AK16" s="1" t="s">
        <v>271</v>
      </c>
      <c r="AL16" s="42" t="s">
        <v>240</v>
      </c>
      <c r="AM16" s="3">
        <v>21.876</v>
      </c>
      <c r="AN16" s="3">
        <v>7.292000000000001</v>
      </c>
      <c r="AO16" s="3">
        <v>9.115</v>
      </c>
      <c r="AP16" s="3">
        <v>7.292000000000001</v>
      </c>
      <c r="AQ16" s="3">
        <v>15.191666666666668</v>
      </c>
      <c r="AR16" s="42" t="s">
        <v>240</v>
      </c>
      <c r="AS16" s="42" t="s">
        <v>240</v>
      </c>
      <c r="AT16" s="42" t="s">
        <v>240</v>
      </c>
      <c r="AU16" s="42" t="s">
        <v>240</v>
      </c>
      <c r="AV16" s="42" t="s">
        <v>240</v>
      </c>
      <c r="AW16" s="42" t="s">
        <v>240</v>
      </c>
      <c r="AX16" s="42" t="s">
        <v>240</v>
      </c>
      <c r="AY16" s="3">
        <v>19.431044418000003</v>
      </c>
      <c r="AZ16" s="3">
        <v>6.4770148060000015</v>
      </c>
      <c r="BA16" s="3">
        <v>8.096268507500001</v>
      </c>
      <c r="BB16" s="3">
        <v>6.4770148060000015</v>
      </c>
      <c r="BC16" s="3">
        <v>13.493780845833337</v>
      </c>
      <c r="BD16" s="42" t="s">
        <v>240</v>
      </c>
      <c r="BE16" s="42" t="s">
        <v>240</v>
      </c>
      <c r="BF16" s="42" t="s">
        <v>240</v>
      </c>
      <c r="BG16" s="42" t="s">
        <v>240</v>
      </c>
      <c r="BH16" s="3">
        <v>1381.2610333333337</v>
      </c>
      <c r="BI16" s="3">
        <v>1657.5132400000005</v>
      </c>
      <c r="BJ16" s="3">
        <v>1899.2339208333337</v>
      </c>
      <c r="BK16" s="1" t="s">
        <v>203</v>
      </c>
      <c r="BL16" s="1" t="s">
        <v>224</v>
      </c>
      <c r="BM16" s="3">
        <v>1899.2339208333337</v>
      </c>
      <c r="BN16" s="3">
        <v>474.80848020833344</v>
      </c>
      <c r="BO16" s="3">
        <v>664.7318722916667</v>
      </c>
      <c r="BP16" s="3">
        <v>522.2893282291668</v>
      </c>
      <c r="BQ16" s="3">
        <v>237.40424010416672</v>
      </c>
      <c r="BR16" s="3">
        <v>284.88508812500004</v>
      </c>
      <c r="BS16" s="3">
        <v>71.22127203125001</v>
      </c>
      <c r="BT16" s="3">
        <v>52.756497800925935</v>
      </c>
      <c r="BU16" s="3">
        <v>71.22127203125001</v>
      </c>
      <c r="BV16" s="3">
        <v>99.70978084375001</v>
      </c>
      <c r="BW16" s="3">
        <v>78.34339923437501</v>
      </c>
      <c r="BX16" s="3">
        <v>35.610636015625005</v>
      </c>
      <c r="BY16" s="3">
        <v>17.805318007812502</v>
      </c>
      <c r="BZ16" s="3">
        <v>24.927445210937503</v>
      </c>
      <c r="CA16" s="3">
        <v>19.585849808593753</v>
      </c>
      <c r="CB16" s="3">
        <v>8.902659003906251</v>
      </c>
      <c r="CC16" s="3">
        <v>13.189124450231484</v>
      </c>
      <c r="CD16" s="3">
        <v>18.464774230324075</v>
      </c>
      <c r="CE16" s="3">
        <v>14.508036895254634</v>
      </c>
      <c r="CF16" s="3">
        <v>6.594562225115742</v>
      </c>
      <c r="CG16" s="3">
        <v>16.666666666666664</v>
      </c>
      <c r="CH16" s="2">
        <v>0</v>
      </c>
      <c r="CI16" s="2">
        <v>0</v>
      </c>
      <c r="CJ16" s="3">
        <v>16.666666666666664</v>
      </c>
      <c r="CK16" s="3">
        <v>16.666666666666664</v>
      </c>
      <c r="CL16" s="2">
        <v>0</v>
      </c>
      <c r="CM16" s="2">
        <v>50</v>
      </c>
      <c r="CN16" s="3">
        <v>83.33333333333334</v>
      </c>
      <c r="CO16" s="2">
        <v>0</v>
      </c>
      <c r="CP16" s="2">
        <v>0</v>
      </c>
      <c r="CQ16" s="2">
        <v>0</v>
      </c>
      <c r="CR16" s="2">
        <v>0</v>
      </c>
      <c r="CS16" s="3">
        <v>33.33333333333333</v>
      </c>
      <c r="CT16" s="2">
        <v>0</v>
      </c>
      <c r="CU16" s="2">
        <v>50</v>
      </c>
      <c r="CV16" s="2">
        <v>0</v>
      </c>
      <c r="CW16" s="2">
        <v>0</v>
      </c>
      <c r="CX16" s="3">
        <v>16.666666666666664</v>
      </c>
      <c r="CY16" s="2">
        <v>0</v>
      </c>
      <c r="CZ16" s="2">
        <v>0</v>
      </c>
      <c r="DA16" s="3">
        <v>33.33333333333333</v>
      </c>
      <c r="DB16" s="3">
        <v>33.33333333333333</v>
      </c>
      <c r="DC16" s="2">
        <v>0</v>
      </c>
      <c r="DD16" s="3">
        <v>33.33333333333333</v>
      </c>
      <c r="DE16" s="3">
        <v>16.666666666666664</v>
      </c>
      <c r="DF16" s="3">
        <v>16.666666666666664</v>
      </c>
      <c r="DG16" s="3">
        <v>16.666666666666664</v>
      </c>
      <c r="DH16" s="2">
        <v>0</v>
      </c>
      <c r="DI16" s="3">
        <v>16.666666666666664</v>
      </c>
      <c r="DJ16" s="2">
        <v>0</v>
      </c>
      <c r="DK16" s="3">
        <v>66.66666666666666</v>
      </c>
      <c r="DL16" s="2">
        <v>0</v>
      </c>
      <c r="DM16" s="2">
        <v>0</v>
      </c>
      <c r="DN16" s="2">
        <v>0</v>
      </c>
      <c r="DO16" s="3">
        <v>33.33333333333333</v>
      </c>
      <c r="DP16" s="2">
        <v>0</v>
      </c>
      <c r="DQ16" s="2">
        <v>0</v>
      </c>
      <c r="DR16" s="3">
        <v>16.666666666666664</v>
      </c>
      <c r="DS16" s="2">
        <v>0</v>
      </c>
      <c r="DT16" s="2">
        <v>0</v>
      </c>
      <c r="DU16" s="3">
        <v>33.33333333333333</v>
      </c>
      <c r="DV16" s="2">
        <v>0</v>
      </c>
      <c r="DW16" s="2">
        <v>0</v>
      </c>
      <c r="DX16" s="2">
        <v>0</v>
      </c>
      <c r="DY16" s="3">
        <v>33.33333333333333</v>
      </c>
      <c r="DZ16" s="3">
        <v>33.33333333333333</v>
      </c>
      <c r="EA16" s="3">
        <v>16.666666666666664</v>
      </c>
      <c r="EB16" s="2">
        <v>0</v>
      </c>
      <c r="EC16" s="2">
        <v>0</v>
      </c>
      <c r="ED16" s="3">
        <v>16.666666666666664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3">
        <v>33.33333333333333</v>
      </c>
      <c r="EO16" s="2">
        <v>0</v>
      </c>
      <c r="EP16" s="2">
        <v>0</v>
      </c>
      <c r="EQ16" s="2">
        <v>0</v>
      </c>
      <c r="ER16" s="2">
        <v>0</v>
      </c>
      <c r="ES16" s="2">
        <v>50</v>
      </c>
      <c r="ET16" s="2">
        <v>50</v>
      </c>
      <c r="EU16" s="2">
        <v>50</v>
      </c>
      <c r="EV16" s="2">
        <v>50</v>
      </c>
      <c r="EW16" s="1" t="s">
        <v>244</v>
      </c>
      <c r="EX16" s="3">
        <v>59.479166666666664</v>
      </c>
      <c r="EY16" s="3">
        <v>59.93055555555555</v>
      </c>
      <c r="EZ16" s="1" t="s">
        <v>214</v>
      </c>
      <c r="FA16" s="1" t="s">
        <v>213</v>
      </c>
      <c r="FB16" s="1" t="s">
        <v>214</v>
      </c>
      <c r="FC16" s="1" t="s">
        <v>213</v>
      </c>
      <c r="FD16" s="3">
        <v>30.5</v>
      </c>
      <c r="FE16" s="1" t="s">
        <v>213</v>
      </c>
      <c r="FF16" s="1" t="s">
        <v>213</v>
      </c>
      <c r="FG16" s="3">
        <v>20.333333333333332</v>
      </c>
      <c r="FH16" s="1" t="s">
        <v>214</v>
      </c>
      <c r="FI16" s="1" t="s">
        <v>214</v>
      </c>
      <c r="FJ16" s="3">
        <v>15.666666666666666</v>
      </c>
      <c r="FK16" s="1" t="s">
        <v>213</v>
      </c>
      <c r="FL16" s="1" t="s">
        <v>213</v>
      </c>
      <c r="FM16" s="3">
        <v>39.666666666666664</v>
      </c>
      <c r="FN16" s="1" t="s">
        <v>213</v>
      </c>
      <c r="FO16" s="1" t="s">
        <v>213</v>
      </c>
      <c r="FP16" s="3">
        <v>32.666666666666664</v>
      </c>
      <c r="FQ16" s="1" t="s">
        <v>214</v>
      </c>
      <c r="FR16" s="1" t="s">
        <v>213</v>
      </c>
    </row>
    <row x14ac:dyDescent="0.25" r="17" customHeight="1" ht="18.75">
      <c r="A17" s="1" t="s">
        <v>291</v>
      </c>
      <c r="B17" s="1" t="s">
        <v>294</v>
      </c>
      <c r="C17" s="1" t="s">
        <v>237</v>
      </c>
      <c r="D17" s="26"/>
      <c r="E17" s="26"/>
      <c r="F17" s="1"/>
      <c r="G17" s="26"/>
      <c r="H17" s="26"/>
      <c r="I17" s="3">
        <v>8.36111111111111</v>
      </c>
      <c r="J17" s="26"/>
      <c r="K17" s="26"/>
      <c r="L17" s="1" t="s">
        <v>288</v>
      </c>
      <c r="M17" s="3">
        <v>166.30769230769232</v>
      </c>
      <c r="N17" s="3">
        <v>66.96923076923078</v>
      </c>
      <c r="O17" s="3">
        <v>30.692307692307693</v>
      </c>
      <c r="P17" s="3">
        <v>35.46153846153846</v>
      </c>
      <c r="Q17" s="3">
        <v>40.083333333333336</v>
      </c>
      <c r="R17" s="3">
        <v>28.615384615384617</v>
      </c>
      <c r="S17" s="3">
        <v>93.23076923076923</v>
      </c>
      <c r="T17" s="3">
        <v>82.61538461538461</v>
      </c>
      <c r="U17" s="3">
        <v>98.46153846153847</v>
      </c>
      <c r="V17" s="3">
        <v>55.92307692307692</v>
      </c>
      <c r="W17" s="3">
        <v>24.213113393310234</v>
      </c>
      <c r="X17" s="1" t="s">
        <v>203</v>
      </c>
      <c r="Y17" s="2">
        <v>25</v>
      </c>
      <c r="Z17" s="3">
        <v>18.5</v>
      </c>
      <c r="AA17" s="42" t="b">
        <v>0</v>
      </c>
      <c r="AB17" s="3">
        <v>66.96923076923078</v>
      </c>
      <c r="AC17" s="1" t="s">
        <v>196</v>
      </c>
      <c r="AD17" s="3">
        <v>69.14562130177515</v>
      </c>
      <c r="AE17" s="3">
        <v>51.16775976331361</v>
      </c>
      <c r="AF17" s="3">
        <v>0.8390624999999999</v>
      </c>
      <c r="AG17" s="1" t="s">
        <v>288</v>
      </c>
      <c r="AH17" s="1" t="s">
        <v>288</v>
      </c>
      <c r="AI17" s="42" t="s">
        <v>240</v>
      </c>
      <c r="AJ17" s="1" t="s">
        <v>288</v>
      </c>
      <c r="AK17" s="1" t="s">
        <v>288</v>
      </c>
      <c r="AL17" s="42" t="s">
        <v>240</v>
      </c>
      <c r="AM17" s="3">
        <v>28.053</v>
      </c>
      <c r="AN17" s="3">
        <v>4.2909999999999995</v>
      </c>
      <c r="AO17" s="3">
        <v>8.8425</v>
      </c>
      <c r="AP17" s="3">
        <v>9.351</v>
      </c>
      <c r="AQ17" s="3">
        <v>16.845833333333335</v>
      </c>
      <c r="AR17" s="42" t="s">
        <v>240</v>
      </c>
      <c r="AS17" s="42" t="s">
        <v>240</v>
      </c>
      <c r="AT17" s="42" t="s">
        <v>240</v>
      </c>
      <c r="AU17" s="42" t="s">
        <v>240</v>
      </c>
      <c r="AV17" s="42" t="s">
        <v>240</v>
      </c>
      <c r="AW17" s="42" t="s">
        <v>240</v>
      </c>
      <c r="AX17" s="42" t="s">
        <v>240</v>
      </c>
      <c r="AY17" s="3">
        <v>25.362723627750004</v>
      </c>
      <c r="AZ17" s="3">
        <v>3.79541745225</v>
      </c>
      <c r="BA17" s="3">
        <v>7.947213148250001</v>
      </c>
      <c r="BB17" s="3">
        <v>8.45424120925</v>
      </c>
      <c r="BC17" s="3">
        <v>15.186531812499998</v>
      </c>
      <c r="BD17" s="42" t="s">
        <v>240</v>
      </c>
      <c r="BE17" s="42" t="s">
        <v>240</v>
      </c>
      <c r="BF17" s="42" t="s">
        <v>240</v>
      </c>
      <c r="BG17" s="42" t="s">
        <v>240</v>
      </c>
      <c r="BH17" s="3">
        <v>1564.7055166666669</v>
      </c>
      <c r="BI17" s="3">
        <v>1877.6466200000002</v>
      </c>
      <c r="BJ17" s="3">
        <v>2151.4700854166667</v>
      </c>
      <c r="BK17" s="1" t="s">
        <v>203</v>
      </c>
      <c r="BL17" s="1" t="s">
        <v>224</v>
      </c>
      <c r="BM17" s="3">
        <v>2151.4700854166667</v>
      </c>
      <c r="BN17" s="3">
        <v>537.8675213541667</v>
      </c>
      <c r="BO17" s="3">
        <v>753.0145298958333</v>
      </c>
      <c r="BP17" s="3">
        <v>591.6542734895834</v>
      </c>
      <c r="BQ17" s="3">
        <v>268.93376067708334</v>
      </c>
      <c r="BR17" s="3">
        <v>322.7205128125</v>
      </c>
      <c r="BS17" s="3">
        <v>80.680128203125</v>
      </c>
      <c r="BT17" s="3">
        <v>59.76305792824074</v>
      </c>
      <c r="BU17" s="3">
        <v>80.680128203125</v>
      </c>
      <c r="BV17" s="3">
        <v>112.95217948437498</v>
      </c>
      <c r="BW17" s="3">
        <v>88.7481410234375</v>
      </c>
      <c r="BX17" s="3">
        <v>40.3400641015625</v>
      </c>
      <c r="BY17" s="3">
        <v>20.17003205078125</v>
      </c>
      <c r="BZ17" s="3">
        <v>28.238044871093745</v>
      </c>
      <c r="CA17" s="3">
        <v>22.187035255859374</v>
      </c>
      <c r="CB17" s="3">
        <v>10.085016025390624</v>
      </c>
      <c r="CC17" s="3">
        <v>14.940764482060185</v>
      </c>
      <c r="CD17" s="3">
        <v>20.917070274884257</v>
      </c>
      <c r="CE17" s="3">
        <v>16.434840930266205</v>
      </c>
      <c r="CF17" s="3">
        <v>7.470382241030093</v>
      </c>
      <c r="CG17" s="3">
        <v>61.53846153846154</v>
      </c>
      <c r="CH17" s="2">
        <v>0</v>
      </c>
      <c r="CI17" s="2">
        <v>0</v>
      </c>
      <c r="CJ17" s="3">
        <v>30.76923076923077</v>
      </c>
      <c r="CK17" s="3">
        <v>30.76923076923077</v>
      </c>
      <c r="CL17" s="3">
        <v>30.76923076923077</v>
      </c>
      <c r="CM17" s="3">
        <v>53.84615384615385</v>
      </c>
      <c r="CN17" s="3">
        <v>46.15384615384615</v>
      </c>
      <c r="CO17" s="3">
        <v>15.384615384615385</v>
      </c>
      <c r="CP17" s="3">
        <v>7.6923076923076925</v>
      </c>
      <c r="CQ17" s="2">
        <v>0</v>
      </c>
      <c r="CR17" s="2">
        <v>0</v>
      </c>
      <c r="CS17" s="3">
        <v>30.76923076923077</v>
      </c>
      <c r="CT17" s="2">
        <v>0</v>
      </c>
      <c r="CU17" s="3">
        <v>69.23076923076923</v>
      </c>
      <c r="CV17" s="3">
        <v>38.46153846153847</v>
      </c>
      <c r="CW17" s="3">
        <v>23.076923076923077</v>
      </c>
      <c r="CX17" s="3">
        <v>61.53846153846154</v>
      </c>
      <c r="CY17" s="3">
        <v>23.076923076923077</v>
      </c>
      <c r="CZ17" s="3">
        <v>7.6923076923076925</v>
      </c>
      <c r="DA17" s="3">
        <v>30.76923076923077</v>
      </c>
      <c r="DB17" s="3">
        <v>15.384615384615385</v>
      </c>
      <c r="DC17" s="3">
        <v>30.76923076923077</v>
      </c>
      <c r="DD17" s="3">
        <v>30.76923076923077</v>
      </c>
      <c r="DE17" s="3">
        <v>23.076923076923077</v>
      </c>
      <c r="DF17" s="3">
        <v>15.384615384615385</v>
      </c>
      <c r="DG17" s="3">
        <v>15.384615384615385</v>
      </c>
      <c r="DH17" s="3">
        <v>30.76923076923077</v>
      </c>
      <c r="DI17" s="3">
        <v>15.384615384615385</v>
      </c>
      <c r="DJ17" s="3">
        <v>30.76923076923077</v>
      </c>
      <c r="DK17" s="3">
        <v>46.15384615384615</v>
      </c>
      <c r="DL17" s="2">
        <v>0</v>
      </c>
      <c r="DM17" s="2">
        <v>0</v>
      </c>
      <c r="DN17" s="2">
        <v>0</v>
      </c>
      <c r="DO17" s="3">
        <v>38.46153846153847</v>
      </c>
      <c r="DP17" s="3">
        <v>7.6923076923076925</v>
      </c>
      <c r="DQ17" s="3">
        <v>7.6923076923076925</v>
      </c>
      <c r="DR17" s="3">
        <v>15.384615384615385</v>
      </c>
      <c r="DS17" s="2">
        <v>0</v>
      </c>
      <c r="DT17" s="2">
        <v>0</v>
      </c>
      <c r="DU17" s="3">
        <v>46.15384615384615</v>
      </c>
      <c r="DV17" s="3">
        <v>15.384615384615385</v>
      </c>
      <c r="DW17" s="2">
        <v>0</v>
      </c>
      <c r="DX17" s="3">
        <v>30.76923076923077</v>
      </c>
      <c r="DY17" s="3">
        <v>69.23076923076923</v>
      </c>
      <c r="DZ17" s="3">
        <v>15.384615384615385</v>
      </c>
      <c r="EA17" s="3">
        <v>53.84615384615385</v>
      </c>
      <c r="EB17" s="3">
        <v>7.6923076923076925</v>
      </c>
      <c r="EC17" s="2">
        <v>0</v>
      </c>
      <c r="ED17" s="3">
        <v>38.46153846153847</v>
      </c>
      <c r="EE17" s="2">
        <v>0</v>
      </c>
      <c r="EF17" s="2">
        <v>0</v>
      </c>
      <c r="EG17" s="2">
        <v>0</v>
      </c>
      <c r="EH17" s="3">
        <v>7.6923076923076925</v>
      </c>
      <c r="EI17" s="2">
        <v>0</v>
      </c>
      <c r="EJ17" s="2">
        <v>0</v>
      </c>
      <c r="EK17" s="2">
        <v>0</v>
      </c>
      <c r="EL17" s="3">
        <v>38.46153846153847</v>
      </c>
      <c r="EM17" s="3">
        <v>7.6923076923076925</v>
      </c>
      <c r="EN17" s="3">
        <v>23.076923076923077</v>
      </c>
      <c r="EO17" s="3">
        <v>7.6923076923076925</v>
      </c>
      <c r="EP17" s="2">
        <v>0</v>
      </c>
      <c r="EQ17" s="3">
        <v>46.15384615384615</v>
      </c>
      <c r="ER17" s="3">
        <v>46.15384615384615</v>
      </c>
      <c r="ES17" s="3">
        <v>38.46153846153847</v>
      </c>
      <c r="ET17" s="3">
        <v>38.46153846153847</v>
      </c>
      <c r="EU17" s="3">
        <v>38.46153846153847</v>
      </c>
      <c r="EV17" s="3">
        <v>61.53846153846154</v>
      </c>
      <c r="EW17" s="1" t="s">
        <v>244</v>
      </c>
      <c r="EX17" s="3">
        <v>65.76923076923077</v>
      </c>
      <c r="EY17" s="3">
        <v>61.794871794871796</v>
      </c>
      <c r="EZ17" s="1" t="s">
        <v>214</v>
      </c>
      <c r="FA17" s="1" t="s">
        <v>214</v>
      </c>
      <c r="FB17" s="1" t="s">
        <v>214</v>
      </c>
      <c r="FC17" s="1" t="s">
        <v>214</v>
      </c>
      <c r="FD17" s="3">
        <v>37.30769230769231</v>
      </c>
      <c r="FE17" s="1" t="s">
        <v>213</v>
      </c>
      <c r="FF17" s="1" t="s">
        <v>214</v>
      </c>
      <c r="FG17" s="3">
        <v>21.384615384615383</v>
      </c>
      <c r="FH17" s="1" t="s">
        <v>214</v>
      </c>
      <c r="FI17" s="1" t="s">
        <v>214</v>
      </c>
      <c r="FJ17" s="3">
        <v>19.46153846153846</v>
      </c>
      <c r="FK17" s="1" t="s">
        <v>213</v>
      </c>
      <c r="FL17" s="1" t="s">
        <v>214</v>
      </c>
      <c r="FM17" s="3">
        <v>45.76923076923077</v>
      </c>
      <c r="FN17" s="1" t="s">
        <v>214</v>
      </c>
      <c r="FO17" s="1" t="s">
        <v>214</v>
      </c>
      <c r="FP17" s="3">
        <v>33.61538461538461</v>
      </c>
      <c r="FQ17" s="1" t="s">
        <v>214</v>
      </c>
      <c r="FR17" s="1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R1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37" width="32.43357142857143" customWidth="1" bestFit="1"/>
    <col min="5" max="5" style="38" width="38.86214285714286" customWidth="1" bestFit="1"/>
    <col min="6" max="6" style="15" width="11.005" customWidth="1" bestFit="1"/>
    <col min="7" max="7" style="37" width="13.576428571428572" customWidth="1" bestFit="1"/>
    <col min="8" max="8" style="37" width="20.14785714285714" customWidth="1" bestFit="1"/>
    <col min="9" max="9" style="39" width="12.147857142857141" customWidth="1" bestFit="1"/>
    <col min="10" max="10" style="37" width="8.862142857142858" customWidth="1" bestFit="1"/>
    <col min="11" max="11" style="37" width="8.862142857142858" customWidth="1" bestFit="1"/>
    <col min="12" max="12" style="15" width="33.43357142857143" customWidth="1" bestFit="1"/>
    <col min="13" max="13" style="39" width="7.2907142857142855" customWidth="1" bestFit="1"/>
    <col min="14" max="14" style="39" width="6.147857142857143" customWidth="1" bestFit="1"/>
    <col min="15" max="15" style="39" width="4.719285714285714" customWidth="1" bestFit="1"/>
    <col min="16" max="16" style="39" width="8.862142857142858" customWidth="1" bestFit="1"/>
    <col min="17" max="17" style="39" width="8.862142857142858" customWidth="1" bestFit="1"/>
    <col min="18" max="18" style="39" width="8.862142857142858" customWidth="1" bestFit="1"/>
    <col min="19" max="19" style="39" width="8.862142857142858" customWidth="1" bestFit="1"/>
    <col min="20" max="20" style="39" width="8.862142857142858" customWidth="1" bestFit="1"/>
    <col min="21" max="21" style="39" width="13.576428571428572" customWidth="1" bestFit="1"/>
    <col min="22" max="22" style="39" width="8.862142857142858" customWidth="1" bestFit="1"/>
    <col min="23" max="23" style="39" width="8.862142857142858" customWidth="1" bestFit="1"/>
    <col min="24" max="24" style="15" width="8.862142857142858" customWidth="1" bestFit="1"/>
    <col min="25" max="25" style="37" width="13.576428571428572" customWidth="1" bestFit="1"/>
    <col min="26" max="26" style="39" width="13.576428571428572" customWidth="1" bestFit="1"/>
    <col min="27" max="27" style="39" width="8.862142857142858" customWidth="1" bestFit="1"/>
    <col min="28" max="28" style="39" width="8.290714285714287" customWidth="1" bestFit="1"/>
    <col min="29" max="29" style="15" width="8.862142857142858" customWidth="1" bestFit="1"/>
    <col min="30" max="30" style="39" width="8.862142857142858" customWidth="1" bestFit="1"/>
    <col min="31" max="31" style="39" width="8.862142857142858" customWidth="1" bestFit="1"/>
    <col min="32" max="32" style="39" width="8.862142857142858" customWidth="1" bestFit="1"/>
    <col min="33" max="33" style="15" width="8.862142857142858" customWidth="1" bestFit="1"/>
    <col min="34" max="34" style="15" width="8.862142857142858" customWidth="1" bestFit="1"/>
    <col min="35" max="35" style="39" width="8.862142857142858" customWidth="1" bestFit="1"/>
    <col min="36" max="36" style="15" width="8.862142857142858" customWidth="1" bestFit="1"/>
    <col min="37" max="37" style="15" width="8.862142857142858" customWidth="1" bestFit="1"/>
    <col min="38" max="38" style="39" width="8.862142857142858" customWidth="1" bestFit="1"/>
    <col min="39" max="39" style="39" width="8.862142857142858" customWidth="1" bestFit="1"/>
    <col min="40" max="40" style="39" width="8.862142857142858" customWidth="1" bestFit="1"/>
    <col min="41" max="41" style="39" width="8.862142857142858" customWidth="1" bestFit="1"/>
    <col min="42" max="42" style="39" width="8.862142857142858" customWidth="1" bestFit="1"/>
    <col min="43" max="43" style="39" width="8.862142857142858" customWidth="1" bestFit="1"/>
    <col min="44" max="44" style="39" width="8.862142857142858" customWidth="1" bestFit="1"/>
    <col min="45" max="45" style="39" width="8.862142857142858" customWidth="1" bestFit="1"/>
    <col min="46" max="46" style="39" width="8.862142857142858" customWidth="1" bestFit="1"/>
    <col min="47" max="47" style="39" width="8.719285714285713" customWidth="1" bestFit="1"/>
    <col min="48" max="48" style="39" width="8.862142857142858" customWidth="1" bestFit="1"/>
    <col min="49" max="49" style="39" width="8.862142857142858" customWidth="1" bestFit="1"/>
    <col min="50" max="50" style="39" width="8.862142857142858" customWidth="1" bestFit="1"/>
    <col min="51" max="51" style="39" width="8.862142857142858" customWidth="1" bestFit="1"/>
    <col min="52" max="52" style="39" width="8.862142857142858" customWidth="1" bestFit="1"/>
    <col min="53" max="53" style="39" width="8.862142857142858" customWidth="1" bestFit="1"/>
    <col min="54" max="54" style="39" width="8.862142857142858" customWidth="1" bestFit="1"/>
    <col min="55" max="55" style="39" width="8.862142857142858" customWidth="1" bestFit="1"/>
    <col min="56" max="56" style="39" width="8.862142857142858" customWidth="1" bestFit="1"/>
    <col min="57" max="57" style="39" width="8.862142857142858" customWidth="1" bestFit="1"/>
    <col min="58" max="58" style="39" width="8.862142857142858" customWidth="1" bestFit="1"/>
    <col min="59" max="59" style="39" width="8.862142857142858" customWidth="1" bestFit="1"/>
    <col min="60" max="60" style="39" width="8.862142857142858" customWidth="1" bestFit="1"/>
    <col min="61" max="61" style="39" width="8.862142857142858" customWidth="1" bestFit="1"/>
    <col min="62" max="62" style="39" width="8.862142857142858" customWidth="1" bestFit="1"/>
    <col min="63" max="63" style="15" width="8.862142857142858" customWidth="1" bestFit="1"/>
    <col min="64" max="64" style="15" width="8.862142857142858" customWidth="1" bestFit="1"/>
    <col min="65" max="65" style="39" width="8.862142857142858" customWidth="1" bestFit="1"/>
    <col min="66" max="66" style="39" width="8.862142857142858" customWidth="1" bestFit="1"/>
    <col min="67" max="67" style="39" width="8.862142857142858" customWidth="1" bestFit="1"/>
    <col min="68" max="68" style="39" width="8.862142857142858" customWidth="1" bestFit="1"/>
    <col min="69" max="69" style="39" width="8.862142857142858" customWidth="1" bestFit="1"/>
    <col min="70" max="70" style="39" width="8.862142857142858" customWidth="1" bestFit="1"/>
    <col min="71" max="71" style="39" width="8.862142857142858" customWidth="1" bestFit="1"/>
    <col min="72" max="72" style="39" width="8.862142857142858" customWidth="1" bestFit="1"/>
    <col min="73" max="73" style="39" width="8.862142857142858" customWidth="1" bestFit="1"/>
    <col min="74" max="74" style="39" width="8.862142857142858" customWidth="1" bestFit="1"/>
    <col min="75" max="75" style="39" width="8.862142857142858" customWidth="1" bestFit="1"/>
    <col min="76" max="76" style="39" width="8.862142857142858" customWidth="1" bestFit="1"/>
    <col min="77" max="77" style="39" width="8.862142857142858" customWidth="1" bestFit="1"/>
    <col min="78" max="78" style="39" width="8.862142857142858" customWidth="1" bestFit="1"/>
    <col min="79" max="79" style="39" width="8.862142857142858" customWidth="1" bestFit="1"/>
    <col min="80" max="80" style="39" width="8.862142857142858" customWidth="1" bestFit="1"/>
    <col min="81" max="81" style="39" width="8.862142857142858" customWidth="1" bestFit="1"/>
    <col min="82" max="82" style="39" width="8.862142857142858" customWidth="1" bestFit="1"/>
    <col min="83" max="83" style="39" width="8.862142857142858" customWidth="1" bestFit="1"/>
    <col min="84" max="84" style="39" width="8.862142857142858" customWidth="1" bestFit="1"/>
    <col min="85" max="85" style="39" width="8.862142857142858" customWidth="1" bestFit="1"/>
    <col min="86" max="86" style="37" width="8.862142857142858" customWidth="1" bestFit="1"/>
    <col min="87" max="87" style="37" width="8.862142857142858" customWidth="1" bestFit="1"/>
    <col min="88" max="88" style="39" width="8.862142857142858" customWidth="1" bestFit="1"/>
    <col min="89" max="89" style="39" width="8.862142857142858" customWidth="1" bestFit="1"/>
    <col min="90" max="90" style="39" width="8.862142857142858" customWidth="1" bestFit="1"/>
    <col min="91" max="91" style="39" width="8.862142857142858" customWidth="1" bestFit="1"/>
    <col min="92" max="92" style="39" width="8.862142857142858" customWidth="1" bestFit="1"/>
    <col min="93" max="93" style="39" width="8.862142857142858" customWidth="1" bestFit="1"/>
    <col min="94" max="94" style="39" width="8.862142857142858" customWidth="1" bestFit="1"/>
    <col min="95" max="95" style="37" width="8.862142857142858" customWidth="1" bestFit="1"/>
    <col min="96" max="96" style="37" width="8.862142857142858" customWidth="1" bestFit="1"/>
    <col min="97" max="97" style="39" width="8.862142857142858" customWidth="1" bestFit="1"/>
    <col min="98" max="98" style="37" width="8.862142857142858" customWidth="1" bestFit="1"/>
    <col min="99" max="99" style="39" width="13.576428571428572" customWidth="1" bestFit="1"/>
    <col min="100" max="100" style="39" width="13.576428571428572" customWidth="1" bestFit="1"/>
    <col min="101" max="101" style="39" width="13.576428571428572" customWidth="1" bestFit="1"/>
    <col min="102" max="102" style="39" width="13.576428571428572" customWidth="1" bestFit="1"/>
    <col min="103" max="103" style="39" width="13.576428571428572" customWidth="1" bestFit="1"/>
    <col min="104" max="104" style="39" width="13.576428571428572" customWidth="1" bestFit="1"/>
    <col min="105" max="105" style="39" width="13.576428571428572" customWidth="1" bestFit="1"/>
    <col min="106" max="106" style="39" width="13.576428571428572" customWidth="1" bestFit="1"/>
    <col min="107" max="107" style="39" width="13.576428571428572" customWidth="1" bestFit="1"/>
    <col min="108" max="108" style="39" width="13.576428571428572" customWidth="1" bestFit="1"/>
    <col min="109" max="109" style="39" width="13.576428571428572" customWidth="1" bestFit="1"/>
    <col min="110" max="110" style="39" width="13.576428571428572" customWidth="1" bestFit="1"/>
    <col min="111" max="111" style="39" width="13.576428571428572" customWidth="1" bestFit="1"/>
    <col min="112" max="112" style="39" width="13.576428571428572" customWidth="1" bestFit="1"/>
    <col min="113" max="113" style="39" width="13.576428571428572" customWidth="1" bestFit="1"/>
    <col min="114" max="114" style="39" width="13.576428571428572" customWidth="1" bestFit="1"/>
    <col min="115" max="115" style="39" width="13.576428571428572" customWidth="1" bestFit="1"/>
    <col min="116" max="116" style="37" width="13.576428571428572" customWidth="1" bestFit="1"/>
    <col min="117" max="117" style="37" width="13.576428571428572" customWidth="1" bestFit="1"/>
    <col min="118" max="118" style="37" width="13.576428571428572" customWidth="1" bestFit="1"/>
    <col min="119" max="119" style="39" width="13.576428571428572" customWidth="1" bestFit="1"/>
    <col min="120" max="120" style="39" width="13.576428571428572" customWidth="1" bestFit="1"/>
    <col min="121" max="121" style="39" width="13.576428571428572" customWidth="1" bestFit="1"/>
    <col min="122" max="122" style="39" width="13.576428571428572" customWidth="1" bestFit="1"/>
    <col min="123" max="123" style="37" width="13.576428571428572" customWidth="1" bestFit="1"/>
    <col min="124" max="124" style="37" width="13.576428571428572" customWidth="1" bestFit="1"/>
    <col min="125" max="125" style="39" width="13.576428571428572" customWidth="1" bestFit="1"/>
    <col min="126" max="126" style="39" width="13.576428571428572" customWidth="1" bestFit="1"/>
    <col min="127" max="127" style="37" width="13.576428571428572" customWidth="1" bestFit="1"/>
    <col min="128" max="128" style="39" width="13.576428571428572" customWidth="1" bestFit="1"/>
    <col min="129" max="129" style="39" width="13.576428571428572" customWidth="1" bestFit="1"/>
    <col min="130" max="130" style="39" width="13.576428571428572" customWidth="1" bestFit="1"/>
    <col min="131" max="131" style="39" width="13.576428571428572" customWidth="1" bestFit="1"/>
    <col min="132" max="132" style="39" width="13.576428571428572" customWidth="1" bestFit="1"/>
    <col min="133" max="133" style="37" width="13.576428571428572" customWidth="1" bestFit="1"/>
    <col min="134" max="134" style="39" width="13.576428571428572" customWidth="1" bestFit="1"/>
    <col min="135" max="135" style="37" width="13.576428571428572" customWidth="1" bestFit="1"/>
    <col min="136" max="136" style="37" width="13.576428571428572" customWidth="1" bestFit="1"/>
    <col min="137" max="137" style="37" width="8.862142857142858" customWidth="1" bestFit="1"/>
    <col min="138" max="138" style="39" width="8.862142857142858" customWidth="1" bestFit="1"/>
    <col min="139" max="139" style="37" width="8.862142857142858" customWidth="1" bestFit="1"/>
    <col min="140" max="140" style="37" width="8.862142857142858" customWidth="1" bestFit="1"/>
    <col min="141" max="141" style="37" width="13.576428571428572" customWidth="1" bestFit="1"/>
    <col min="142" max="142" style="39" width="13.576428571428572" customWidth="1" bestFit="1"/>
    <col min="143" max="143" style="39" width="13.576428571428572" customWidth="1" bestFit="1"/>
    <col min="144" max="144" style="39" width="13.576428571428572" customWidth="1" bestFit="1"/>
    <col min="145" max="145" style="39" width="13.576428571428572" customWidth="1" bestFit="1"/>
    <col min="146" max="146" style="37" width="13.576428571428572" customWidth="1" bestFit="1"/>
    <col min="147" max="147" style="39" width="13.576428571428572" customWidth="1" bestFit="1"/>
    <col min="148" max="148" style="39" width="13.576428571428572" customWidth="1" bestFit="1"/>
    <col min="149" max="149" style="39" width="13.576428571428572" customWidth="1" bestFit="1"/>
    <col min="150" max="150" style="39" width="13.576428571428572" customWidth="1" bestFit="1"/>
    <col min="151" max="151" style="39" width="13.576428571428572" customWidth="1" bestFit="1"/>
    <col min="152" max="152" style="39" width="13.576428571428572" customWidth="1" bestFit="1"/>
    <col min="153" max="153" style="12" width="13.576428571428572" customWidth="1" bestFit="1"/>
    <col min="154" max="154" style="14" width="13.576428571428572" customWidth="1" bestFit="1"/>
    <col min="155" max="155" style="14" width="13.576428571428572" customWidth="1" bestFit="1"/>
    <col min="156" max="156" style="12" width="13.576428571428572" customWidth="1" bestFit="1"/>
    <col min="157" max="157" style="12" width="13.576428571428572" customWidth="1" bestFit="1"/>
    <col min="158" max="158" style="12" width="13.576428571428572" customWidth="1" bestFit="1"/>
    <col min="159" max="159" style="12" width="13.576428571428572" customWidth="1" bestFit="1"/>
    <col min="160" max="160" style="14" width="13.576428571428572" customWidth="1" bestFit="1"/>
    <col min="161" max="161" style="12" width="13.576428571428572" customWidth="1" bestFit="1"/>
    <col min="162" max="162" style="12" width="13.576428571428572" customWidth="1" bestFit="1"/>
    <col min="163" max="163" style="14" width="13.576428571428572" customWidth="1" bestFit="1"/>
    <col min="164" max="164" style="12" width="13.576428571428572" customWidth="1" bestFit="1"/>
    <col min="165" max="165" style="12" width="13.576428571428572" customWidth="1" bestFit="1"/>
    <col min="166" max="166" style="14" width="13.576428571428572" customWidth="1" bestFit="1"/>
    <col min="167" max="167" style="12" width="13.576428571428572" customWidth="1" bestFit="1"/>
    <col min="168" max="168" style="12" width="13.576428571428572" customWidth="1" bestFit="1"/>
    <col min="169" max="169" style="14" width="13.576428571428572" customWidth="1" bestFit="1"/>
    <col min="170" max="170" style="12" width="13.576428571428572" customWidth="1" bestFit="1"/>
    <col min="171" max="171" style="12" width="13.576428571428572" customWidth="1" bestFit="1"/>
    <col min="172" max="172" style="14" width="13.576428571428572" customWidth="1" bestFit="1"/>
    <col min="173" max="173" style="12" width="13.576428571428572" customWidth="1" bestFit="1"/>
    <col min="174" max="174" style="12" width="13.576428571428572" customWidth="1" bestFit="1"/>
  </cols>
  <sheetData>
    <row x14ac:dyDescent="0.25" r="1" customHeight="1" ht="18.9">
      <c r="A1" s="32" t="s">
        <v>166</v>
      </c>
      <c r="B1" s="32" t="s">
        <v>167</v>
      </c>
      <c r="C1" s="32" t="s">
        <v>168</v>
      </c>
      <c r="D1" s="33" t="s">
        <v>169</v>
      </c>
      <c r="E1" s="34" t="s">
        <v>170</v>
      </c>
      <c r="F1" s="32" t="s">
        <v>171</v>
      </c>
      <c r="G1" s="33" t="s">
        <v>172</v>
      </c>
      <c r="H1" s="33">
        <f>'اطلاعات شخصی'!K1</f>
      </c>
      <c r="I1" s="35">
        <f>'اطلاعات شخصی'!L1</f>
      </c>
      <c r="J1" s="33">
        <f>'اطلاعات شخصی'!N1</f>
      </c>
      <c r="K1" s="33">
        <f>'اطلاعات شخصی'!P1</f>
      </c>
      <c r="L1" s="32" t="s">
        <v>173</v>
      </c>
      <c r="M1" s="35">
        <f>'اطلاعات شخصی'!S1</f>
      </c>
      <c r="N1" s="35">
        <f>'اطلاعات شخصی'!T1</f>
      </c>
      <c r="O1" s="35">
        <f>'اطلاعات شخصی'!U1</f>
      </c>
      <c r="P1" s="35">
        <f>'شاخص بدنی'!H1</f>
      </c>
      <c r="Q1" s="35">
        <f>'شاخص بدنی'!I1</f>
      </c>
      <c r="R1" s="35">
        <f>'شاخص بدنی'!J1</f>
      </c>
      <c r="S1" s="35">
        <f>'شاخص بدنی'!K1</f>
      </c>
      <c r="T1" s="35">
        <f>'شاخص بدنی'!L1</f>
      </c>
      <c r="U1" s="35">
        <f>'شاخص بدنی'!M1</f>
      </c>
      <c r="V1" s="35">
        <f>'شاخص بدنی'!N1</f>
      </c>
      <c r="W1" s="35" t="s">
        <v>99</v>
      </c>
      <c r="X1" s="32" t="s">
        <v>174</v>
      </c>
      <c r="Y1" s="33">
        <f>'شاخص بدنی'!Q1</f>
      </c>
      <c r="Z1" s="35">
        <f>'شاخص بدنی'!R1</f>
      </c>
      <c r="AA1" s="35">
        <f>'شاخص بدنی'!T1</f>
      </c>
      <c r="AB1" s="35">
        <f>'شاخص بدنی'!U1</f>
      </c>
      <c r="AC1" s="36">
        <f>'شاخص بدنی'!V1</f>
      </c>
      <c r="AD1" s="35">
        <f>'شاخص بدنی'!W1</f>
      </c>
      <c r="AE1" s="35">
        <f>'شاخص بدنی'!X1</f>
      </c>
      <c r="AF1" s="35">
        <f>'شاخص بدنی'!Y1</f>
      </c>
      <c r="AG1" s="36">
        <f>'شاخص بدنی'!Z1</f>
      </c>
      <c r="AH1" s="36">
        <f>'شاخص بدنی'!AA1</f>
      </c>
      <c r="AI1" s="35">
        <f>'شاخص بدنی'!AB1</f>
      </c>
      <c r="AJ1" s="36">
        <f>'شاخص بدنی'!AC1</f>
      </c>
      <c r="AK1" s="36">
        <f>'شاخص بدنی'!AD1</f>
      </c>
      <c r="AL1" s="35">
        <f>'شاخص بدنی'!AE1</f>
      </c>
      <c r="AM1" s="35">
        <f>'شاخص بدنی'!AF1</f>
      </c>
      <c r="AN1" s="35">
        <f>'شاخص بدنی'!AG1</f>
      </c>
      <c r="AO1" s="35">
        <f>'شاخص بدنی'!AH1</f>
      </c>
      <c r="AP1" s="35">
        <f>'شاخص بدنی'!AI1</f>
      </c>
      <c r="AQ1" s="35">
        <f>'شاخص بدنی'!AJ1</f>
      </c>
      <c r="AR1" s="35">
        <f>'شاخص بدنی'!AK1</f>
      </c>
      <c r="AS1" s="35">
        <f>'شاخص بدنی'!AL1</f>
      </c>
      <c r="AT1" s="35">
        <f>'شاخص بدنی'!AM1</f>
      </c>
      <c r="AU1" s="35">
        <f>'شاخص بدنی'!AN1</f>
      </c>
      <c r="AV1" s="35">
        <f>'شاخص بدنی'!AO1</f>
      </c>
      <c r="AW1" s="35">
        <f>'شاخص بدنی'!AP1</f>
      </c>
      <c r="AX1" s="35">
        <f>'شاخص بدنی'!AQ1</f>
      </c>
      <c r="AY1" s="35">
        <f>'شاخص بدنی'!AR1</f>
      </c>
      <c r="AZ1" s="35">
        <f>'شاخص بدنی'!AS1</f>
      </c>
      <c r="BA1" s="35">
        <f>'شاخص بدنی'!AT1</f>
      </c>
      <c r="BB1" s="35">
        <f>'شاخص بدنی'!AU1</f>
      </c>
      <c r="BC1" s="35">
        <f>'شاخص بدنی'!AV1</f>
      </c>
      <c r="BD1" s="35">
        <f>'شاخص بدنی'!AW1</f>
      </c>
      <c r="BE1" s="35">
        <f>'شاخص بدنی'!AX1</f>
      </c>
      <c r="BF1" s="35">
        <f>'شاخص بدنی'!AY1</f>
      </c>
      <c r="BG1" s="35">
        <f>'شاخص بدنی'!AZ1</f>
      </c>
      <c r="BH1" s="35">
        <f>تغذیه!J1</f>
      </c>
      <c r="BI1" s="35">
        <f>تغذیه!K1</f>
      </c>
      <c r="BJ1" s="35">
        <f>تغذیه!L1</f>
      </c>
      <c r="BK1" s="36">
        <f>تغذیه!M1</f>
      </c>
      <c r="BL1" s="36">
        <f>تغذیه!N1</f>
      </c>
      <c r="BM1" s="35">
        <f>تغذیه!O1</f>
      </c>
      <c r="BN1" s="35">
        <f>تغذیه!P1</f>
      </c>
      <c r="BO1" s="35">
        <f>تغذیه!Q1</f>
      </c>
      <c r="BP1" s="35">
        <f>تغذیه!R1</f>
      </c>
      <c r="BQ1" s="35">
        <f>تغذیه!S1</f>
      </c>
      <c r="BR1" s="35">
        <f>تغذیه!T1</f>
      </c>
      <c r="BS1" s="35">
        <f>تغذیه!U1</f>
      </c>
      <c r="BT1" s="35">
        <f>تغذیه!V1</f>
      </c>
      <c r="BU1" s="35">
        <f>تغذیه!W1</f>
      </c>
      <c r="BV1" s="35">
        <f>تغذیه!X1</f>
      </c>
      <c r="BW1" s="35">
        <f>تغذیه!Y1</f>
      </c>
      <c r="BX1" s="35">
        <f>تغذیه!Z1</f>
      </c>
      <c r="BY1" s="35">
        <f>تغذیه!AA1</f>
      </c>
      <c r="BZ1" s="35">
        <f>تغذیه!AB1</f>
      </c>
      <c r="CA1" s="35">
        <f>تغذیه!AC1</f>
      </c>
      <c r="CB1" s="35">
        <f>تغذیه!AD1</f>
      </c>
      <c r="CC1" s="35">
        <f>تغذیه!AE1</f>
      </c>
      <c r="CD1" s="35">
        <f>تغذیه!AF1</f>
      </c>
      <c r="CE1" s="35">
        <f>تغذیه!AG1</f>
      </c>
      <c r="CF1" s="35">
        <f>تغذیه!AH1</f>
      </c>
      <c r="CG1" s="35">
        <f>ناهنجاری!AD1</f>
      </c>
      <c r="CH1" s="33">
        <f>ناهنجاری!AE1</f>
      </c>
      <c r="CI1" s="33">
        <f>ناهنجاری!AF1</f>
      </c>
      <c r="CJ1" s="35">
        <f>ناهنجاری!AG1</f>
      </c>
      <c r="CK1" s="35">
        <f>ناهنجاری!AH1</f>
      </c>
      <c r="CL1" s="35">
        <f>ناهنجاری!AI1</f>
      </c>
      <c r="CM1" s="35">
        <f>ناهنجاری!AJ1</f>
      </c>
      <c r="CN1" s="35">
        <f>ناهنجاری!AK1</f>
      </c>
      <c r="CO1" s="35">
        <f>ناهنجاری!AL1</f>
      </c>
      <c r="CP1" s="35">
        <f>ناهنجاری!AM1</f>
      </c>
      <c r="CQ1" s="33">
        <f>ناهنجاری!AN1</f>
      </c>
      <c r="CR1" s="33">
        <f>ناهنجاری!AO1</f>
      </c>
      <c r="CS1" s="35">
        <f>ناهنجاری!AP1</f>
      </c>
      <c r="CT1" s="33">
        <f>ناهنجاری!AQ1</f>
      </c>
      <c r="CU1" s="35">
        <f>ناهنجاری!AR1</f>
      </c>
      <c r="CV1" s="35">
        <f>ناهنجاری!AS1</f>
      </c>
      <c r="CW1" s="35">
        <f>ناهنجاری!AT1</f>
      </c>
      <c r="CX1" s="35">
        <f>ناهنجاری!AU1</f>
      </c>
      <c r="CY1" s="35">
        <f>ناهنجاری!AV1</f>
      </c>
      <c r="CZ1" s="35">
        <f>ناهنجاری!AW1</f>
      </c>
      <c r="DA1" s="35">
        <f>ناهنجاری!AX1</f>
      </c>
      <c r="DB1" s="35">
        <f>ناهنجاری!AY1</f>
      </c>
      <c r="DC1" s="35">
        <f>ناهنجاری!AZ1</f>
      </c>
      <c r="DD1" s="35">
        <f>ناهنجاری!BA1</f>
      </c>
      <c r="DE1" s="35">
        <f>ناهنجاری!BB1</f>
      </c>
      <c r="DF1" s="35">
        <f>ناهنجاری!BC1</f>
      </c>
      <c r="DG1" s="35">
        <f>عملکردی!AU1</f>
      </c>
      <c r="DH1" s="35">
        <f>عملکردی!AV1</f>
      </c>
      <c r="DI1" s="35">
        <f>عملکردی!AW1</f>
      </c>
      <c r="DJ1" s="35">
        <f>عملکردی!AX1</f>
      </c>
      <c r="DK1" s="35">
        <f>عملکردی!AY1</f>
      </c>
      <c r="DL1" s="33">
        <f>عملکردی!AZ1</f>
      </c>
      <c r="DM1" s="33">
        <f>عملکردی!BA1</f>
      </c>
      <c r="DN1" s="33">
        <f>عملکردی!BB1</f>
      </c>
      <c r="DO1" s="35">
        <f>عملکردی!BC1</f>
      </c>
      <c r="DP1" s="35">
        <f>عملکردی!BD1</f>
      </c>
      <c r="DQ1" s="35">
        <f>عملکردی!BE1</f>
      </c>
      <c r="DR1" s="35">
        <f>عملکردی!BF1</f>
      </c>
      <c r="DS1" s="33">
        <f>عملکردی!BG1</f>
      </c>
      <c r="DT1" s="33">
        <f>عملکردی!BH1</f>
      </c>
      <c r="DU1" s="35">
        <f>عملکردی!BI1</f>
      </c>
      <c r="DV1" s="35">
        <f>عملکردی!BJ1</f>
      </c>
      <c r="DW1" s="33">
        <f>عملکردی!BK1</f>
      </c>
      <c r="DX1" s="35">
        <f>عملکردی!BL1</f>
      </c>
      <c r="DY1" s="35">
        <f>عملکردی!BM1</f>
      </c>
      <c r="DZ1" s="35">
        <f>عملکردی!BN1</f>
      </c>
      <c r="EA1" s="35">
        <f>عملکردی!BO1</f>
      </c>
      <c r="EB1" s="35">
        <f>عملکردی!BP1</f>
      </c>
      <c r="EC1" s="33">
        <f>عملکردی!BQ1</f>
      </c>
      <c r="ED1" s="35">
        <f>عملکردی!BR1</f>
      </c>
      <c r="EE1" s="33">
        <f>عملکردی!BS1</f>
      </c>
      <c r="EF1" s="33">
        <f>عملکردی!BT1</f>
      </c>
      <c r="EG1" s="33">
        <f>عملکردی!BU1</f>
      </c>
      <c r="EH1" s="35">
        <f>عملکردی!BV1</f>
      </c>
      <c r="EI1" s="33">
        <f>عملکردی!BW1</f>
      </c>
      <c r="EJ1" s="33">
        <f>عملکردی!BX1</f>
      </c>
      <c r="EK1" s="33">
        <f>عملکردی!BY1</f>
      </c>
      <c r="EL1" s="35">
        <f>عملکردی!BZ1</f>
      </c>
      <c r="EM1" s="35">
        <f>عملکردی!CA1</f>
      </c>
      <c r="EN1" s="35">
        <f>عملکردی!CB1</f>
      </c>
      <c r="EO1" s="35">
        <f>عملکردی!CC1</f>
      </c>
      <c r="EP1" s="33">
        <f>عملکردی!CD1</f>
      </c>
      <c r="EQ1" s="35">
        <f>عملکردی!CE1</f>
      </c>
      <c r="ER1" s="35">
        <f>عملکردی!CF1</f>
      </c>
      <c r="ES1" s="35">
        <f>عملکردی!CG1</f>
      </c>
      <c r="ET1" s="35">
        <f>عملکردی!CH1</f>
      </c>
      <c r="EU1" s="35">
        <f>عملکردی!CI1</f>
      </c>
      <c r="EV1" s="35">
        <f>عملکردی!CJ1</f>
      </c>
      <c r="EW1" s="7">
        <f>پرسشنامه!L1</f>
      </c>
      <c r="EX1" s="3">
        <f>پرسشنامه!BE1</f>
      </c>
      <c r="EY1" s="3">
        <f>پرسشنامه!BF1</f>
      </c>
      <c r="EZ1" s="7">
        <f>پرسشنامه!BG1</f>
      </c>
      <c r="FA1" s="7">
        <f>پرسشنامه!BH1</f>
      </c>
      <c r="FB1" s="7">
        <f>پرسشنامه!BI1</f>
      </c>
      <c r="FC1" s="7">
        <f>پرسشنامه!BJ1</f>
      </c>
      <c r="FD1" s="3">
        <f>پرسشنامه!CD1</f>
      </c>
      <c r="FE1" s="7">
        <f>پرسشنامه!CE1</f>
      </c>
      <c r="FF1" s="7">
        <f>پرسشنامه!CF1</f>
      </c>
      <c r="FG1" s="3">
        <f>پرسشنامه!DI1</f>
      </c>
      <c r="FH1" s="7">
        <f>پرسشنامه!DJ1</f>
      </c>
      <c r="FI1" s="7">
        <f>پرسشنامه!DK1</f>
      </c>
      <c r="FJ1" s="3">
        <f>پرسشنامه!DX1</f>
      </c>
      <c r="FK1" s="7">
        <f>پرسشنامه!DY1</f>
      </c>
      <c r="FL1" s="7">
        <f>پرسشنامه!DZ1</f>
      </c>
      <c r="FM1" s="3">
        <f>پرسشنامه!FD1</f>
      </c>
      <c r="FN1" s="7">
        <f>پرسشنامه!FE1</f>
      </c>
      <c r="FO1" s="7">
        <f>پرسشنامه!FF1</f>
      </c>
      <c r="FP1" s="3">
        <f>پرسشنامه!FV1</f>
      </c>
      <c r="FQ1" s="7">
        <f>پرسشنامه!FW1</f>
      </c>
      <c r="FR1" s="7">
        <f>پرسشنامه!FX1</f>
      </c>
    </row>
    <row x14ac:dyDescent="0.25" r="2" customHeight="1" ht="18.9">
      <c r="A2" s="36">
        <f>'اطلاعات شخصی'!B2</f>
      </c>
      <c r="B2" s="36">
        <f>'اطلاعات شخصی'!C2</f>
      </c>
      <c r="C2" s="36">
        <f>'اطلاعات شخصی'!D2</f>
      </c>
      <c r="D2" s="33">
        <f>'اطلاعات شخصی'!E2</f>
      </c>
      <c r="E2" s="34">
        <f>'اطلاعات شخصی'!F2</f>
      </c>
      <c r="F2" s="36">
        <f>'اطلاعات شخصی'!I2</f>
      </c>
      <c r="G2" s="33">
        <f>'اطلاعات شخصی'!J2</f>
      </c>
      <c r="H2" s="33">
        <f>'اطلاعات شخصی'!K2</f>
      </c>
      <c r="I2" s="33">
        <f>'اطلاعات شخصی'!L2</f>
      </c>
      <c r="J2" s="33">
        <f>'اطلاعات شخصی'!N2</f>
      </c>
      <c r="K2" s="33">
        <f>'اطلاعات شخصی'!P2</f>
      </c>
      <c r="L2" s="36">
        <f>'اطلاعات شخصی'!R2</f>
      </c>
      <c r="M2" s="33">
        <f>'اطلاعات شخصی'!S2</f>
      </c>
      <c r="N2" s="33">
        <f>'اطلاعات شخصی'!T2</f>
      </c>
      <c r="O2" s="33">
        <f>'اطلاعات شخصی'!U2</f>
      </c>
      <c r="P2" s="33">
        <f>'شاخص بدنی'!H2</f>
      </c>
      <c r="Q2" s="33">
        <f>'شاخص بدنی'!I2</f>
      </c>
      <c r="R2" s="33">
        <f>'شاخص بدنی'!J2</f>
      </c>
      <c r="S2" s="33">
        <f>'شاخص بدنی'!K2</f>
      </c>
      <c r="T2" s="33">
        <f>'شاخص بدنی'!L2</f>
      </c>
      <c r="U2" s="33">
        <f>'شاخص بدنی'!M2</f>
      </c>
      <c r="V2" s="33">
        <f>'شاخص بدنی'!N2</f>
      </c>
      <c r="W2" s="35">
        <f>'شاخص بدنی'!O2</f>
      </c>
      <c r="X2" s="36">
        <f>'شاخص بدنی'!P2</f>
      </c>
      <c r="Y2" s="33">
        <f>'شاخص بدنی'!Q2</f>
      </c>
      <c r="Z2" s="35">
        <f>'شاخص بدنی'!R2</f>
      </c>
      <c r="AA2" s="35">
        <f>'شاخص بدنی'!T2</f>
      </c>
      <c r="AB2" s="35">
        <f>'شاخص بدنی'!U2</f>
      </c>
      <c r="AC2" s="36">
        <f>'شاخص بدنی'!V2</f>
      </c>
      <c r="AD2" s="35">
        <f>'شاخص بدنی'!W2</f>
      </c>
      <c r="AE2" s="35">
        <f>'شاخص بدنی'!X2</f>
      </c>
      <c r="AF2" s="35">
        <f>'شاخص بدنی'!Y2</f>
      </c>
      <c r="AG2" s="36">
        <f>'شاخص بدنی'!Z2</f>
      </c>
      <c r="AH2" s="36">
        <f>'شاخص بدنی'!AA2</f>
      </c>
      <c r="AI2" s="35">
        <f>'شاخص بدنی'!AB2</f>
      </c>
      <c r="AJ2" s="36">
        <f>'شاخص بدنی'!AC2</f>
      </c>
      <c r="AK2" s="36">
        <f>'شاخص بدنی'!AD2</f>
      </c>
      <c r="AL2" s="35">
        <f>'شاخص بدنی'!AE2</f>
      </c>
      <c r="AM2" s="35">
        <f>'شاخص بدنی'!AF2</f>
      </c>
      <c r="AN2" s="35">
        <f>'شاخص بدنی'!AG2</f>
      </c>
      <c r="AO2" s="35">
        <f>'شاخص بدنی'!AH2</f>
      </c>
      <c r="AP2" s="35">
        <f>'شاخص بدنی'!AI2</f>
      </c>
      <c r="AQ2" s="35">
        <f>'شاخص بدنی'!AJ2</f>
      </c>
      <c r="AR2" s="35">
        <f>'شاخص بدنی'!AK2</f>
      </c>
      <c r="AS2" s="35">
        <f>'شاخص بدنی'!AL2</f>
      </c>
      <c r="AT2" s="35">
        <f>'شاخص بدنی'!AM2</f>
      </c>
      <c r="AU2" s="35">
        <f>'شاخص بدنی'!AN2</f>
      </c>
      <c r="AV2" s="35">
        <f>'شاخص بدنی'!AO2</f>
      </c>
      <c r="AW2" s="35">
        <f>'شاخص بدنی'!AP2</f>
      </c>
      <c r="AX2" s="35">
        <f>'شاخص بدنی'!AQ2</f>
      </c>
      <c r="AY2" s="35">
        <f>'شاخص بدنی'!AR2</f>
      </c>
      <c r="AZ2" s="35">
        <f>'شاخص بدنی'!AS2</f>
      </c>
      <c r="BA2" s="35">
        <f>'شاخص بدنی'!AT2</f>
      </c>
      <c r="BB2" s="35">
        <f>'شاخص بدنی'!AU2</f>
      </c>
      <c r="BC2" s="35">
        <f>'شاخص بدنی'!AV2</f>
      </c>
      <c r="BD2" s="35">
        <f>'شاخص بدنی'!AW2</f>
      </c>
      <c r="BE2" s="35">
        <f>'شاخص بدنی'!AX2</f>
      </c>
      <c r="BF2" s="35">
        <f>'شاخص بدنی'!AY2</f>
      </c>
      <c r="BG2" s="35">
        <f>'شاخص بدنی'!AZ2</f>
      </c>
      <c r="BH2" s="35">
        <f>تغذیه!J2</f>
      </c>
      <c r="BI2" s="35">
        <f>تغذیه!K2</f>
      </c>
      <c r="BJ2" s="35">
        <f>تغذیه!L2</f>
      </c>
      <c r="BK2" s="36">
        <f>تغذیه!M2</f>
      </c>
      <c r="BL2" s="36">
        <f>تغذیه!N2</f>
      </c>
      <c r="BM2" s="35">
        <f>تغذیه!O2</f>
      </c>
      <c r="BN2" s="35">
        <f>تغذیه!P2</f>
      </c>
      <c r="BO2" s="35">
        <f>تغذیه!Q2</f>
      </c>
      <c r="BP2" s="35">
        <f>تغذیه!R2</f>
      </c>
      <c r="BQ2" s="35">
        <f>تغذیه!S2</f>
      </c>
      <c r="BR2" s="35">
        <f>تغذیه!T2</f>
      </c>
      <c r="BS2" s="35">
        <f>تغذیه!U2</f>
      </c>
      <c r="BT2" s="35">
        <f>تغذیه!V2</f>
      </c>
      <c r="BU2" s="35">
        <f>تغذیه!W2</f>
      </c>
      <c r="BV2" s="35">
        <f>تغذیه!X2</f>
      </c>
      <c r="BW2" s="35">
        <f>تغذیه!Y2</f>
      </c>
      <c r="BX2" s="35">
        <f>تغذیه!Z2</f>
      </c>
      <c r="BY2" s="35">
        <f>تغذیه!AA2</f>
      </c>
      <c r="BZ2" s="35">
        <f>تغذیه!AB2</f>
      </c>
      <c r="CA2" s="35">
        <f>تغذیه!AC2</f>
      </c>
      <c r="CB2" s="35">
        <f>تغذیه!AD2</f>
      </c>
      <c r="CC2" s="35">
        <f>تغذیه!AE2</f>
      </c>
      <c r="CD2" s="35">
        <f>تغذیه!AF2</f>
      </c>
      <c r="CE2" s="35">
        <f>تغذیه!AG2</f>
      </c>
      <c r="CF2" s="35">
        <f>تغذیه!AH2</f>
      </c>
      <c r="CG2" s="35">
        <f>ناهنجاری!AD2</f>
      </c>
      <c r="CH2" s="33">
        <f>ناهنجاری!AE2</f>
      </c>
      <c r="CI2" s="33">
        <f>ناهنجاری!AF2</f>
      </c>
      <c r="CJ2" s="35">
        <f>ناهنجاری!AG2</f>
      </c>
      <c r="CK2" s="35">
        <f>ناهنجاری!AH2</f>
      </c>
      <c r="CL2" s="35">
        <f>ناهنجاری!AI2</f>
      </c>
      <c r="CM2" s="35">
        <f>ناهنجاری!AJ2</f>
      </c>
      <c r="CN2" s="35">
        <f>ناهنجاری!AK2</f>
      </c>
      <c r="CO2" s="35">
        <f>ناهنجاری!AL2</f>
      </c>
      <c r="CP2" s="35">
        <f>ناهنجاری!AM2</f>
      </c>
      <c r="CQ2" s="33">
        <f>ناهنجاری!AN2</f>
      </c>
      <c r="CR2" s="33">
        <f>ناهنجاری!AO2</f>
      </c>
      <c r="CS2" s="35">
        <f>ناهنجاری!AP2</f>
      </c>
      <c r="CT2" s="33">
        <f>ناهنجاری!AQ2</f>
      </c>
      <c r="CU2" s="35">
        <f>ناهنجاری!AR2</f>
      </c>
      <c r="CV2" s="35">
        <f>ناهنجاری!AS2</f>
      </c>
      <c r="CW2" s="35">
        <f>ناهنجاری!AT2</f>
      </c>
      <c r="CX2" s="35">
        <f>ناهنجاری!AU2</f>
      </c>
      <c r="CY2" s="35">
        <f>ناهنجاری!AV2</f>
      </c>
      <c r="CZ2" s="35">
        <f>ناهنجاری!AW2</f>
      </c>
      <c r="DA2" s="35">
        <f>ناهنجاری!AX2</f>
      </c>
      <c r="DB2" s="35">
        <f>ناهنجاری!AY2</f>
      </c>
      <c r="DC2" s="35">
        <f>ناهنجاری!AZ2</f>
      </c>
      <c r="DD2" s="35">
        <f>ناهنجاری!BA2</f>
      </c>
      <c r="DE2" s="35">
        <f>ناهنجاری!BB2</f>
      </c>
      <c r="DF2" s="35">
        <f>ناهنجاری!BC2</f>
      </c>
      <c r="DG2" s="35">
        <f>عملکردی!AU2</f>
      </c>
      <c r="DH2" s="35">
        <f>عملکردی!AV2</f>
      </c>
      <c r="DI2" s="35">
        <f>عملکردی!AW2</f>
      </c>
      <c r="DJ2" s="35">
        <f>عملکردی!AX2</f>
      </c>
      <c r="DK2" s="35">
        <f>عملکردی!AY2</f>
      </c>
      <c r="DL2" s="33">
        <f>عملکردی!AZ2</f>
      </c>
      <c r="DM2" s="33">
        <f>عملکردی!BA2</f>
      </c>
      <c r="DN2" s="33">
        <f>عملکردی!BB2</f>
      </c>
      <c r="DO2" s="35">
        <f>عملکردی!BC2</f>
      </c>
      <c r="DP2" s="35">
        <f>عملکردی!BD2</f>
      </c>
      <c r="DQ2" s="35">
        <f>عملکردی!BE2</f>
      </c>
      <c r="DR2" s="35">
        <f>عملکردی!BF2</f>
      </c>
      <c r="DS2" s="33">
        <f>عملکردی!BG2</f>
      </c>
      <c r="DT2" s="33">
        <f>عملکردی!BH2</f>
      </c>
      <c r="DU2" s="35">
        <f>عملکردی!BI2</f>
      </c>
      <c r="DV2" s="35">
        <f>عملکردی!BJ2</f>
      </c>
      <c r="DW2" s="33">
        <f>عملکردی!BK2</f>
      </c>
      <c r="DX2" s="35">
        <f>عملکردی!BL2</f>
      </c>
      <c r="DY2" s="35">
        <f>عملکردی!BM2</f>
      </c>
      <c r="DZ2" s="35">
        <f>عملکردی!BN2</f>
      </c>
      <c r="EA2" s="35">
        <f>عملکردی!BO2</f>
      </c>
      <c r="EB2" s="35">
        <f>عملکردی!BP2</f>
      </c>
      <c r="EC2" s="33">
        <f>عملکردی!BQ2</f>
      </c>
      <c r="ED2" s="35">
        <f>عملکردی!BR2</f>
      </c>
      <c r="EE2" s="33">
        <f>عملکردی!BS2</f>
      </c>
      <c r="EF2" s="33">
        <f>عملکردی!BT2</f>
      </c>
      <c r="EG2" s="33">
        <f>عملکردی!BU2</f>
      </c>
      <c r="EH2" s="35">
        <f>عملکردی!BV2</f>
      </c>
      <c r="EI2" s="33">
        <f>عملکردی!BW2</f>
      </c>
      <c r="EJ2" s="33">
        <f>عملکردی!BX2</f>
      </c>
      <c r="EK2" s="33">
        <f>عملکردی!BY2</f>
      </c>
      <c r="EL2" s="35">
        <f>عملکردی!BZ2</f>
      </c>
      <c r="EM2" s="35">
        <f>عملکردی!CA2</f>
      </c>
      <c r="EN2" s="35">
        <f>عملکردی!CB2</f>
      </c>
      <c r="EO2" s="35">
        <f>عملکردی!CC2</f>
      </c>
      <c r="EP2" s="33">
        <f>عملکردی!CD2</f>
      </c>
      <c r="EQ2" s="35">
        <f>عملکردی!CE2</f>
      </c>
      <c r="ER2" s="35">
        <f>عملکردی!CF2</f>
      </c>
      <c r="ES2" s="35">
        <f>عملکردی!CG2</f>
      </c>
      <c r="ET2" s="35">
        <f>عملکردی!CH2</f>
      </c>
      <c r="EU2" s="35">
        <f>عملکردی!CI2</f>
      </c>
      <c r="EV2" s="35">
        <f>عملکردی!CJ2</f>
      </c>
      <c r="EW2" s="7">
        <f>پرسشنامه!L2</f>
      </c>
      <c r="EX2" s="6">
        <f>پرسشنامه!BE2</f>
      </c>
      <c r="EY2" s="6">
        <f>پرسشنامه!BF2</f>
      </c>
      <c r="EZ2" s="7">
        <f>پرسشنامه!BG2</f>
      </c>
      <c r="FA2" s="7">
        <f>پرسشنامه!BH2</f>
      </c>
      <c r="FB2" s="7">
        <f>پرسشنامه!BI2</f>
      </c>
      <c r="FC2" s="7">
        <f>پرسشنامه!BJ2</f>
      </c>
      <c r="FD2" s="6">
        <f>پرسشنامه!CD2</f>
      </c>
      <c r="FE2" s="7">
        <f>پرسشنامه!CE2</f>
      </c>
      <c r="FF2" s="7">
        <f>پرسشنامه!CF2</f>
      </c>
      <c r="FG2" s="6">
        <f>پرسشنامه!DI2</f>
      </c>
      <c r="FH2" s="7">
        <f>پرسشنامه!DJ2</f>
      </c>
      <c r="FI2" s="7">
        <f>پرسشنامه!DK2</f>
      </c>
      <c r="FJ2" s="6">
        <f>پرسشنامه!DX2</f>
      </c>
      <c r="FK2" s="7">
        <f>پرسشنامه!DY2</f>
      </c>
      <c r="FL2" s="7">
        <f>پرسشنامه!DZ2</f>
      </c>
      <c r="FM2" s="6">
        <f>پرسشنامه!FD2</f>
      </c>
      <c r="FN2" s="7">
        <f>پرسشنامه!FE2</f>
      </c>
      <c r="FO2" s="7">
        <f>پرسشنامه!FF2</f>
      </c>
      <c r="FP2" s="6">
        <f>پرسشنامه!FV2</f>
      </c>
      <c r="FQ2" s="7">
        <f>پرسشنامه!FW2</f>
      </c>
      <c r="FR2" s="7">
        <f>پرسشنامه!FX2</f>
      </c>
    </row>
    <row x14ac:dyDescent="0.25" r="3" customHeight="1" ht="18.9">
      <c r="A3" s="36">
        <f>'اطلاعات شخصی'!B3</f>
      </c>
      <c r="B3" s="36">
        <f>'اطلاعات شخصی'!C3</f>
      </c>
      <c r="C3" s="36">
        <f>'اطلاعات شخصی'!D3</f>
      </c>
      <c r="D3" s="33">
        <f>'اطلاعات شخصی'!E3</f>
      </c>
      <c r="E3" s="34">
        <f>'اطلاعات شخصی'!F3</f>
      </c>
      <c r="F3" s="36">
        <f>'اطلاعات شخصی'!I3</f>
      </c>
      <c r="G3" s="33">
        <f>'اطلاعات شخصی'!J3</f>
      </c>
      <c r="H3" s="33">
        <f>'اطلاعات شخصی'!K3</f>
      </c>
      <c r="I3" s="33">
        <f>'اطلاعات شخصی'!L3</f>
      </c>
      <c r="J3" s="33">
        <f>'اطلاعات شخصی'!N3</f>
      </c>
      <c r="K3" s="33">
        <f>'اطلاعات شخصی'!P3</f>
      </c>
      <c r="L3" s="36">
        <f>'اطلاعات شخصی'!R3</f>
      </c>
      <c r="M3" s="33">
        <f>'اطلاعات شخصی'!S3</f>
      </c>
      <c r="N3" s="33">
        <f>'اطلاعات شخصی'!T3</f>
      </c>
      <c r="O3" s="33">
        <f>'اطلاعات شخصی'!U3</f>
      </c>
      <c r="P3" s="33">
        <f>'شاخص بدنی'!H3</f>
      </c>
      <c r="Q3" s="33">
        <f>'شاخص بدنی'!I3</f>
      </c>
      <c r="R3" s="33">
        <f>'شاخص بدنی'!J3</f>
      </c>
      <c r="S3" s="33">
        <f>'شاخص بدنی'!K3</f>
      </c>
      <c r="T3" s="33">
        <f>'شاخص بدنی'!L3</f>
      </c>
      <c r="U3" s="33">
        <f>'شاخص بدنی'!M3</f>
      </c>
      <c r="V3" s="33">
        <f>'شاخص بدنی'!N3</f>
      </c>
      <c r="W3" s="35">
        <f>'شاخص بدنی'!O3</f>
      </c>
      <c r="X3" s="36">
        <f>'شاخص بدنی'!P3</f>
      </c>
      <c r="Y3" s="33">
        <f>'شاخص بدنی'!Q3</f>
      </c>
      <c r="Z3" s="35">
        <f>'شاخص بدنی'!R3</f>
      </c>
      <c r="AA3" s="35">
        <f>'شاخص بدنی'!T3</f>
      </c>
      <c r="AB3" s="35">
        <f>'شاخص بدنی'!U3</f>
      </c>
      <c r="AC3" s="36">
        <f>'شاخص بدنی'!V3</f>
      </c>
      <c r="AD3" s="35">
        <f>'شاخص بدنی'!W3</f>
      </c>
      <c r="AE3" s="35">
        <f>'شاخص بدنی'!X3</f>
      </c>
      <c r="AF3" s="35">
        <f>'شاخص بدنی'!Y3</f>
      </c>
      <c r="AG3" s="36">
        <f>'شاخص بدنی'!Z3</f>
      </c>
      <c r="AH3" s="36">
        <f>'شاخص بدنی'!AA3</f>
      </c>
      <c r="AI3" s="35">
        <f>'شاخص بدنی'!AB3</f>
      </c>
      <c r="AJ3" s="36">
        <f>'شاخص بدنی'!AC3</f>
      </c>
      <c r="AK3" s="36">
        <f>'شاخص بدنی'!AD3</f>
      </c>
      <c r="AL3" s="35">
        <f>'شاخص بدنی'!AE3</f>
      </c>
      <c r="AM3" s="33">
        <f>'شاخص بدنی'!AF3</f>
      </c>
      <c r="AN3" s="35">
        <f>'شاخص بدنی'!AG3</f>
      </c>
      <c r="AO3" s="35">
        <f>'شاخص بدنی'!AH3</f>
      </c>
      <c r="AP3" s="33">
        <f>'شاخص بدنی'!AI3</f>
      </c>
      <c r="AQ3" s="33">
        <f>'شاخص بدنی'!AJ3</f>
      </c>
      <c r="AR3" s="35">
        <f>'شاخص بدنی'!AK3</f>
      </c>
      <c r="AS3" s="35">
        <f>'شاخص بدنی'!AL3</f>
      </c>
      <c r="AT3" s="35">
        <f>'شاخص بدنی'!AM3</f>
      </c>
      <c r="AU3" s="35">
        <f>'شاخص بدنی'!AN3</f>
      </c>
      <c r="AV3" s="35">
        <f>'شاخص بدنی'!AO3</f>
      </c>
      <c r="AW3" s="35">
        <f>'شاخص بدنی'!AP3</f>
      </c>
      <c r="AX3" s="35">
        <f>'شاخص بدنی'!AQ3</f>
      </c>
      <c r="AY3" s="35">
        <f>'شاخص بدنی'!AR3</f>
      </c>
      <c r="AZ3" s="35">
        <f>'شاخص بدنی'!AS3</f>
      </c>
      <c r="BA3" s="35">
        <f>'شاخص بدنی'!AT3</f>
      </c>
      <c r="BB3" s="35">
        <f>'شاخص بدنی'!AU3</f>
      </c>
      <c r="BC3" s="35">
        <f>'شاخص بدنی'!AV3</f>
      </c>
      <c r="BD3" s="35">
        <f>'شاخص بدنی'!AW3</f>
      </c>
      <c r="BE3" s="35">
        <f>'شاخص بدنی'!AX3</f>
      </c>
      <c r="BF3" s="35">
        <f>'شاخص بدنی'!AY3</f>
      </c>
      <c r="BG3" s="35">
        <f>'شاخص بدنی'!AZ3</f>
      </c>
      <c r="BH3" s="35">
        <f>تغذیه!J3</f>
      </c>
      <c r="BI3" s="35">
        <f>تغذیه!K3</f>
      </c>
      <c r="BJ3" s="35">
        <f>تغذیه!L3</f>
      </c>
      <c r="BK3" s="36">
        <f>تغذیه!M3</f>
      </c>
      <c r="BL3" s="36">
        <f>تغذیه!N3</f>
      </c>
      <c r="BM3" s="35">
        <f>تغذیه!O3</f>
      </c>
      <c r="BN3" s="35">
        <f>تغذیه!P3</f>
      </c>
      <c r="BO3" s="35">
        <f>تغذیه!Q3</f>
      </c>
      <c r="BP3" s="35">
        <f>تغذیه!R3</f>
      </c>
      <c r="BQ3" s="35">
        <f>تغذیه!S3</f>
      </c>
      <c r="BR3" s="35">
        <f>تغذیه!T3</f>
      </c>
      <c r="BS3" s="35">
        <f>تغذیه!U3</f>
      </c>
      <c r="BT3" s="35">
        <f>تغذیه!V3</f>
      </c>
      <c r="BU3" s="35">
        <f>تغذیه!W3</f>
      </c>
      <c r="BV3" s="35">
        <f>تغذیه!X3</f>
      </c>
      <c r="BW3" s="35">
        <f>تغذیه!Y3</f>
      </c>
      <c r="BX3" s="35">
        <f>تغذیه!Z3</f>
      </c>
      <c r="BY3" s="35">
        <f>تغذیه!AA3</f>
      </c>
      <c r="BZ3" s="35">
        <f>تغذیه!AB3</f>
      </c>
      <c r="CA3" s="35">
        <f>تغذیه!AC3</f>
      </c>
      <c r="CB3" s="35">
        <f>تغذیه!AD3</f>
      </c>
      <c r="CC3" s="35">
        <f>تغذیه!AE3</f>
      </c>
      <c r="CD3" s="35">
        <f>تغذیه!AF3</f>
      </c>
      <c r="CE3" s="35">
        <f>تغذیه!AG3</f>
      </c>
      <c r="CF3" s="35">
        <f>تغذیه!AH3</f>
      </c>
      <c r="CG3" s="35">
        <f>ناهنجاری!AD3</f>
      </c>
      <c r="CH3" s="33">
        <f>ناهنجاری!AE3</f>
      </c>
      <c r="CI3" s="33">
        <f>ناهنجاری!AF3</f>
      </c>
      <c r="CJ3" s="35">
        <f>ناهنجاری!AG3</f>
      </c>
      <c r="CK3" s="35">
        <f>ناهنجاری!AH3</f>
      </c>
      <c r="CL3" s="35">
        <f>ناهنجاری!AI3</f>
      </c>
      <c r="CM3" s="35">
        <f>ناهنجاری!AJ3</f>
      </c>
      <c r="CN3" s="35">
        <f>ناهنجاری!AK3</f>
      </c>
      <c r="CO3" s="35">
        <f>ناهنجاری!AL3</f>
      </c>
      <c r="CP3" s="35">
        <f>ناهنجاری!AM3</f>
      </c>
      <c r="CQ3" s="33">
        <f>ناهنجاری!AN3</f>
      </c>
      <c r="CR3" s="33">
        <f>ناهنجاری!AO3</f>
      </c>
      <c r="CS3" s="35">
        <f>ناهنجاری!AP3</f>
      </c>
      <c r="CT3" s="33">
        <f>ناهنجاری!AQ3</f>
      </c>
      <c r="CU3" s="35">
        <f>ناهنجاری!AR3</f>
      </c>
      <c r="CV3" s="35">
        <f>ناهنجاری!AS3</f>
      </c>
      <c r="CW3" s="35">
        <f>ناهنجاری!AT3</f>
      </c>
      <c r="CX3" s="35">
        <f>ناهنجاری!AU3</f>
      </c>
      <c r="CY3" s="35">
        <f>ناهنجاری!AV3</f>
      </c>
      <c r="CZ3" s="35">
        <f>ناهنجاری!AW3</f>
      </c>
      <c r="DA3" s="35">
        <f>ناهنجاری!AX3</f>
      </c>
      <c r="DB3" s="35">
        <f>ناهنجاری!AY3</f>
      </c>
      <c r="DC3" s="35">
        <f>ناهنجاری!AZ3</f>
      </c>
      <c r="DD3" s="35">
        <f>ناهنجاری!BA3</f>
      </c>
      <c r="DE3" s="35">
        <f>ناهنجاری!BB3</f>
      </c>
      <c r="DF3" s="35">
        <f>ناهنجاری!BC3</f>
      </c>
      <c r="DG3" s="35">
        <f>عملکردی!AU3</f>
      </c>
      <c r="DH3" s="35">
        <f>عملکردی!AV3</f>
      </c>
      <c r="DI3" s="35">
        <f>عملکردی!AW3</f>
      </c>
      <c r="DJ3" s="35">
        <f>عملکردی!AX3</f>
      </c>
      <c r="DK3" s="35">
        <f>عملکردی!AY3</f>
      </c>
      <c r="DL3" s="33">
        <f>عملکردی!AZ3</f>
      </c>
      <c r="DM3" s="33">
        <f>عملکردی!BA3</f>
      </c>
      <c r="DN3" s="33">
        <f>عملکردی!BB3</f>
      </c>
      <c r="DO3" s="35">
        <f>عملکردی!BC3</f>
      </c>
      <c r="DP3" s="35">
        <f>عملکردی!BD3</f>
      </c>
      <c r="DQ3" s="35">
        <f>عملکردی!BE3</f>
      </c>
      <c r="DR3" s="35">
        <f>عملکردی!BF3</f>
      </c>
      <c r="DS3" s="33">
        <f>عملکردی!BG3</f>
      </c>
      <c r="DT3" s="33">
        <f>عملکردی!BH3</f>
      </c>
      <c r="DU3" s="35">
        <f>عملکردی!BI3</f>
      </c>
      <c r="DV3" s="35">
        <f>عملکردی!BJ3</f>
      </c>
      <c r="DW3" s="33">
        <f>عملکردی!BK3</f>
      </c>
      <c r="DX3" s="35">
        <f>عملکردی!BL3</f>
      </c>
      <c r="DY3" s="35">
        <f>عملکردی!BM3</f>
      </c>
      <c r="DZ3" s="35">
        <f>عملکردی!BN3</f>
      </c>
      <c r="EA3" s="35">
        <f>عملکردی!BO3</f>
      </c>
      <c r="EB3" s="35">
        <f>عملکردی!BP3</f>
      </c>
      <c r="EC3" s="33">
        <f>عملکردی!BQ3</f>
      </c>
      <c r="ED3" s="35">
        <f>عملکردی!BR3</f>
      </c>
      <c r="EE3" s="33">
        <f>عملکردی!BS3</f>
      </c>
      <c r="EF3" s="33">
        <f>عملکردی!BT3</f>
      </c>
      <c r="EG3" s="33">
        <f>عملکردی!BU3</f>
      </c>
      <c r="EH3" s="35">
        <f>عملکردی!BV3</f>
      </c>
      <c r="EI3" s="33">
        <f>عملکردی!BW3</f>
      </c>
      <c r="EJ3" s="33">
        <f>عملکردی!BX3</f>
      </c>
      <c r="EK3" s="33">
        <f>عملکردی!BY3</f>
      </c>
      <c r="EL3" s="35">
        <f>عملکردی!BZ3</f>
      </c>
      <c r="EM3" s="35">
        <f>عملکردی!CA3</f>
      </c>
      <c r="EN3" s="35">
        <f>عملکردی!CB3</f>
      </c>
      <c r="EO3" s="35">
        <f>عملکردی!CC3</f>
      </c>
      <c r="EP3" s="33">
        <f>عملکردی!CD3</f>
      </c>
      <c r="EQ3" s="35">
        <f>عملکردی!CE3</f>
      </c>
      <c r="ER3" s="35">
        <f>عملکردی!CF3</f>
      </c>
      <c r="ES3" s="35">
        <f>عملکردی!CG3</f>
      </c>
      <c r="ET3" s="35">
        <f>عملکردی!CH3</f>
      </c>
      <c r="EU3" s="35">
        <f>عملکردی!CI3</f>
      </c>
      <c r="EV3" s="35">
        <f>عملکردی!CJ3</f>
      </c>
      <c r="EW3" s="7">
        <f>پرسشنامه!L3</f>
      </c>
      <c r="EX3" s="11">
        <f>پرسشنامه!BE3</f>
      </c>
      <c r="EY3" s="11">
        <f>پرسشنامه!BF3</f>
      </c>
      <c r="EZ3" s="7">
        <f>پرسشنامه!BG3</f>
      </c>
      <c r="FA3" s="7">
        <f>پرسشنامه!BH3</f>
      </c>
      <c r="FB3" s="7">
        <f>پرسشنامه!BI3</f>
      </c>
      <c r="FC3" s="7">
        <f>پرسشنامه!BJ3</f>
      </c>
      <c r="FD3" s="6">
        <f>پرسشنامه!CD3</f>
      </c>
      <c r="FE3" s="7">
        <f>پرسشنامه!CE3</f>
      </c>
      <c r="FF3" s="7">
        <f>پرسشنامه!CF3</f>
      </c>
      <c r="FG3" s="6">
        <f>پرسشنامه!DI3</f>
      </c>
      <c r="FH3" s="7">
        <f>پرسشنامه!DJ3</f>
      </c>
      <c r="FI3" s="7">
        <f>پرسشنامه!DK3</f>
      </c>
      <c r="FJ3" s="6">
        <f>پرسشنامه!DX3</f>
      </c>
      <c r="FK3" s="7">
        <f>پرسشنامه!DY3</f>
      </c>
      <c r="FL3" s="7">
        <f>پرسشنامه!DZ3</f>
      </c>
      <c r="FM3" s="6">
        <f>پرسشنامه!FD3</f>
      </c>
      <c r="FN3" s="7">
        <f>پرسشنامه!FE3</f>
      </c>
      <c r="FO3" s="7">
        <f>پرسشنامه!FF3</f>
      </c>
      <c r="FP3" s="6">
        <f>پرسشنامه!FV3</f>
      </c>
      <c r="FQ3" s="7">
        <f>پرسشنامه!FW3</f>
      </c>
      <c r="FR3" s="7">
        <f>پرسشنامه!FX3</f>
      </c>
    </row>
    <row x14ac:dyDescent="0.25" r="4" customHeight="1" ht="18.9">
      <c r="A4" s="36">
        <f>'اطلاعات شخصی'!B4</f>
      </c>
      <c r="B4" s="36">
        <f>'اطلاعات شخصی'!C4</f>
      </c>
      <c r="C4" s="36">
        <f>'اطلاعات شخصی'!D4</f>
      </c>
      <c r="D4" s="33">
        <f>'اطلاعات شخصی'!E4</f>
      </c>
      <c r="E4" s="34">
        <f>'اطلاعات شخصی'!F4</f>
      </c>
      <c r="F4" s="36">
        <f>'اطلاعات شخصی'!I4</f>
      </c>
      <c r="G4" s="33">
        <f>'اطلاعات شخصی'!J4</f>
      </c>
      <c r="H4" s="33">
        <f>'اطلاعات شخصی'!K4</f>
      </c>
      <c r="I4" s="33">
        <f>'اطلاعات شخصی'!L4</f>
      </c>
      <c r="J4" s="33">
        <f>'اطلاعات شخصی'!N4</f>
      </c>
      <c r="K4" s="33">
        <f>'اطلاعات شخصی'!P4</f>
      </c>
      <c r="L4" s="36">
        <f>'اطلاعات شخصی'!R4</f>
      </c>
      <c r="M4" s="33">
        <f>'اطلاعات شخصی'!S4</f>
      </c>
      <c r="N4" s="33">
        <f>'اطلاعات شخصی'!T4</f>
      </c>
      <c r="O4" s="33">
        <f>'اطلاعات شخصی'!U4</f>
      </c>
      <c r="P4" s="33">
        <f>'شاخص بدنی'!H4</f>
      </c>
      <c r="Q4" s="33">
        <f>'شاخص بدنی'!I4</f>
      </c>
      <c r="R4" s="33">
        <f>'شاخص بدنی'!J4</f>
      </c>
      <c r="S4" s="33">
        <f>'شاخص بدنی'!K4</f>
      </c>
      <c r="T4" s="33">
        <f>'شاخص بدنی'!L4</f>
      </c>
      <c r="U4" s="33">
        <f>'شاخص بدنی'!M4</f>
      </c>
      <c r="V4" s="33">
        <f>'شاخص بدنی'!N4</f>
      </c>
      <c r="W4" s="35">
        <f>'شاخص بدنی'!O4</f>
      </c>
      <c r="X4" s="36">
        <f>'شاخص بدنی'!P4</f>
      </c>
      <c r="Y4" s="33">
        <f>'شاخص بدنی'!Q4</f>
      </c>
      <c r="Z4" s="35">
        <f>'شاخص بدنی'!R4</f>
      </c>
      <c r="AA4" s="35">
        <f>'شاخص بدنی'!T4</f>
      </c>
      <c r="AB4" s="35">
        <f>'شاخص بدنی'!U4</f>
      </c>
      <c r="AC4" s="36">
        <f>'شاخص بدنی'!V4</f>
      </c>
      <c r="AD4" s="35">
        <f>'شاخص بدنی'!W4</f>
      </c>
      <c r="AE4" s="35">
        <f>'شاخص بدنی'!X4</f>
      </c>
      <c r="AF4" s="35">
        <f>'شاخص بدنی'!Y4</f>
      </c>
      <c r="AG4" s="36">
        <f>'شاخص بدنی'!Z4</f>
      </c>
      <c r="AH4" s="36">
        <f>'شاخص بدنی'!AA4</f>
      </c>
      <c r="AI4" s="35">
        <f>'شاخص بدنی'!AB4</f>
      </c>
      <c r="AJ4" s="36">
        <f>'شاخص بدنی'!AC4</f>
      </c>
      <c r="AK4" s="36">
        <f>'شاخص بدنی'!AD4</f>
      </c>
      <c r="AL4" s="35">
        <f>'شاخص بدنی'!AE4</f>
      </c>
      <c r="AM4" s="35">
        <f>'شاخص بدنی'!AF4</f>
      </c>
      <c r="AN4" s="35">
        <f>'شاخص بدنی'!AG4</f>
      </c>
      <c r="AO4" s="35">
        <f>'شاخص بدنی'!AH4</f>
      </c>
      <c r="AP4" s="35">
        <f>'شاخص بدنی'!AI4</f>
      </c>
      <c r="AQ4" s="35">
        <f>'شاخص بدنی'!AJ4</f>
      </c>
      <c r="AR4" s="35">
        <f>'شاخص بدنی'!AK4</f>
      </c>
      <c r="AS4" s="35">
        <f>'شاخص بدنی'!AL4</f>
      </c>
      <c r="AT4" s="35">
        <f>'شاخص بدنی'!AM4</f>
      </c>
      <c r="AU4" s="35">
        <f>'شاخص بدنی'!AN4</f>
      </c>
      <c r="AV4" s="35">
        <f>'شاخص بدنی'!AO4</f>
      </c>
      <c r="AW4" s="35">
        <f>'شاخص بدنی'!AP4</f>
      </c>
      <c r="AX4" s="35">
        <f>'شاخص بدنی'!AQ4</f>
      </c>
      <c r="AY4" s="35">
        <f>'شاخص بدنی'!AR4</f>
      </c>
      <c r="AZ4" s="35">
        <f>'شاخص بدنی'!AS4</f>
      </c>
      <c r="BA4" s="35">
        <f>'شاخص بدنی'!AT4</f>
      </c>
      <c r="BB4" s="35">
        <f>'شاخص بدنی'!AU4</f>
      </c>
      <c r="BC4" s="35">
        <f>'شاخص بدنی'!AV4</f>
      </c>
      <c r="BD4" s="35">
        <f>'شاخص بدنی'!AW4</f>
      </c>
      <c r="BE4" s="35">
        <f>'شاخص بدنی'!AX4</f>
      </c>
      <c r="BF4" s="35">
        <f>'شاخص بدنی'!AY4</f>
      </c>
      <c r="BG4" s="35">
        <f>'شاخص بدنی'!AZ4</f>
      </c>
      <c r="BH4" s="35">
        <f>تغذیه!J4</f>
      </c>
      <c r="BI4" s="35">
        <f>تغذیه!K4</f>
      </c>
      <c r="BJ4" s="35">
        <f>تغذیه!L4</f>
      </c>
      <c r="BK4" s="36">
        <f>تغذیه!M4</f>
      </c>
      <c r="BL4" s="36">
        <f>تغذیه!N4</f>
      </c>
      <c r="BM4" s="35">
        <f>تغذیه!O4</f>
      </c>
      <c r="BN4" s="35">
        <f>تغذیه!P4</f>
      </c>
      <c r="BO4" s="35">
        <f>تغذیه!Q4</f>
      </c>
      <c r="BP4" s="35">
        <f>تغذیه!R4</f>
      </c>
      <c r="BQ4" s="35">
        <f>تغذیه!S4</f>
      </c>
      <c r="BR4" s="35">
        <f>تغذیه!T4</f>
      </c>
      <c r="BS4" s="35">
        <f>تغذیه!U4</f>
      </c>
      <c r="BT4" s="35">
        <f>تغذیه!V4</f>
      </c>
      <c r="BU4" s="35">
        <f>تغذیه!W4</f>
      </c>
      <c r="BV4" s="35">
        <f>تغذیه!X4</f>
      </c>
      <c r="BW4" s="35">
        <f>تغذیه!Y4</f>
      </c>
      <c r="BX4" s="35">
        <f>تغذیه!Z4</f>
      </c>
      <c r="BY4" s="35">
        <f>تغذیه!AA4</f>
      </c>
      <c r="BZ4" s="35">
        <f>تغذیه!AB4</f>
      </c>
      <c r="CA4" s="35">
        <f>تغذیه!AC4</f>
      </c>
      <c r="CB4" s="35">
        <f>تغذیه!AD4</f>
      </c>
      <c r="CC4" s="35">
        <f>تغذیه!AE4</f>
      </c>
      <c r="CD4" s="35">
        <f>تغذیه!AF4</f>
      </c>
      <c r="CE4" s="35">
        <f>تغذیه!AG4</f>
      </c>
      <c r="CF4" s="35">
        <f>تغذیه!AH4</f>
      </c>
      <c r="CG4" s="35">
        <f>ناهنجاری!AD4</f>
      </c>
      <c r="CH4" s="33">
        <f>ناهنجاری!AE4</f>
      </c>
      <c r="CI4" s="33">
        <f>ناهنجاری!AF4</f>
      </c>
      <c r="CJ4" s="35">
        <f>ناهنجاری!AG4</f>
      </c>
      <c r="CK4" s="35">
        <f>ناهنجاری!AH4</f>
      </c>
      <c r="CL4" s="35">
        <f>ناهنجاری!AI4</f>
      </c>
      <c r="CM4" s="35">
        <f>ناهنجاری!AJ4</f>
      </c>
      <c r="CN4" s="35">
        <f>ناهنجاری!AK4</f>
      </c>
      <c r="CO4" s="35">
        <f>ناهنجاری!AL4</f>
      </c>
      <c r="CP4" s="35">
        <f>ناهنجاری!AM4</f>
      </c>
      <c r="CQ4" s="33">
        <f>ناهنجاری!AN4</f>
      </c>
      <c r="CR4" s="33">
        <f>ناهنجاری!AO4</f>
      </c>
      <c r="CS4" s="35">
        <f>ناهنجاری!AP4</f>
      </c>
      <c r="CT4" s="33">
        <f>ناهنجاری!AQ4</f>
      </c>
      <c r="CU4" s="35">
        <f>ناهنجاری!AR4</f>
      </c>
      <c r="CV4" s="35">
        <f>ناهنجاری!AS4</f>
      </c>
      <c r="CW4" s="35">
        <f>ناهنجاری!AT4</f>
      </c>
      <c r="CX4" s="35">
        <f>ناهنجاری!AU4</f>
      </c>
      <c r="CY4" s="35">
        <f>ناهنجاری!AV4</f>
      </c>
      <c r="CZ4" s="35">
        <f>ناهنجاری!AW4</f>
      </c>
      <c r="DA4" s="35">
        <f>ناهنجاری!AX4</f>
      </c>
      <c r="DB4" s="35">
        <f>ناهنجاری!AY4</f>
      </c>
      <c r="DC4" s="35">
        <f>ناهنجاری!AZ4</f>
      </c>
      <c r="DD4" s="35">
        <f>ناهنجاری!BA4</f>
      </c>
      <c r="DE4" s="35">
        <f>ناهنجاری!BB4</f>
      </c>
      <c r="DF4" s="35">
        <f>ناهنجاری!BC4</f>
      </c>
      <c r="DG4" s="35">
        <f>عملکردی!AU4</f>
      </c>
      <c r="DH4" s="35">
        <f>عملکردی!AV4</f>
      </c>
      <c r="DI4" s="35">
        <f>عملکردی!AW4</f>
      </c>
      <c r="DJ4" s="35">
        <f>عملکردی!AX4</f>
      </c>
      <c r="DK4" s="35">
        <f>عملکردی!AY4</f>
      </c>
      <c r="DL4" s="33">
        <f>عملکردی!AZ4</f>
      </c>
      <c r="DM4" s="33">
        <f>عملکردی!BA4</f>
      </c>
      <c r="DN4" s="33">
        <f>عملکردی!BB4</f>
      </c>
      <c r="DO4" s="35">
        <f>عملکردی!BC4</f>
      </c>
      <c r="DP4" s="35">
        <f>عملکردی!BD4</f>
      </c>
      <c r="DQ4" s="35">
        <f>عملکردی!BE4</f>
      </c>
      <c r="DR4" s="35">
        <f>عملکردی!BF4</f>
      </c>
      <c r="DS4" s="33">
        <f>عملکردی!BG4</f>
      </c>
      <c r="DT4" s="33">
        <f>عملکردی!BH4</f>
      </c>
      <c r="DU4" s="35">
        <f>عملکردی!BI4</f>
      </c>
      <c r="DV4" s="35">
        <f>عملکردی!BJ4</f>
      </c>
      <c r="DW4" s="33">
        <f>عملکردی!BK4</f>
      </c>
      <c r="DX4" s="35">
        <f>عملکردی!BL4</f>
      </c>
      <c r="DY4" s="35">
        <f>عملکردی!BM4</f>
      </c>
      <c r="DZ4" s="35">
        <f>عملکردی!BN4</f>
      </c>
      <c r="EA4" s="35">
        <f>عملکردی!BO4</f>
      </c>
      <c r="EB4" s="35">
        <f>عملکردی!BP4</f>
      </c>
      <c r="EC4" s="33">
        <f>عملکردی!BQ4</f>
      </c>
      <c r="ED4" s="35">
        <f>عملکردی!BR4</f>
      </c>
      <c r="EE4" s="33">
        <f>عملکردی!BS4</f>
      </c>
      <c r="EF4" s="33">
        <f>عملکردی!BT4</f>
      </c>
      <c r="EG4" s="33">
        <f>عملکردی!BU4</f>
      </c>
      <c r="EH4" s="35">
        <f>عملکردی!BV4</f>
      </c>
      <c r="EI4" s="33">
        <f>عملکردی!BW4</f>
      </c>
      <c r="EJ4" s="33">
        <f>عملکردی!BX4</f>
      </c>
      <c r="EK4" s="33">
        <f>عملکردی!BY4</f>
      </c>
      <c r="EL4" s="35">
        <f>عملکردی!BZ4</f>
      </c>
      <c r="EM4" s="35">
        <f>عملکردی!CA4</f>
      </c>
      <c r="EN4" s="35">
        <f>عملکردی!CB4</f>
      </c>
      <c r="EO4" s="35">
        <f>عملکردی!CC4</f>
      </c>
      <c r="EP4" s="33">
        <f>عملکردی!CD4</f>
      </c>
      <c r="EQ4" s="35">
        <f>عملکردی!CE4</f>
      </c>
      <c r="ER4" s="35">
        <f>عملکردی!CF4</f>
      </c>
      <c r="ES4" s="35">
        <f>عملکردی!CG4</f>
      </c>
      <c r="ET4" s="35">
        <f>عملکردی!CH4</f>
      </c>
      <c r="EU4" s="35">
        <f>عملکردی!CI4</f>
      </c>
      <c r="EV4" s="35">
        <f>عملکردی!CJ4</f>
      </c>
      <c r="EW4" s="7">
        <f>پرسشنامه!L4</f>
      </c>
      <c r="EX4" s="6">
        <f>پرسشنامه!BE4</f>
      </c>
      <c r="EY4" s="11">
        <f>پرسشنامه!BF4</f>
      </c>
      <c r="EZ4" s="7">
        <f>پرسشنامه!BG4</f>
      </c>
      <c r="FA4" s="7">
        <f>پرسشنامه!BH4</f>
      </c>
      <c r="FB4" s="7">
        <f>پرسشنامه!BI4</f>
      </c>
      <c r="FC4" s="7">
        <f>پرسشنامه!BJ4</f>
      </c>
      <c r="FD4" s="6">
        <f>پرسشنامه!CD4</f>
      </c>
      <c r="FE4" s="7">
        <f>پرسشنامه!CE4</f>
      </c>
      <c r="FF4" s="7">
        <f>پرسشنامه!CF4</f>
      </c>
      <c r="FG4" s="6">
        <f>پرسشنامه!DI4</f>
      </c>
      <c r="FH4" s="7">
        <f>پرسشنامه!DJ4</f>
      </c>
      <c r="FI4" s="7">
        <f>پرسشنامه!DK4</f>
      </c>
      <c r="FJ4" s="6">
        <f>پرسشنامه!DX4</f>
      </c>
      <c r="FK4" s="7">
        <f>پرسشنامه!DY4</f>
      </c>
      <c r="FL4" s="7">
        <f>پرسشنامه!DZ4</f>
      </c>
      <c r="FM4" s="6">
        <f>پرسشنامه!FD4</f>
      </c>
      <c r="FN4" s="7">
        <f>پرسشنامه!FE4</f>
      </c>
      <c r="FO4" s="7">
        <f>پرسشنامه!FF4</f>
      </c>
      <c r="FP4" s="6">
        <f>پرسشنامه!FV4</f>
      </c>
      <c r="FQ4" s="7">
        <f>پرسشنامه!FW4</f>
      </c>
      <c r="FR4" s="7">
        <f>پرسشنامه!FX4</f>
      </c>
    </row>
    <row x14ac:dyDescent="0.25" r="5" customHeight="1" ht="18.9">
      <c r="A5" s="36">
        <f>'اطلاعات شخصی'!B5</f>
      </c>
      <c r="B5" s="36">
        <f>'اطلاعات شخصی'!C5</f>
      </c>
      <c r="C5" s="36">
        <f>'اطلاعات شخصی'!D5</f>
      </c>
      <c r="D5" s="33">
        <f>'اطلاعات شخصی'!E5</f>
      </c>
      <c r="E5" s="34">
        <f>'اطلاعات شخصی'!F5</f>
      </c>
      <c r="F5" s="36">
        <f>'اطلاعات شخصی'!I5</f>
      </c>
      <c r="G5" s="33">
        <f>'اطلاعات شخصی'!J5</f>
      </c>
      <c r="H5" s="33">
        <f>'اطلاعات شخصی'!K5</f>
      </c>
      <c r="I5" s="33">
        <f>'اطلاعات شخصی'!L5</f>
      </c>
      <c r="J5" s="33">
        <f>'اطلاعات شخصی'!N5</f>
      </c>
      <c r="K5" s="33">
        <f>'اطلاعات شخصی'!P5</f>
      </c>
      <c r="L5" s="36">
        <f>'اطلاعات شخصی'!R5</f>
      </c>
      <c r="M5" s="33">
        <f>'اطلاعات شخصی'!S5</f>
      </c>
      <c r="N5" s="33">
        <f>'اطلاعات شخصی'!T5</f>
      </c>
      <c r="O5" s="33">
        <f>'اطلاعات شخصی'!U5</f>
      </c>
      <c r="P5" s="33">
        <f>'شاخص بدنی'!H5</f>
      </c>
      <c r="Q5" s="33">
        <f>'شاخص بدنی'!I5</f>
      </c>
      <c r="R5" s="33">
        <f>'شاخص بدنی'!J5</f>
      </c>
      <c r="S5" s="33">
        <f>'شاخص بدنی'!K5</f>
      </c>
      <c r="T5" s="33">
        <f>'شاخص بدنی'!L5</f>
      </c>
      <c r="U5" s="33">
        <f>'شاخص بدنی'!M5</f>
      </c>
      <c r="V5" s="33">
        <f>'شاخص بدنی'!N5</f>
      </c>
      <c r="W5" s="35">
        <f>'شاخص بدنی'!O5</f>
      </c>
      <c r="X5" s="36">
        <f>'شاخص بدنی'!P5</f>
      </c>
      <c r="Y5" s="33">
        <f>'شاخص بدنی'!Q5</f>
      </c>
      <c r="Z5" s="35">
        <f>'شاخص بدنی'!R5</f>
      </c>
      <c r="AA5" s="35">
        <f>'شاخص بدنی'!T5</f>
      </c>
      <c r="AB5" s="35">
        <f>'شاخص بدنی'!U5</f>
      </c>
      <c r="AC5" s="36">
        <f>'شاخص بدنی'!V5</f>
      </c>
      <c r="AD5" s="35">
        <f>'شاخص بدنی'!W5</f>
      </c>
      <c r="AE5" s="35">
        <f>'شاخص بدنی'!X5</f>
      </c>
      <c r="AF5" s="35">
        <f>'شاخص بدنی'!Y5</f>
      </c>
      <c r="AG5" s="36">
        <f>'شاخص بدنی'!Z5</f>
      </c>
      <c r="AH5" s="36">
        <f>'شاخص بدنی'!AA5</f>
      </c>
      <c r="AI5" s="35">
        <f>'شاخص بدنی'!AB5</f>
      </c>
      <c r="AJ5" s="36">
        <f>'شاخص بدنی'!AC5</f>
      </c>
      <c r="AK5" s="36">
        <f>'شاخص بدنی'!AD5</f>
      </c>
      <c r="AL5" s="35">
        <f>'شاخص بدنی'!AE5</f>
      </c>
      <c r="AM5" s="35">
        <f>'شاخص بدنی'!AF5</f>
      </c>
      <c r="AN5" s="35">
        <f>'شاخص بدنی'!AG5</f>
      </c>
      <c r="AO5" s="33">
        <f>'شاخص بدنی'!AH5</f>
      </c>
      <c r="AP5" s="35">
        <f>'شاخص بدنی'!AI5</f>
      </c>
      <c r="AQ5" s="35">
        <f>'شاخص بدنی'!AJ5</f>
      </c>
      <c r="AR5" s="35">
        <f>'شاخص بدنی'!AK5</f>
      </c>
      <c r="AS5" s="35">
        <f>'شاخص بدنی'!AL5</f>
      </c>
      <c r="AT5" s="35">
        <f>'شاخص بدنی'!AM5</f>
      </c>
      <c r="AU5" s="35">
        <f>'شاخص بدنی'!AN5</f>
      </c>
      <c r="AV5" s="35">
        <f>'شاخص بدنی'!AO5</f>
      </c>
      <c r="AW5" s="35">
        <f>'شاخص بدنی'!AP5</f>
      </c>
      <c r="AX5" s="35">
        <f>'شاخص بدنی'!AQ5</f>
      </c>
      <c r="AY5" s="35">
        <f>'شاخص بدنی'!AR5</f>
      </c>
      <c r="AZ5" s="35">
        <f>'شاخص بدنی'!AS5</f>
      </c>
      <c r="BA5" s="35">
        <f>'شاخص بدنی'!AT5</f>
      </c>
      <c r="BB5" s="35">
        <f>'شاخص بدنی'!AU5</f>
      </c>
      <c r="BC5" s="35">
        <f>'شاخص بدنی'!AV5</f>
      </c>
      <c r="BD5" s="35">
        <f>'شاخص بدنی'!AW5</f>
      </c>
      <c r="BE5" s="35">
        <f>'شاخص بدنی'!AX5</f>
      </c>
      <c r="BF5" s="35">
        <f>'شاخص بدنی'!AY5</f>
      </c>
      <c r="BG5" s="35">
        <f>'شاخص بدنی'!AZ5</f>
      </c>
      <c r="BH5" s="35">
        <f>تغذیه!J5</f>
      </c>
      <c r="BI5" s="35">
        <f>تغذیه!K5</f>
      </c>
      <c r="BJ5" s="35">
        <f>تغذیه!L5</f>
      </c>
      <c r="BK5" s="36">
        <f>تغذیه!M5</f>
      </c>
      <c r="BL5" s="36">
        <f>تغذیه!N5</f>
      </c>
      <c r="BM5" s="35">
        <f>تغذیه!O5</f>
      </c>
      <c r="BN5" s="35">
        <f>تغذیه!P5</f>
      </c>
      <c r="BO5" s="35">
        <f>تغذیه!Q5</f>
      </c>
      <c r="BP5" s="35">
        <f>تغذیه!R5</f>
      </c>
      <c r="BQ5" s="35">
        <f>تغذیه!S5</f>
      </c>
      <c r="BR5" s="35">
        <f>تغذیه!T5</f>
      </c>
      <c r="BS5" s="35">
        <f>تغذیه!U5</f>
      </c>
      <c r="BT5" s="35">
        <f>تغذیه!V5</f>
      </c>
      <c r="BU5" s="35">
        <f>تغذیه!W5</f>
      </c>
      <c r="BV5" s="35">
        <f>تغذیه!X5</f>
      </c>
      <c r="BW5" s="35">
        <f>تغذیه!Y5</f>
      </c>
      <c r="BX5" s="35">
        <f>تغذیه!Z5</f>
      </c>
      <c r="BY5" s="35">
        <f>تغذیه!AA5</f>
      </c>
      <c r="BZ5" s="35">
        <f>تغذیه!AB5</f>
      </c>
      <c r="CA5" s="35">
        <f>تغذیه!AC5</f>
      </c>
      <c r="CB5" s="35">
        <f>تغذیه!AD5</f>
      </c>
      <c r="CC5" s="35">
        <f>تغذیه!AE5</f>
      </c>
      <c r="CD5" s="35">
        <f>تغذیه!AF5</f>
      </c>
      <c r="CE5" s="35">
        <f>تغذیه!AG5</f>
      </c>
      <c r="CF5" s="35">
        <f>تغذیه!AH5</f>
      </c>
      <c r="CG5" s="35">
        <f>ناهنجاری!AD5</f>
      </c>
      <c r="CH5" s="33">
        <f>ناهنجاری!AE5</f>
      </c>
      <c r="CI5" s="33">
        <f>ناهنجاری!AF5</f>
      </c>
      <c r="CJ5" s="35">
        <f>ناهنجاری!AG5</f>
      </c>
      <c r="CK5" s="35">
        <f>ناهنجاری!AH5</f>
      </c>
      <c r="CL5" s="35">
        <f>ناهنجاری!AI5</f>
      </c>
      <c r="CM5" s="35">
        <f>ناهنجاری!AJ5</f>
      </c>
      <c r="CN5" s="35">
        <f>ناهنجاری!AK5</f>
      </c>
      <c r="CO5" s="35">
        <f>ناهنجاری!AL5</f>
      </c>
      <c r="CP5" s="35">
        <f>ناهنجاری!AM5</f>
      </c>
      <c r="CQ5" s="33">
        <f>ناهنجاری!AN5</f>
      </c>
      <c r="CR5" s="33">
        <f>ناهنجاری!AO5</f>
      </c>
      <c r="CS5" s="35">
        <f>ناهنجاری!AP5</f>
      </c>
      <c r="CT5" s="33">
        <f>ناهنجاری!AQ5</f>
      </c>
      <c r="CU5" s="35">
        <f>ناهنجاری!AR5</f>
      </c>
      <c r="CV5" s="35">
        <f>ناهنجاری!AS5</f>
      </c>
      <c r="CW5" s="35">
        <f>ناهنجاری!AT5</f>
      </c>
      <c r="CX5" s="35">
        <f>ناهنجاری!AU5</f>
      </c>
      <c r="CY5" s="35">
        <f>ناهنجاری!AV5</f>
      </c>
      <c r="CZ5" s="35">
        <f>ناهنجاری!AW5</f>
      </c>
      <c r="DA5" s="35">
        <f>ناهنجاری!AX5</f>
      </c>
      <c r="DB5" s="35">
        <f>ناهنجاری!AY5</f>
      </c>
      <c r="DC5" s="35">
        <f>ناهنجاری!AZ5</f>
      </c>
      <c r="DD5" s="35">
        <f>ناهنجاری!BA5</f>
      </c>
      <c r="DE5" s="35">
        <f>ناهنجاری!BB5</f>
      </c>
      <c r="DF5" s="35">
        <f>ناهنجاری!BC5</f>
      </c>
      <c r="DG5" s="35">
        <f>عملکردی!AU5</f>
      </c>
      <c r="DH5" s="35">
        <f>عملکردی!AV5</f>
      </c>
      <c r="DI5" s="35">
        <f>عملکردی!AW5</f>
      </c>
      <c r="DJ5" s="35">
        <f>عملکردی!AX5</f>
      </c>
      <c r="DK5" s="35">
        <f>عملکردی!AY5</f>
      </c>
      <c r="DL5" s="33">
        <f>عملکردی!AZ5</f>
      </c>
      <c r="DM5" s="33">
        <f>عملکردی!BA5</f>
      </c>
      <c r="DN5" s="33">
        <f>عملکردی!BB5</f>
      </c>
      <c r="DO5" s="35">
        <f>عملکردی!BC5</f>
      </c>
      <c r="DP5" s="35">
        <f>عملکردی!BD5</f>
      </c>
      <c r="DQ5" s="35">
        <f>عملکردی!BE5</f>
      </c>
      <c r="DR5" s="35">
        <f>عملکردی!BF5</f>
      </c>
      <c r="DS5" s="33">
        <f>عملکردی!BG5</f>
      </c>
      <c r="DT5" s="33">
        <f>عملکردی!BH5</f>
      </c>
      <c r="DU5" s="35">
        <f>عملکردی!BI5</f>
      </c>
      <c r="DV5" s="35">
        <f>عملکردی!BJ5</f>
      </c>
      <c r="DW5" s="33">
        <f>عملکردی!BK5</f>
      </c>
      <c r="DX5" s="35">
        <f>عملکردی!BL5</f>
      </c>
      <c r="DY5" s="35">
        <f>عملکردی!BM5</f>
      </c>
      <c r="DZ5" s="35">
        <f>عملکردی!BN5</f>
      </c>
      <c r="EA5" s="35">
        <f>عملکردی!BO5</f>
      </c>
      <c r="EB5" s="35">
        <f>عملکردی!BP5</f>
      </c>
      <c r="EC5" s="33">
        <f>عملکردی!BQ5</f>
      </c>
      <c r="ED5" s="35">
        <f>عملکردی!BR5</f>
      </c>
      <c r="EE5" s="33">
        <f>عملکردی!BS5</f>
      </c>
      <c r="EF5" s="33">
        <f>عملکردی!BT5</f>
      </c>
      <c r="EG5" s="33">
        <f>عملکردی!BU5</f>
      </c>
      <c r="EH5" s="35">
        <f>عملکردی!BV5</f>
      </c>
      <c r="EI5" s="33">
        <f>عملکردی!BW5</f>
      </c>
      <c r="EJ5" s="33">
        <f>عملکردی!BX5</f>
      </c>
      <c r="EK5" s="33">
        <f>عملکردی!BY5</f>
      </c>
      <c r="EL5" s="35">
        <f>عملکردی!BZ5</f>
      </c>
      <c r="EM5" s="35">
        <f>عملکردی!CA5</f>
      </c>
      <c r="EN5" s="35">
        <f>عملکردی!CB5</f>
      </c>
      <c r="EO5" s="35">
        <f>عملکردی!CC5</f>
      </c>
      <c r="EP5" s="33">
        <f>عملکردی!CD5</f>
      </c>
      <c r="EQ5" s="35">
        <f>عملکردی!CE5</f>
      </c>
      <c r="ER5" s="35">
        <f>عملکردی!CF5</f>
      </c>
      <c r="ES5" s="35">
        <f>عملکردی!CG5</f>
      </c>
      <c r="ET5" s="35">
        <f>عملکردی!CH5</f>
      </c>
      <c r="EU5" s="35">
        <f>عملکردی!CI5</f>
      </c>
      <c r="EV5" s="35">
        <f>عملکردی!CJ5</f>
      </c>
      <c r="EW5" s="7">
        <f>پرسشنامه!L5</f>
      </c>
      <c r="EX5" s="11">
        <f>پرسشنامه!BE5</f>
      </c>
      <c r="EY5" s="6">
        <f>پرسشنامه!BF5</f>
      </c>
      <c r="EZ5" s="7">
        <f>پرسشنامه!BG5</f>
      </c>
      <c r="FA5" s="7">
        <f>پرسشنامه!BH5</f>
      </c>
      <c r="FB5" s="7">
        <f>پرسشنامه!BI5</f>
      </c>
      <c r="FC5" s="7">
        <f>پرسشنامه!BJ5</f>
      </c>
      <c r="FD5" s="6">
        <f>پرسشنامه!CD5</f>
      </c>
      <c r="FE5" s="7">
        <f>پرسشنامه!CE5</f>
      </c>
      <c r="FF5" s="7">
        <f>پرسشنامه!CF5</f>
      </c>
      <c r="FG5" s="6">
        <f>پرسشنامه!DI5</f>
      </c>
      <c r="FH5" s="7">
        <f>پرسشنامه!DJ5</f>
      </c>
      <c r="FI5" s="7">
        <f>پرسشنامه!DK5</f>
      </c>
      <c r="FJ5" s="6">
        <f>پرسشنامه!DX5</f>
      </c>
      <c r="FK5" s="7">
        <f>پرسشنامه!DY5</f>
      </c>
      <c r="FL5" s="7">
        <f>پرسشنامه!DZ5</f>
      </c>
      <c r="FM5" s="6">
        <f>پرسشنامه!FD5</f>
      </c>
      <c r="FN5" s="7">
        <f>پرسشنامه!FE5</f>
      </c>
      <c r="FO5" s="7">
        <f>پرسشنامه!FF5</f>
      </c>
      <c r="FP5" s="6">
        <f>پرسشنامه!FV5</f>
      </c>
      <c r="FQ5" s="7">
        <f>پرسشنامه!FW5</f>
      </c>
      <c r="FR5" s="7">
        <f>پرسشنامه!FX5</f>
      </c>
    </row>
    <row x14ac:dyDescent="0.25" r="6" customHeight="1" ht="18.9">
      <c r="A6" s="36">
        <f>'اطلاعات شخصی'!B6</f>
      </c>
      <c r="B6" s="36">
        <f>'اطلاعات شخصی'!C6</f>
      </c>
      <c r="C6" s="36">
        <f>'اطلاعات شخصی'!D6</f>
      </c>
      <c r="D6" s="33">
        <f>'اطلاعات شخصی'!E6</f>
      </c>
      <c r="E6" s="34">
        <f>'اطلاعات شخصی'!F6</f>
      </c>
      <c r="F6" s="36">
        <f>'اطلاعات شخصی'!I6</f>
      </c>
      <c r="G6" s="33">
        <f>'اطلاعات شخصی'!J6</f>
      </c>
      <c r="H6" s="33">
        <f>'اطلاعات شخصی'!K6</f>
      </c>
      <c r="I6" s="35">
        <f>'اطلاعات شخصی'!L6</f>
      </c>
      <c r="J6" s="33">
        <f>'اطلاعات شخصی'!N6</f>
      </c>
      <c r="K6" s="33">
        <f>'اطلاعات شخصی'!P6</f>
      </c>
      <c r="L6" s="36">
        <f>'اطلاعات شخصی'!R6</f>
      </c>
      <c r="M6" s="33">
        <f>'اطلاعات شخصی'!S6</f>
      </c>
      <c r="N6" s="33">
        <f>'اطلاعات شخصی'!T6</f>
      </c>
      <c r="O6" s="33">
        <f>'اطلاعات شخصی'!U6</f>
      </c>
      <c r="P6" s="33">
        <f>'شاخص بدنی'!H6</f>
      </c>
      <c r="Q6" s="33">
        <f>'شاخص بدنی'!I6</f>
      </c>
      <c r="R6" s="33">
        <f>'شاخص بدنی'!J6</f>
      </c>
      <c r="S6" s="33">
        <f>'شاخص بدنی'!K6</f>
      </c>
      <c r="T6" s="33">
        <f>'شاخص بدنی'!L6</f>
      </c>
      <c r="U6" s="33">
        <f>'شاخص بدنی'!M6</f>
      </c>
      <c r="V6" s="33">
        <f>'شاخص بدنی'!N6</f>
      </c>
      <c r="W6" s="35">
        <f>'شاخص بدنی'!O6</f>
      </c>
      <c r="X6" s="36">
        <f>'شاخص بدنی'!P6</f>
      </c>
      <c r="Y6" s="33">
        <f>'شاخص بدنی'!Q6</f>
      </c>
      <c r="Z6" s="35">
        <f>'شاخص بدنی'!R6</f>
      </c>
      <c r="AA6" s="35">
        <f>'شاخص بدنی'!T6</f>
      </c>
      <c r="AB6" s="35">
        <f>'شاخص بدنی'!U6</f>
      </c>
      <c r="AC6" s="36">
        <f>'شاخص بدنی'!V6</f>
      </c>
      <c r="AD6" s="35">
        <f>'شاخص بدنی'!W6</f>
      </c>
      <c r="AE6" s="35">
        <f>'شاخص بدنی'!X6</f>
      </c>
      <c r="AF6" s="35">
        <f>'شاخص بدنی'!Y6</f>
      </c>
      <c r="AG6" s="36">
        <f>'شاخص بدنی'!Z6</f>
      </c>
      <c r="AH6" s="36">
        <f>'شاخص بدنی'!AA6</f>
      </c>
      <c r="AI6" s="35">
        <f>'شاخص بدنی'!AB6</f>
      </c>
      <c r="AJ6" s="36">
        <f>'شاخص بدنی'!AC6</f>
      </c>
      <c r="AK6" s="36">
        <f>'شاخص بدنی'!AD6</f>
      </c>
      <c r="AL6" s="35">
        <f>'شاخص بدنی'!AE6</f>
      </c>
      <c r="AM6" s="35">
        <f>'شاخص بدنی'!AF6</f>
      </c>
      <c r="AN6" s="35">
        <f>'شاخص بدنی'!AG6</f>
      </c>
      <c r="AO6" s="35">
        <f>'شاخص بدنی'!AH6</f>
      </c>
      <c r="AP6" s="35">
        <f>'شاخص بدنی'!AI6</f>
      </c>
      <c r="AQ6" s="35">
        <f>'شاخص بدنی'!AJ6</f>
      </c>
      <c r="AR6" s="35">
        <f>'شاخص بدنی'!AK6</f>
      </c>
      <c r="AS6" s="35">
        <f>'شاخص بدنی'!AL6</f>
      </c>
      <c r="AT6" s="35">
        <f>'شاخص بدنی'!AM6</f>
      </c>
      <c r="AU6" s="35">
        <f>'شاخص بدنی'!AN6</f>
      </c>
      <c r="AV6" s="35">
        <f>'شاخص بدنی'!AO6</f>
      </c>
      <c r="AW6" s="35">
        <f>'شاخص بدنی'!AP6</f>
      </c>
      <c r="AX6" s="35">
        <f>'شاخص بدنی'!AQ6</f>
      </c>
      <c r="AY6" s="35">
        <f>'شاخص بدنی'!AR6</f>
      </c>
      <c r="AZ6" s="35">
        <f>'شاخص بدنی'!AS6</f>
      </c>
      <c r="BA6" s="35">
        <f>'شاخص بدنی'!AT6</f>
      </c>
      <c r="BB6" s="35">
        <f>'شاخص بدنی'!AU6</f>
      </c>
      <c r="BC6" s="35">
        <f>'شاخص بدنی'!AV6</f>
      </c>
      <c r="BD6" s="35">
        <f>'شاخص بدنی'!AW6</f>
      </c>
      <c r="BE6" s="35">
        <f>'شاخص بدنی'!AX6</f>
      </c>
      <c r="BF6" s="35">
        <f>'شاخص بدنی'!AY6</f>
      </c>
      <c r="BG6" s="35">
        <f>'شاخص بدنی'!AZ6</f>
      </c>
      <c r="BH6" s="35">
        <f>تغذیه!J6</f>
      </c>
      <c r="BI6" s="35">
        <f>تغذیه!K6</f>
      </c>
      <c r="BJ6" s="35">
        <f>تغذیه!L6</f>
      </c>
      <c r="BK6" s="36">
        <f>تغذیه!M6</f>
      </c>
      <c r="BL6" s="36">
        <f>تغذیه!N6</f>
      </c>
      <c r="BM6" s="35">
        <f>تغذیه!O6</f>
      </c>
      <c r="BN6" s="35">
        <f>تغذیه!P6</f>
      </c>
      <c r="BO6" s="35">
        <f>تغذیه!Q6</f>
      </c>
      <c r="BP6" s="35">
        <f>تغذیه!R6</f>
      </c>
      <c r="BQ6" s="35">
        <f>تغذیه!S6</f>
      </c>
      <c r="BR6" s="35">
        <f>تغذیه!T6</f>
      </c>
      <c r="BS6" s="35">
        <f>تغذیه!U6</f>
      </c>
      <c r="BT6" s="35">
        <f>تغذیه!V6</f>
      </c>
      <c r="BU6" s="35">
        <f>تغذیه!W6</f>
      </c>
      <c r="BV6" s="35">
        <f>تغذیه!X6</f>
      </c>
      <c r="BW6" s="35">
        <f>تغذیه!Y6</f>
      </c>
      <c r="BX6" s="35">
        <f>تغذیه!Z6</f>
      </c>
      <c r="BY6" s="35">
        <f>تغذیه!AA6</f>
      </c>
      <c r="BZ6" s="35">
        <f>تغذیه!AB6</f>
      </c>
      <c r="CA6" s="35">
        <f>تغذیه!AC6</f>
      </c>
      <c r="CB6" s="35">
        <f>تغذیه!AD6</f>
      </c>
      <c r="CC6" s="35">
        <f>تغذیه!AE6</f>
      </c>
      <c r="CD6" s="35">
        <f>تغذیه!AF6</f>
      </c>
      <c r="CE6" s="35">
        <f>تغذیه!AG6</f>
      </c>
      <c r="CF6" s="35">
        <f>تغذیه!AH6</f>
      </c>
      <c r="CG6" s="35">
        <f>ناهنجاری!AD6</f>
      </c>
      <c r="CH6" s="33">
        <f>ناهنجاری!AE6</f>
      </c>
      <c r="CI6" s="33">
        <f>ناهنجاری!AF6</f>
      </c>
      <c r="CJ6" s="35">
        <f>ناهنجاری!AG6</f>
      </c>
      <c r="CK6" s="35">
        <f>ناهنجاری!AH6</f>
      </c>
      <c r="CL6" s="35">
        <f>ناهنجاری!AI6</f>
      </c>
      <c r="CM6" s="35">
        <f>ناهنجاری!AJ6</f>
      </c>
      <c r="CN6" s="35">
        <f>ناهنجاری!AK6</f>
      </c>
      <c r="CO6" s="35">
        <f>ناهنجاری!AL6</f>
      </c>
      <c r="CP6" s="35">
        <f>ناهنجاری!AM6</f>
      </c>
      <c r="CQ6" s="33">
        <f>ناهنجاری!AN6</f>
      </c>
      <c r="CR6" s="33">
        <f>ناهنجاری!AO6</f>
      </c>
      <c r="CS6" s="35">
        <f>ناهنجاری!AP6</f>
      </c>
      <c r="CT6" s="33">
        <f>ناهنجاری!AQ6</f>
      </c>
      <c r="CU6" s="35">
        <f>ناهنجاری!AR6</f>
      </c>
      <c r="CV6" s="35">
        <f>ناهنجاری!AS6</f>
      </c>
      <c r="CW6" s="35">
        <f>ناهنجاری!AT6</f>
      </c>
      <c r="CX6" s="35">
        <f>ناهنجاری!AU6</f>
      </c>
      <c r="CY6" s="35">
        <f>ناهنجاری!AV6</f>
      </c>
      <c r="CZ6" s="35">
        <f>ناهنجاری!AW6</f>
      </c>
      <c r="DA6" s="35">
        <f>ناهنجاری!AX6</f>
      </c>
      <c r="DB6" s="35">
        <f>ناهنجاری!AY6</f>
      </c>
      <c r="DC6" s="35">
        <f>ناهنجاری!AZ6</f>
      </c>
      <c r="DD6" s="35">
        <f>ناهنجاری!BA6</f>
      </c>
      <c r="DE6" s="35">
        <f>ناهنجاری!BB6</f>
      </c>
      <c r="DF6" s="35">
        <f>ناهنجاری!BC6</f>
      </c>
      <c r="DG6" s="35">
        <f>عملکردی!AU6</f>
      </c>
      <c r="DH6" s="35">
        <f>عملکردی!AV6</f>
      </c>
      <c r="DI6" s="35">
        <f>عملکردی!AW6</f>
      </c>
      <c r="DJ6" s="35">
        <f>عملکردی!AX6</f>
      </c>
      <c r="DK6" s="35">
        <f>عملکردی!AY6</f>
      </c>
      <c r="DL6" s="33">
        <f>عملکردی!AZ6</f>
      </c>
      <c r="DM6" s="33">
        <f>عملکردی!BA6</f>
      </c>
      <c r="DN6" s="33">
        <f>عملکردی!BB6</f>
      </c>
      <c r="DO6" s="35">
        <f>عملکردی!BC6</f>
      </c>
      <c r="DP6" s="35">
        <f>عملکردی!BD6</f>
      </c>
      <c r="DQ6" s="35">
        <f>عملکردی!BE6</f>
      </c>
      <c r="DR6" s="35">
        <f>عملکردی!BF6</f>
      </c>
      <c r="DS6" s="33">
        <f>عملکردی!BG6</f>
      </c>
      <c r="DT6" s="33">
        <f>عملکردی!BH6</f>
      </c>
      <c r="DU6" s="35">
        <f>عملکردی!BI6</f>
      </c>
      <c r="DV6" s="35">
        <f>عملکردی!BJ6</f>
      </c>
      <c r="DW6" s="33">
        <f>عملکردی!BK6</f>
      </c>
      <c r="DX6" s="35">
        <f>عملکردی!BL6</f>
      </c>
      <c r="DY6" s="35">
        <f>عملکردی!BM6</f>
      </c>
      <c r="DZ6" s="35">
        <f>عملکردی!BN6</f>
      </c>
      <c r="EA6" s="35">
        <f>عملکردی!BO6</f>
      </c>
      <c r="EB6" s="35">
        <f>عملکردی!BP6</f>
      </c>
      <c r="EC6" s="33">
        <f>عملکردی!BQ6</f>
      </c>
      <c r="ED6" s="35">
        <f>عملکردی!BR6</f>
      </c>
      <c r="EE6" s="33">
        <f>عملکردی!BS6</f>
      </c>
      <c r="EF6" s="33">
        <f>عملکردی!BT6</f>
      </c>
      <c r="EG6" s="33">
        <f>عملکردی!BU6</f>
      </c>
      <c r="EH6" s="35">
        <f>عملکردی!BV6</f>
      </c>
      <c r="EI6" s="33">
        <f>عملکردی!BW6</f>
      </c>
      <c r="EJ6" s="33">
        <f>عملکردی!BX6</f>
      </c>
      <c r="EK6" s="33">
        <f>عملکردی!BY6</f>
      </c>
      <c r="EL6" s="35">
        <f>عملکردی!BZ6</f>
      </c>
      <c r="EM6" s="35">
        <f>عملکردی!CA6</f>
      </c>
      <c r="EN6" s="35">
        <f>عملکردی!CB6</f>
      </c>
      <c r="EO6" s="35">
        <f>عملکردی!CC6</f>
      </c>
      <c r="EP6" s="33">
        <f>عملکردی!CD6</f>
      </c>
      <c r="EQ6" s="35">
        <f>عملکردی!CE6</f>
      </c>
      <c r="ER6" s="35">
        <f>عملکردی!CF6</f>
      </c>
      <c r="ES6" s="35">
        <f>عملکردی!CG6</f>
      </c>
      <c r="ET6" s="35">
        <f>عملکردی!CH6</f>
      </c>
      <c r="EU6" s="35">
        <f>عملکردی!CI6</f>
      </c>
      <c r="EV6" s="35">
        <f>عملکردی!CJ6</f>
      </c>
      <c r="EW6" s="7">
        <f>پرسشنامه!L6</f>
      </c>
      <c r="EX6" s="6">
        <f>پرسشنامه!BE6</f>
      </c>
      <c r="EY6" s="6">
        <f>پرسشنامه!BF6</f>
      </c>
      <c r="EZ6" s="7">
        <f>پرسشنامه!BG6</f>
      </c>
      <c r="FA6" s="7">
        <f>پرسشنامه!BH6</f>
      </c>
      <c r="FB6" s="7">
        <f>پرسشنامه!BI6</f>
      </c>
      <c r="FC6" s="7">
        <f>پرسشنامه!BJ6</f>
      </c>
      <c r="FD6" s="6">
        <f>پرسشنامه!CD6</f>
      </c>
      <c r="FE6" s="7">
        <f>پرسشنامه!CE6</f>
      </c>
      <c r="FF6" s="7">
        <f>پرسشنامه!CF6</f>
      </c>
      <c r="FG6" s="6">
        <f>پرسشنامه!DI6</f>
      </c>
      <c r="FH6" s="7">
        <f>پرسشنامه!DJ6</f>
      </c>
      <c r="FI6" s="7">
        <f>پرسشنامه!DK6</f>
      </c>
      <c r="FJ6" s="6">
        <f>پرسشنامه!DX6</f>
      </c>
      <c r="FK6" s="7">
        <f>پرسشنامه!DY6</f>
      </c>
      <c r="FL6" s="7">
        <f>پرسشنامه!DZ6</f>
      </c>
      <c r="FM6" s="6">
        <f>پرسشنامه!FD6</f>
      </c>
      <c r="FN6" s="7">
        <f>پرسشنامه!FE6</f>
      </c>
      <c r="FO6" s="7">
        <f>پرسشنامه!FF6</f>
      </c>
      <c r="FP6" s="6">
        <f>پرسشنامه!FV6</f>
      </c>
      <c r="FQ6" s="7">
        <f>پرسشنامه!FW6</f>
      </c>
      <c r="FR6" s="7">
        <f>پرسشنامه!FX6</f>
      </c>
    </row>
    <row x14ac:dyDescent="0.25" r="7" customHeight="1" ht="18.9">
      <c r="A7" s="36">
        <f>'اطلاعات شخصی'!B7</f>
      </c>
      <c r="B7" s="36">
        <f>'اطلاعات شخصی'!C7</f>
      </c>
      <c r="C7" s="36">
        <f>'اطلاعات شخصی'!D7</f>
      </c>
      <c r="D7" s="33">
        <f>'اطلاعات شخصی'!E7</f>
      </c>
      <c r="E7" s="34">
        <f>'اطلاعات شخصی'!F7</f>
      </c>
      <c r="F7" s="36">
        <f>'اطلاعات شخصی'!I7</f>
      </c>
      <c r="G7" s="33">
        <f>'اطلاعات شخصی'!J7</f>
      </c>
      <c r="H7" s="33">
        <f>'اطلاعات شخصی'!K7</f>
      </c>
      <c r="I7" s="35">
        <f>'اطلاعات شخصی'!L7</f>
      </c>
      <c r="J7" s="33">
        <f>'اطلاعات شخصی'!N7</f>
      </c>
      <c r="K7" s="33">
        <f>'اطلاعات شخصی'!P7</f>
      </c>
      <c r="L7" s="36">
        <f>'اطلاعات شخصی'!R7</f>
      </c>
      <c r="M7" s="33">
        <f>'اطلاعات شخصی'!S7</f>
      </c>
      <c r="N7" s="33">
        <f>'اطلاعات شخصی'!T7</f>
      </c>
      <c r="O7" s="33">
        <f>'اطلاعات شخصی'!U7</f>
      </c>
      <c r="P7" s="33">
        <f>'شاخص بدنی'!H7</f>
      </c>
      <c r="Q7" s="33">
        <f>'شاخص بدنی'!I7</f>
      </c>
      <c r="R7" s="33">
        <f>'شاخص بدنی'!J7</f>
      </c>
      <c r="S7" s="33">
        <f>'شاخص بدنی'!K7</f>
      </c>
      <c r="T7" s="33">
        <f>'شاخص بدنی'!L7</f>
      </c>
      <c r="U7" s="33">
        <f>'شاخص بدنی'!M7</f>
      </c>
      <c r="V7" s="33">
        <f>'شاخص بدنی'!N7</f>
      </c>
      <c r="W7" s="35">
        <f>'شاخص بدنی'!O7</f>
      </c>
      <c r="X7" s="36">
        <f>'شاخص بدنی'!P7</f>
      </c>
      <c r="Y7" s="33">
        <f>'شاخص بدنی'!Q7</f>
      </c>
      <c r="Z7" s="35">
        <f>'شاخص بدنی'!R7</f>
      </c>
      <c r="AA7" s="35">
        <f>'شاخص بدنی'!T7</f>
      </c>
      <c r="AB7" s="35">
        <f>'شاخص بدنی'!U7</f>
      </c>
      <c r="AC7" s="36">
        <f>'شاخص بدنی'!V7</f>
      </c>
      <c r="AD7" s="35">
        <f>'شاخص بدنی'!W7</f>
      </c>
      <c r="AE7" s="35">
        <f>'شاخص بدنی'!X7</f>
      </c>
      <c r="AF7" s="35">
        <f>'شاخص بدنی'!Y7</f>
      </c>
      <c r="AG7" s="36">
        <f>'شاخص بدنی'!Z7</f>
      </c>
      <c r="AH7" s="36">
        <f>'شاخص بدنی'!AA7</f>
      </c>
      <c r="AI7" s="35">
        <f>'شاخص بدنی'!AB7</f>
      </c>
      <c r="AJ7" s="36">
        <f>'شاخص بدنی'!AC7</f>
      </c>
      <c r="AK7" s="36">
        <f>'شاخص بدنی'!AD7</f>
      </c>
      <c r="AL7" s="35">
        <f>'شاخص بدنی'!AE7</f>
      </c>
      <c r="AM7" s="35">
        <f>'شاخص بدنی'!AF7</f>
      </c>
      <c r="AN7" s="35">
        <f>'شاخص بدنی'!AG7</f>
      </c>
      <c r="AO7" s="35">
        <f>'شاخص بدنی'!AH7</f>
      </c>
      <c r="AP7" s="35">
        <f>'شاخص بدنی'!AI7</f>
      </c>
      <c r="AQ7" s="35">
        <f>'شاخص بدنی'!AJ7</f>
      </c>
      <c r="AR7" s="35">
        <f>'شاخص بدنی'!AK7</f>
      </c>
      <c r="AS7" s="35">
        <f>'شاخص بدنی'!AL7</f>
      </c>
      <c r="AT7" s="35">
        <f>'شاخص بدنی'!AM7</f>
      </c>
      <c r="AU7" s="35">
        <f>'شاخص بدنی'!AN7</f>
      </c>
      <c r="AV7" s="35">
        <f>'شاخص بدنی'!AO7</f>
      </c>
      <c r="AW7" s="35">
        <f>'شاخص بدنی'!AP7</f>
      </c>
      <c r="AX7" s="35">
        <f>'شاخص بدنی'!AQ7</f>
      </c>
      <c r="AY7" s="35">
        <f>'شاخص بدنی'!AR7</f>
      </c>
      <c r="AZ7" s="35">
        <f>'شاخص بدنی'!AS7</f>
      </c>
      <c r="BA7" s="35">
        <f>'شاخص بدنی'!AT7</f>
      </c>
      <c r="BB7" s="35">
        <f>'شاخص بدنی'!AU7</f>
      </c>
      <c r="BC7" s="35">
        <f>'شاخص بدنی'!AV7</f>
      </c>
      <c r="BD7" s="35">
        <f>'شاخص بدنی'!AW7</f>
      </c>
      <c r="BE7" s="35">
        <f>'شاخص بدنی'!AX7</f>
      </c>
      <c r="BF7" s="35">
        <f>'شاخص بدنی'!AY7</f>
      </c>
      <c r="BG7" s="35">
        <f>'شاخص بدنی'!AZ7</f>
      </c>
      <c r="BH7" s="35">
        <f>تغذیه!J7</f>
      </c>
      <c r="BI7" s="35">
        <f>تغذیه!K7</f>
      </c>
      <c r="BJ7" s="35">
        <f>تغذیه!L7</f>
      </c>
      <c r="BK7" s="36">
        <f>تغذیه!M7</f>
      </c>
      <c r="BL7" s="36">
        <f>تغذیه!N7</f>
      </c>
      <c r="BM7" s="35">
        <f>تغذیه!O7</f>
      </c>
      <c r="BN7" s="35">
        <f>تغذیه!P7</f>
      </c>
      <c r="BO7" s="35">
        <f>تغذیه!Q7</f>
      </c>
      <c r="BP7" s="35">
        <f>تغذیه!R7</f>
      </c>
      <c r="BQ7" s="35">
        <f>تغذیه!S7</f>
      </c>
      <c r="BR7" s="35">
        <f>تغذیه!T7</f>
      </c>
      <c r="BS7" s="35">
        <f>تغذیه!U7</f>
      </c>
      <c r="BT7" s="35">
        <f>تغذیه!V7</f>
      </c>
      <c r="BU7" s="35">
        <f>تغذیه!W7</f>
      </c>
      <c r="BV7" s="35">
        <f>تغذیه!X7</f>
      </c>
      <c r="BW7" s="35">
        <f>تغذیه!Y7</f>
      </c>
      <c r="BX7" s="35">
        <f>تغذیه!Z7</f>
      </c>
      <c r="BY7" s="35">
        <f>تغذیه!AA7</f>
      </c>
      <c r="BZ7" s="35">
        <f>تغذیه!AB7</f>
      </c>
      <c r="CA7" s="35">
        <f>تغذیه!AC7</f>
      </c>
      <c r="CB7" s="35">
        <f>تغذیه!AD7</f>
      </c>
      <c r="CC7" s="35">
        <f>تغذیه!AE7</f>
      </c>
      <c r="CD7" s="35">
        <f>تغذیه!AF7</f>
      </c>
      <c r="CE7" s="35">
        <f>تغذیه!AG7</f>
      </c>
      <c r="CF7" s="35">
        <f>تغذیه!AH7</f>
      </c>
      <c r="CG7" s="35">
        <f>ناهنجاری!AD7</f>
      </c>
      <c r="CH7" s="33">
        <f>ناهنجاری!AE7</f>
      </c>
      <c r="CI7" s="33">
        <f>ناهنجاری!AF7</f>
      </c>
      <c r="CJ7" s="35">
        <f>ناهنجاری!AG7</f>
      </c>
      <c r="CK7" s="35">
        <f>ناهنجاری!AH7</f>
      </c>
      <c r="CL7" s="35">
        <f>ناهنجاری!AI7</f>
      </c>
      <c r="CM7" s="35">
        <f>ناهنجاری!AJ7</f>
      </c>
      <c r="CN7" s="35">
        <f>ناهنجاری!AK7</f>
      </c>
      <c r="CO7" s="35">
        <f>ناهنجاری!AL7</f>
      </c>
      <c r="CP7" s="35">
        <f>ناهنجاری!AM7</f>
      </c>
      <c r="CQ7" s="33">
        <f>ناهنجاری!AN7</f>
      </c>
      <c r="CR7" s="33">
        <f>ناهنجاری!AO7</f>
      </c>
      <c r="CS7" s="35">
        <f>ناهنجاری!AP7</f>
      </c>
      <c r="CT7" s="33">
        <f>ناهنجاری!AQ7</f>
      </c>
      <c r="CU7" s="35">
        <f>ناهنجاری!AR7</f>
      </c>
      <c r="CV7" s="35">
        <f>ناهنجاری!AS7</f>
      </c>
      <c r="CW7" s="35">
        <f>ناهنجاری!AT7</f>
      </c>
      <c r="CX7" s="35">
        <f>ناهنجاری!AU7</f>
      </c>
      <c r="CY7" s="35">
        <f>ناهنجاری!AV7</f>
      </c>
      <c r="CZ7" s="35">
        <f>ناهنجاری!AW7</f>
      </c>
      <c r="DA7" s="35">
        <f>ناهنجاری!AX7</f>
      </c>
      <c r="DB7" s="35">
        <f>ناهنجاری!AY7</f>
      </c>
      <c r="DC7" s="35">
        <f>ناهنجاری!AZ7</f>
      </c>
      <c r="DD7" s="35">
        <f>ناهنجاری!BA7</f>
      </c>
      <c r="DE7" s="35">
        <f>ناهنجاری!BB7</f>
      </c>
      <c r="DF7" s="35">
        <f>ناهنجاری!BC7</f>
      </c>
      <c r="DG7" s="35">
        <f>عملکردی!AU7</f>
      </c>
      <c r="DH7" s="35">
        <f>عملکردی!AV7</f>
      </c>
      <c r="DI7" s="35">
        <f>عملکردی!AW7</f>
      </c>
      <c r="DJ7" s="35">
        <f>عملکردی!AX7</f>
      </c>
      <c r="DK7" s="35">
        <f>عملکردی!AY7</f>
      </c>
      <c r="DL7" s="33">
        <f>عملکردی!AZ7</f>
      </c>
      <c r="DM7" s="33">
        <f>عملکردی!BA7</f>
      </c>
      <c r="DN7" s="33">
        <f>عملکردی!BB7</f>
      </c>
      <c r="DO7" s="35">
        <f>عملکردی!BC7</f>
      </c>
      <c r="DP7" s="35">
        <f>عملکردی!BD7</f>
      </c>
      <c r="DQ7" s="35">
        <f>عملکردی!BE7</f>
      </c>
      <c r="DR7" s="35">
        <f>عملکردی!BF7</f>
      </c>
      <c r="DS7" s="33">
        <f>عملکردی!BG7</f>
      </c>
      <c r="DT7" s="33">
        <f>عملکردی!BH7</f>
      </c>
      <c r="DU7" s="35">
        <f>عملکردی!BI7</f>
      </c>
      <c r="DV7" s="35">
        <f>عملکردی!BJ7</f>
      </c>
      <c r="DW7" s="33">
        <f>عملکردی!BK7</f>
      </c>
      <c r="DX7" s="35">
        <f>عملکردی!BL7</f>
      </c>
      <c r="DY7" s="35">
        <f>عملکردی!BM7</f>
      </c>
      <c r="DZ7" s="35">
        <f>عملکردی!BN7</f>
      </c>
      <c r="EA7" s="35">
        <f>عملکردی!BO7</f>
      </c>
      <c r="EB7" s="35">
        <f>عملکردی!BP7</f>
      </c>
      <c r="EC7" s="33">
        <f>عملکردی!BQ7</f>
      </c>
      <c r="ED7" s="35">
        <f>عملکردی!BR7</f>
      </c>
      <c r="EE7" s="33">
        <f>عملکردی!BS7</f>
      </c>
      <c r="EF7" s="33">
        <f>عملکردی!BT7</f>
      </c>
      <c r="EG7" s="33">
        <f>عملکردی!BU7</f>
      </c>
      <c r="EH7" s="35">
        <f>عملکردی!BV7</f>
      </c>
      <c r="EI7" s="33">
        <f>عملکردی!BW7</f>
      </c>
      <c r="EJ7" s="33">
        <f>عملکردی!BX7</f>
      </c>
      <c r="EK7" s="33">
        <f>عملکردی!BY7</f>
      </c>
      <c r="EL7" s="35">
        <f>عملکردی!BZ7</f>
      </c>
      <c r="EM7" s="35">
        <f>عملکردی!CA7</f>
      </c>
      <c r="EN7" s="35">
        <f>عملکردی!CB7</f>
      </c>
      <c r="EO7" s="35">
        <f>عملکردی!CC7</f>
      </c>
      <c r="EP7" s="33">
        <f>عملکردی!CD7</f>
      </c>
      <c r="EQ7" s="35">
        <f>عملکردی!CE7</f>
      </c>
      <c r="ER7" s="35">
        <f>عملکردی!CF7</f>
      </c>
      <c r="ES7" s="35">
        <f>عملکردی!CG7</f>
      </c>
      <c r="ET7" s="35">
        <f>عملکردی!CH7</f>
      </c>
      <c r="EU7" s="35">
        <f>عملکردی!CI7</f>
      </c>
      <c r="EV7" s="35">
        <f>عملکردی!CJ7</f>
      </c>
      <c r="EW7" s="7">
        <f>پرسشنامه!L7</f>
      </c>
      <c r="EX7" s="11">
        <f>پرسشنامه!BE7</f>
      </c>
      <c r="EY7" s="11">
        <f>پرسشنامه!BF7</f>
      </c>
      <c r="EZ7" s="7">
        <f>پرسشنامه!BG7</f>
      </c>
      <c r="FA7" s="7">
        <f>پرسشنامه!BH7</f>
      </c>
      <c r="FB7" s="7">
        <f>پرسشنامه!BI7</f>
      </c>
      <c r="FC7" s="7">
        <f>پرسشنامه!BJ7</f>
      </c>
      <c r="FD7" s="6">
        <f>پرسشنامه!CD7</f>
      </c>
      <c r="FE7" s="7">
        <f>پرسشنامه!CE7</f>
      </c>
      <c r="FF7" s="7">
        <f>پرسشنامه!CF7</f>
      </c>
      <c r="FG7" s="6">
        <f>پرسشنامه!DI7</f>
      </c>
      <c r="FH7" s="7">
        <f>پرسشنامه!DJ7</f>
      </c>
      <c r="FI7" s="7">
        <f>پرسشنامه!DK7</f>
      </c>
      <c r="FJ7" s="6">
        <f>پرسشنامه!DX7</f>
      </c>
      <c r="FK7" s="7">
        <f>پرسشنامه!DY7</f>
      </c>
      <c r="FL7" s="7">
        <f>پرسشنامه!DZ7</f>
      </c>
      <c r="FM7" s="6">
        <f>پرسشنامه!FD7</f>
      </c>
      <c r="FN7" s="7">
        <f>پرسشنامه!FE7</f>
      </c>
      <c r="FO7" s="7">
        <f>پرسشنامه!FF7</f>
      </c>
      <c r="FP7" s="6">
        <f>پرسشنامه!FV7</f>
      </c>
      <c r="FQ7" s="7">
        <f>پرسشنامه!FW7</f>
      </c>
      <c r="FR7" s="7">
        <f>پرسشنامه!FX7</f>
      </c>
    </row>
    <row x14ac:dyDescent="0.25" r="8" customHeight="1" ht="18.9">
      <c r="A8" s="36">
        <f>'اطلاعات شخصی'!B8</f>
      </c>
      <c r="B8" s="36">
        <f>'اطلاعات شخصی'!C8</f>
      </c>
      <c r="C8" s="36">
        <f>'اطلاعات شخصی'!D8</f>
      </c>
      <c r="D8" s="33">
        <f>'اطلاعات شخصی'!E8</f>
      </c>
      <c r="E8" s="34">
        <f>'اطلاعات شخصی'!F8</f>
      </c>
      <c r="F8" s="36">
        <f>'اطلاعات شخصی'!I8</f>
      </c>
      <c r="G8" s="33">
        <f>'اطلاعات شخصی'!J8</f>
      </c>
      <c r="H8" s="33">
        <f>'اطلاعات شخصی'!K8</f>
      </c>
      <c r="I8" s="33">
        <f>'اطلاعات شخصی'!L8</f>
      </c>
      <c r="J8" s="33">
        <f>'اطلاعات شخصی'!N8</f>
      </c>
      <c r="K8" s="33">
        <f>'اطلاعات شخصی'!P8</f>
      </c>
      <c r="L8" s="36">
        <f>'اطلاعات شخصی'!R8</f>
      </c>
      <c r="M8" s="33">
        <f>'اطلاعات شخصی'!S8</f>
      </c>
      <c r="N8" s="33">
        <f>'اطلاعات شخصی'!T8</f>
      </c>
      <c r="O8" s="33">
        <f>'اطلاعات شخصی'!U8</f>
      </c>
      <c r="P8" s="33">
        <f>'شاخص بدنی'!H8</f>
      </c>
      <c r="Q8" s="33">
        <f>'شاخص بدنی'!I8</f>
      </c>
      <c r="R8" s="33">
        <f>'شاخص بدنی'!J8</f>
      </c>
      <c r="S8" s="33">
        <f>'شاخص بدنی'!K8</f>
      </c>
      <c r="T8" s="33">
        <f>'شاخص بدنی'!L8</f>
      </c>
      <c r="U8" s="33">
        <f>'شاخص بدنی'!M8</f>
      </c>
      <c r="V8" s="33">
        <f>'شاخص بدنی'!N8</f>
      </c>
      <c r="W8" s="35">
        <f>'شاخص بدنی'!O8</f>
      </c>
      <c r="X8" s="36">
        <f>'شاخص بدنی'!P8</f>
      </c>
      <c r="Y8" s="33">
        <f>'شاخص بدنی'!Q8</f>
      </c>
      <c r="Z8" s="35">
        <f>'شاخص بدنی'!R8</f>
      </c>
      <c r="AA8" s="35">
        <f>'شاخص بدنی'!T8</f>
      </c>
      <c r="AB8" s="35">
        <f>'شاخص بدنی'!U8</f>
      </c>
      <c r="AC8" s="36">
        <f>'شاخص بدنی'!V8</f>
      </c>
      <c r="AD8" s="35">
        <f>'شاخص بدنی'!W8</f>
      </c>
      <c r="AE8" s="35">
        <f>'شاخص بدنی'!X8</f>
      </c>
      <c r="AF8" s="35">
        <f>'شاخص بدنی'!Y8</f>
      </c>
      <c r="AG8" s="36">
        <f>'شاخص بدنی'!Z8</f>
      </c>
      <c r="AH8" s="36">
        <f>'شاخص بدنی'!AA8</f>
      </c>
      <c r="AI8" s="35">
        <f>'شاخص بدنی'!AB8</f>
      </c>
      <c r="AJ8" s="36">
        <f>'شاخص بدنی'!AC8</f>
      </c>
      <c r="AK8" s="36">
        <f>'شاخص بدنی'!AD8</f>
      </c>
      <c r="AL8" s="35">
        <f>'شاخص بدنی'!AE8</f>
      </c>
      <c r="AM8" s="35">
        <f>'شاخص بدنی'!AF8</f>
      </c>
      <c r="AN8" s="35">
        <f>'شاخص بدنی'!AG8</f>
      </c>
      <c r="AO8" s="35">
        <f>'شاخص بدنی'!AH8</f>
      </c>
      <c r="AP8" s="35">
        <f>'شاخص بدنی'!AI8</f>
      </c>
      <c r="AQ8" s="35">
        <f>'شاخص بدنی'!AJ8</f>
      </c>
      <c r="AR8" s="35">
        <f>'شاخص بدنی'!AK8</f>
      </c>
      <c r="AS8" s="35">
        <f>'شاخص بدنی'!AL8</f>
      </c>
      <c r="AT8" s="35">
        <f>'شاخص بدنی'!AM8</f>
      </c>
      <c r="AU8" s="35">
        <f>'شاخص بدنی'!AN8</f>
      </c>
      <c r="AV8" s="35">
        <f>'شاخص بدنی'!AO8</f>
      </c>
      <c r="AW8" s="35">
        <f>'شاخص بدنی'!AP8</f>
      </c>
      <c r="AX8" s="35">
        <f>'شاخص بدنی'!AQ8</f>
      </c>
      <c r="AY8" s="35">
        <f>'شاخص بدنی'!AR8</f>
      </c>
      <c r="AZ8" s="35">
        <f>'شاخص بدنی'!AS8</f>
      </c>
      <c r="BA8" s="35">
        <f>'شاخص بدنی'!AT8</f>
      </c>
      <c r="BB8" s="35">
        <f>'شاخص بدنی'!AU8</f>
      </c>
      <c r="BC8" s="35">
        <f>'شاخص بدنی'!AV8</f>
      </c>
      <c r="BD8" s="35">
        <f>'شاخص بدنی'!AW8</f>
      </c>
      <c r="BE8" s="35">
        <f>'شاخص بدنی'!AX8</f>
      </c>
      <c r="BF8" s="35">
        <f>'شاخص بدنی'!AY8</f>
      </c>
      <c r="BG8" s="35">
        <f>'شاخص بدنی'!AZ8</f>
      </c>
      <c r="BH8" s="35">
        <f>تغذیه!J8</f>
      </c>
      <c r="BI8" s="35">
        <f>تغذیه!K8</f>
      </c>
      <c r="BJ8" s="35">
        <f>تغذیه!L8</f>
      </c>
      <c r="BK8" s="36">
        <f>تغذیه!M8</f>
      </c>
      <c r="BL8" s="36">
        <f>تغذیه!N8</f>
      </c>
      <c r="BM8" s="35">
        <f>تغذیه!O8</f>
      </c>
      <c r="BN8" s="35">
        <f>تغذیه!P8</f>
      </c>
      <c r="BO8" s="35">
        <f>تغذیه!Q8</f>
      </c>
      <c r="BP8" s="35">
        <f>تغذیه!R8</f>
      </c>
      <c r="BQ8" s="35">
        <f>تغذیه!S8</f>
      </c>
      <c r="BR8" s="35">
        <f>تغذیه!T8</f>
      </c>
      <c r="BS8" s="35">
        <f>تغذیه!U8</f>
      </c>
      <c r="BT8" s="35">
        <f>تغذیه!V8</f>
      </c>
      <c r="BU8" s="35">
        <f>تغذیه!W8</f>
      </c>
      <c r="BV8" s="35">
        <f>تغذیه!X8</f>
      </c>
      <c r="BW8" s="35">
        <f>تغذیه!Y8</f>
      </c>
      <c r="BX8" s="35">
        <f>تغذیه!Z8</f>
      </c>
      <c r="BY8" s="35">
        <f>تغذیه!AA8</f>
      </c>
      <c r="BZ8" s="35">
        <f>تغذیه!AB8</f>
      </c>
      <c r="CA8" s="35">
        <f>تغذیه!AC8</f>
      </c>
      <c r="CB8" s="35">
        <f>تغذیه!AD8</f>
      </c>
      <c r="CC8" s="35">
        <f>تغذیه!AE8</f>
      </c>
      <c r="CD8" s="35">
        <f>تغذیه!AF8</f>
      </c>
      <c r="CE8" s="35">
        <f>تغذیه!AG8</f>
      </c>
      <c r="CF8" s="35">
        <f>تغذیه!AH8</f>
      </c>
      <c r="CG8" s="35">
        <f>ناهنجاری!AD8</f>
      </c>
      <c r="CH8" s="33">
        <f>ناهنجاری!AE8</f>
      </c>
      <c r="CI8" s="33">
        <f>ناهنجاری!AF8</f>
      </c>
      <c r="CJ8" s="35">
        <f>ناهنجاری!AG8</f>
      </c>
      <c r="CK8" s="35">
        <f>ناهنجاری!AH8</f>
      </c>
      <c r="CL8" s="35">
        <f>ناهنجاری!AI8</f>
      </c>
      <c r="CM8" s="35">
        <f>ناهنجاری!AJ8</f>
      </c>
      <c r="CN8" s="35">
        <f>ناهنجاری!AK8</f>
      </c>
      <c r="CO8" s="35">
        <f>ناهنجاری!AL8</f>
      </c>
      <c r="CP8" s="35">
        <f>ناهنجاری!AM8</f>
      </c>
      <c r="CQ8" s="33">
        <f>ناهنجاری!AN8</f>
      </c>
      <c r="CR8" s="33">
        <f>ناهنجاری!AO8</f>
      </c>
      <c r="CS8" s="35">
        <f>ناهنجاری!AP8</f>
      </c>
      <c r="CT8" s="33">
        <f>ناهنجاری!AQ8</f>
      </c>
      <c r="CU8" s="35">
        <f>ناهنجاری!AR8</f>
      </c>
      <c r="CV8" s="35">
        <f>ناهنجاری!AS8</f>
      </c>
      <c r="CW8" s="35">
        <f>ناهنجاری!AT8</f>
      </c>
      <c r="CX8" s="35">
        <f>ناهنجاری!AU8</f>
      </c>
      <c r="CY8" s="35">
        <f>ناهنجاری!AV8</f>
      </c>
      <c r="CZ8" s="35">
        <f>ناهنجاری!AW8</f>
      </c>
      <c r="DA8" s="35">
        <f>ناهنجاری!AX8</f>
      </c>
      <c r="DB8" s="35">
        <f>ناهنجاری!AY8</f>
      </c>
      <c r="DC8" s="35">
        <f>ناهنجاری!AZ8</f>
      </c>
      <c r="DD8" s="35">
        <f>ناهنجاری!BA8</f>
      </c>
      <c r="DE8" s="35">
        <f>ناهنجاری!BB8</f>
      </c>
      <c r="DF8" s="35">
        <f>ناهنجاری!BC8</f>
      </c>
      <c r="DG8" s="35">
        <f>عملکردی!AU8</f>
      </c>
      <c r="DH8" s="35">
        <f>عملکردی!AV8</f>
      </c>
      <c r="DI8" s="35">
        <f>عملکردی!AW8</f>
      </c>
      <c r="DJ8" s="35">
        <f>عملکردی!AX8</f>
      </c>
      <c r="DK8" s="35">
        <f>عملکردی!AY8</f>
      </c>
      <c r="DL8" s="33">
        <f>عملکردی!AZ8</f>
      </c>
      <c r="DM8" s="33">
        <f>عملکردی!BA8</f>
      </c>
      <c r="DN8" s="33">
        <f>عملکردی!BB8</f>
      </c>
      <c r="DO8" s="35">
        <f>عملکردی!BC8</f>
      </c>
      <c r="DP8" s="35">
        <f>عملکردی!BD8</f>
      </c>
      <c r="DQ8" s="35">
        <f>عملکردی!BE8</f>
      </c>
      <c r="DR8" s="35">
        <f>عملکردی!BF8</f>
      </c>
      <c r="DS8" s="33">
        <f>عملکردی!BG8</f>
      </c>
      <c r="DT8" s="33">
        <f>عملکردی!BH8</f>
      </c>
      <c r="DU8" s="35">
        <f>عملکردی!BI8</f>
      </c>
      <c r="DV8" s="35">
        <f>عملکردی!BJ8</f>
      </c>
      <c r="DW8" s="33">
        <f>عملکردی!BK8</f>
      </c>
      <c r="DX8" s="35">
        <f>عملکردی!BL8</f>
      </c>
      <c r="DY8" s="35">
        <f>عملکردی!BM8</f>
      </c>
      <c r="DZ8" s="35">
        <f>عملکردی!BN8</f>
      </c>
      <c r="EA8" s="35">
        <f>عملکردی!BO8</f>
      </c>
      <c r="EB8" s="35">
        <f>عملکردی!BP8</f>
      </c>
      <c r="EC8" s="33">
        <f>عملکردی!BQ8</f>
      </c>
      <c r="ED8" s="35">
        <f>عملکردی!BR8</f>
      </c>
      <c r="EE8" s="33">
        <f>عملکردی!BS8</f>
      </c>
      <c r="EF8" s="33">
        <f>عملکردی!BT8</f>
      </c>
      <c r="EG8" s="33">
        <f>عملکردی!BU8</f>
      </c>
      <c r="EH8" s="35">
        <f>عملکردی!BV8</f>
      </c>
      <c r="EI8" s="33">
        <f>عملکردی!BW8</f>
      </c>
      <c r="EJ8" s="33">
        <f>عملکردی!BX8</f>
      </c>
      <c r="EK8" s="33">
        <f>عملکردی!BY8</f>
      </c>
      <c r="EL8" s="35">
        <f>عملکردی!BZ8</f>
      </c>
      <c r="EM8" s="35">
        <f>عملکردی!CA8</f>
      </c>
      <c r="EN8" s="35">
        <f>عملکردی!CB8</f>
      </c>
      <c r="EO8" s="35">
        <f>عملکردی!CC8</f>
      </c>
      <c r="EP8" s="33">
        <f>عملکردی!CD8</f>
      </c>
      <c r="EQ8" s="35">
        <f>عملکردی!CE8</f>
      </c>
      <c r="ER8" s="35">
        <f>عملکردی!CF8</f>
      </c>
      <c r="ES8" s="35">
        <f>عملکردی!CG8</f>
      </c>
      <c r="ET8" s="35">
        <f>عملکردی!CH8</f>
      </c>
      <c r="EU8" s="35">
        <f>عملکردی!CI8</f>
      </c>
      <c r="EV8" s="35">
        <f>عملکردی!CJ8</f>
      </c>
      <c r="EW8" s="7">
        <f>پرسشنامه!L8</f>
      </c>
      <c r="EX8" s="6">
        <f>پرسشنامه!BE8</f>
      </c>
      <c r="EY8" s="11">
        <f>پرسشنامه!BF8</f>
      </c>
      <c r="EZ8" s="7">
        <f>پرسشنامه!BG8</f>
      </c>
      <c r="FA8" s="7">
        <f>پرسشنامه!BH8</f>
      </c>
      <c r="FB8" s="7">
        <f>پرسشنامه!BI8</f>
      </c>
      <c r="FC8" s="7">
        <f>پرسشنامه!BJ8</f>
      </c>
      <c r="FD8" s="6">
        <f>پرسشنامه!CD8</f>
      </c>
      <c r="FE8" s="7">
        <f>پرسشنامه!CE8</f>
      </c>
      <c r="FF8" s="7">
        <f>پرسشنامه!CF8</f>
      </c>
      <c r="FG8" s="6">
        <f>پرسشنامه!DI8</f>
      </c>
      <c r="FH8" s="7">
        <f>پرسشنامه!DJ8</f>
      </c>
      <c r="FI8" s="7">
        <f>پرسشنامه!DK8</f>
      </c>
      <c r="FJ8" s="6">
        <f>پرسشنامه!DX8</f>
      </c>
      <c r="FK8" s="7">
        <f>پرسشنامه!DY8</f>
      </c>
      <c r="FL8" s="7">
        <f>پرسشنامه!DZ8</f>
      </c>
      <c r="FM8" s="6">
        <f>پرسشنامه!FD8</f>
      </c>
      <c r="FN8" s="7">
        <f>پرسشنامه!FE8</f>
      </c>
      <c r="FO8" s="7">
        <f>پرسشنامه!FF8</f>
      </c>
      <c r="FP8" s="6">
        <f>پرسشنامه!FV8</f>
      </c>
      <c r="FQ8" s="7">
        <f>پرسشنامه!FW8</f>
      </c>
      <c r="FR8" s="7">
        <f>پرسشنامه!FX8</f>
      </c>
    </row>
    <row x14ac:dyDescent="0.25" r="9" customHeight="1" ht="18.9">
      <c r="A9" s="36">
        <f>'اطلاعات شخصی'!B9</f>
      </c>
      <c r="B9" s="36">
        <f>'اطلاعات شخصی'!C9</f>
      </c>
      <c r="C9" s="36">
        <f>'اطلاعات شخصی'!D9</f>
      </c>
      <c r="D9" s="33">
        <f>'اطلاعات شخصی'!E9</f>
      </c>
      <c r="E9" s="34">
        <f>'اطلاعات شخصی'!F9</f>
      </c>
      <c r="F9" s="36">
        <f>'اطلاعات شخصی'!I9</f>
      </c>
      <c r="G9" s="33">
        <f>'اطلاعات شخصی'!J9</f>
      </c>
      <c r="H9" s="33">
        <f>'اطلاعات شخصی'!K9</f>
      </c>
      <c r="I9" s="33">
        <f>'اطلاعات شخصی'!L9</f>
      </c>
      <c r="J9" s="33">
        <f>'اطلاعات شخصی'!N9</f>
      </c>
      <c r="K9" s="33">
        <f>'اطلاعات شخصی'!P9</f>
      </c>
      <c r="L9" s="36">
        <f>'اطلاعات شخصی'!R9</f>
      </c>
      <c r="M9" s="33">
        <f>'اطلاعات شخصی'!S9</f>
      </c>
      <c r="N9" s="35">
        <f>'اطلاعات شخصی'!T9</f>
      </c>
      <c r="O9" s="33">
        <f>'اطلاعات شخصی'!U9</f>
      </c>
      <c r="P9" s="33">
        <f>'شاخص بدنی'!H9</f>
      </c>
      <c r="Q9" s="33">
        <f>'شاخص بدنی'!I9</f>
      </c>
      <c r="R9" s="33">
        <f>'شاخص بدنی'!J9</f>
      </c>
      <c r="S9" s="33">
        <f>'شاخص بدنی'!K9</f>
      </c>
      <c r="T9" s="33">
        <f>'شاخص بدنی'!L9</f>
      </c>
      <c r="U9" s="33">
        <f>'شاخص بدنی'!M9</f>
      </c>
      <c r="V9" s="33">
        <f>'شاخص بدنی'!N9</f>
      </c>
      <c r="W9" s="35">
        <f>'شاخص بدنی'!O9</f>
      </c>
      <c r="X9" s="36">
        <f>'شاخص بدنی'!P9</f>
      </c>
      <c r="Y9" s="33">
        <f>'شاخص بدنی'!Q9</f>
      </c>
      <c r="Z9" s="35">
        <f>'شاخص بدنی'!R9</f>
      </c>
      <c r="AA9" s="35">
        <f>'شاخص بدنی'!T9</f>
      </c>
      <c r="AB9" s="35">
        <f>'شاخص بدنی'!U9</f>
      </c>
      <c r="AC9" s="36">
        <f>'شاخص بدنی'!V9</f>
      </c>
      <c r="AD9" s="35">
        <f>'شاخص بدنی'!W9</f>
      </c>
      <c r="AE9" s="35">
        <f>'شاخص بدنی'!X9</f>
      </c>
      <c r="AF9" s="35">
        <f>'شاخص بدنی'!Y9</f>
      </c>
      <c r="AG9" s="36">
        <f>'شاخص بدنی'!Z9</f>
      </c>
      <c r="AH9" s="36">
        <f>'شاخص بدنی'!AA9</f>
      </c>
      <c r="AI9" s="35">
        <f>'شاخص بدنی'!AB9</f>
      </c>
      <c r="AJ9" s="36">
        <f>'شاخص بدنی'!AC9</f>
      </c>
      <c r="AK9" s="36">
        <f>'شاخص بدنی'!AD9</f>
      </c>
      <c r="AL9" s="35">
        <f>'شاخص بدنی'!AE9</f>
      </c>
      <c r="AM9" s="35">
        <f>'شاخص بدنی'!AF9</f>
      </c>
      <c r="AN9" s="35">
        <f>'شاخص بدنی'!AG9</f>
      </c>
      <c r="AO9" s="35">
        <f>'شاخص بدنی'!AH9</f>
      </c>
      <c r="AP9" s="35">
        <f>'شاخص بدنی'!AI9</f>
      </c>
      <c r="AQ9" s="35">
        <f>'شاخص بدنی'!AJ9</f>
      </c>
      <c r="AR9" s="35">
        <f>'شاخص بدنی'!AK9</f>
      </c>
      <c r="AS9" s="35">
        <f>'شاخص بدنی'!AL9</f>
      </c>
      <c r="AT9" s="35">
        <f>'شاخص بدنی'!AM9</f>
      </c>
      <c r="AU9" s="35">
        <f>'شاخص بدنی'!AN9</f>
      </c>
      <c r="AV9" s="35">
        <f>'شاخص بدنی'!AO9</f>
      </c>
      <c r="AW9" s="35">
        <f>'شاخص بدنی'!AP9</f>
      </c>
      <c r="AX9" s="35">
        <f>'شاخص بدنی'!AQ9</f>
      </c>
      <c r="AY9" s="35">
        <f>'شاخص بدنی'!AR9</f>
      </c>
      <c r="AZ9" s="35">
        <f>'شاخص بدنی'!AS9</f>
      </c>
      <c r="BA9" s="35">
        <f>'شاخص بدنی'!AT9</f>
      </c>
      <c r="BB9" s="35">
        <f>'شاخص بدنی'!AU9</f>
      </c>
      <c r="BC9" s="35">
        <f>'شاخص بدنی'!AV9</f>
      </c>
      <c r="BD9" s="35">
        <f>'شاخص بدنی'!AW9</f>
      </c>
      <c r="BE9" s="35">
        <f>'شاخص بدنی'!AX9</f>
      </c>
      <c r="BF9" s="35">
        <f>'شاخص بدنی'!AY9</f>
      </c>
      <c r="BG9" s="35">
        <f>'شاخص بدنی'!AZ9</f>
      </c>
      <c r="BH9" s="35">
        <f>تغذیه!J9</f>
      </c>
      <c r="BI9" s="35">
        <f>تغذیه!K9</f>
      </c>
      <c r="BJ9" s="35">
        <f>تغذیه!L9</f>
      </c>
      <c r="BK9" s="36">
        <f>تغذیه!M9</f>
      </c>
      <c r="BL9" s="36">
        <f>تغذیه!N9</f>
      </c>
      <c r="BM9" s="35">
        <f>تغذیه!O9</f>
      </c>
      <c r="BN9" s="35">
        <f>تغذیه!P9</f>
      </c>
      <c r="BO9" s="35">
        <f>تغذیه!Q9</f>
      </c>
      <c r="BP9" s="35">
        <f>تغذیه!R9</f>
      </c>
      <c r="BQ9" s="35">
        <f>تغذیه!S9</f>
      </c>
      <c r="BR9" s="35">
        <f>تغذیه!T9</f>
      </c>
      <c r="BS9" s="35">
        <f>تغذیه!U9</f>
      </c>
      <c r="BT9" s="35">
        <f>تغذیه!V9</f>
      </c>
      <c r="BU9" s="35">
        <f>تغذیه!W9</f>
      </c>
      <c r="BV9" s="35">
        <f>تغذیه!X9</f>
      </c>
      <c r="BW9" s="35">
        <f>تغذیه!Y9</f>
      </c>
      <c r="BX9" s="35">
        <f>تغذیه!Z9</f>
      </c>
      <c r="BY9" s="35">
        <f>تغذیه!AA9</f>
      </c>
      <c r="BZ9" s="35">
        <f>تغذیه!AB9</f>
      </c>
      <c r="CA9" s="35">
        <f>تغذیه!AC9</f>
      </c>
      <c r="CB9" s="35">
        <f>تغذیه!AD9</f>
      </c>
      <c r="CC9" s="35">
        <f>تغذیه!AE9</f>
      </c>
      <c r="CD9" s="35">
        <f>تغذیه!AF9</f>
      </c>
      <c r="CE9" s="35">
        <f>تغذیه!AG9</f>
      </c>
      <c r="CF9" s="35">
        <f>تغذیه!AH9</f>
      </c>
      <c r="CG9" s="35">
        <f>ناهنجاری!AD9</f>
      </c>
      <c r="CH9" s="33">
        <f>ناهنجاری!AE9</f>
      </c>
      <c r="CI9" s="33">
        <f>ناهنجاری!AF9</f>
      </c>
      <c r="CJ9" s="35">
        <f>ناهنجاری!AG9</f>
      </c>
      <c r="CK9" s="35">
        <f>ناهنجاری!AH9</f>
      </c>
      <c r="CL9" s="35">
        <f>ناهنجاری!AI9</f>
      </c>
      <c r="CM9" s="35">
        <f>ناهنجاری!AJ9</f>
      </c>
      <c r="CN9" s="35">
        <f>ناهنجاری!AK9</f>
      </c>
      <c r="CO9" s="35">
        <f>ناهنجاری!AL9</f>
      </c>
      <c r="CP9" s="35">
        <f>ناهنجاری!AM9</f>
      </c>
      <c r="CQ9" s="33">
        <f>ناهنجاری!AN9</f>
      </c>
      <c r="CR9" s="33">
        <f>ناهنجاری!AO9</f>
      </c>
      <c r="CS9" s="35">
        <f>ناهنجاری!AP9</f>
      </c>
      <c r="CT9" s="33">
        <f>ناهنجاری!AQ9</f>
      </c>
      <c r="CU9" s="35">
        <f>ناهنجاری!AR9</f>
      </c>
      <c r="CV9" s="35">
        <f>ناهنجاری!AS9</f>
      </c>
      <c r="CW9" s="35">
        <f>ناهنجاری!AT9</f>
      </c>
      <c r="CX9" s="35">
        <f>ناهنجاری!AU9</f>
      </c>
      <c r="CY9" s="35">
        <f>ناهنجاری!AV9</f>
      </c>
      <c r="CZ9" s="35">
        <f>ناهنجاری!AW9</f>
      </c>
      <c r="DA9" s="35">
        <f>ناهنجاری!AX9</f>
      </c>
      <c r="DB9" s="35">
        <f>ناهنجاری!AY9</f>
      </c>
      <c r="DC9" s="35">
        <f>ناهنجاری!AZ9</f>
      </c>
      <c r="DD9" s="35">
        <f>ناهنجاری!BA9</f>
      </c>
      <c r="DE9" s="35">
        <f>ناهنجاری!BB9</f>
      </c>
      <c r="DF9" s="35">
        <f>ناهنجاری!BC9</f>
      </c>
      <c r="DG9" s="35">
        <f>عملکردی!AU9</f>
      </c>
      <c r="DH9" s="35">
        <f>عملکردی!AV9</f>
      </c>
      <c r="DI9" s="35">
        <f>عملکردی!AW9</f>
      </c>
      <c r="DJ9" s="35">
        <f>عملکردی!AX9</f>
      </c>
      <c r="DK9" s="35">
        <f>عملکردی!AY9</f>
      </c>
      <c r="DL9" s="33">
        <f>عملکردی!AZ9</f>
      </c>
      <c r="DM9" s="33">
        <f>عملکردی!BA9</f>
      </c>
      <c r="DN9" s="33">
        <f>عملکردی!BB9</f>
      </c>
      <c r="DO9" s="35">
        <f>عملکردی!BC9</f>
      </c>
      <c r="DP9" s="35">
        <f>عملکردی!BD9</f>
      </c>
      <c r="DQ9" s="35">
        <f>عملکردی!BE9</f>
      </c>
      <c r="DR9" s="35">
        <f>عملکردی!BF9</f>
      </c>
      <c r="DS9" s="33">
        <f>عملکردی!BG9</f>
      </c>
      <c r="DT9" s="33">
        <f>عملکردی!BH9</f>
      </c>
      <c r="DU9" s="35">
        <f>عملکردی!BI9</f>
      </c>
      <c r="DV9" s="35">
        <f>عملکردی!BJ9</f>
      </c>
      <c r="DW9" s="33">
        <f>عملکردی!BK9</f>
      </c>
      <c r="DX9" s="35">
        <f>عملکردی!BL9</f>
      </c>
      <c r="DY9" s="35">
        <f>عملکردی!BM9</f>
      </c>
      <c r="DZ9" s="35">
        <f>عملکردی!BN9</f>
      </c>
      <c r="EA9" s="35">
        <f>عملکردی!BO9</f>
      </c>
      <c r="EB9" s="35">
        <f>عملکردی!BP9</f>
      </c>
      <c r="EC9" s="33">
        <f>عملکردی!BQ9</f>
      </c>
      <c r="ED9" s="35">
        <f>عملکردی!BR9</f>
      </c>
      <c r="EE9" s="33">
        <f>عملکردی!BS9</f>
      </c>
      <c r="EF9" s="33">
        <f>عملکردی!BT9</f>
      </c>
      <c r="EG9" s="33">
        <f>عملکردی!BU9</f>
      </c>
      <c r="EH9" s="35">
        <f>عملکردی!BV9</f>
      </c>
      <c r="EI9" s="33">
        <f>عملکردی!BW9</f>
      </c>
      <c r="EJ9" s="33">
        <f>عملکردی!BX9</f>
      </c>
      <c r="EK9" s="33">
        <f>عملکردی!BY9</f>
      </c>
      <c r="EL9" s="35">
        <f>عملکردی!BZ9</f>
      </c>
      <c r="EM9" s="35">
        <f>عملکردی!CA9</f>
      </c>
      <c r="EN9" s="35">
        <f>عملکردی!CB9</f>
      </c>
      <c r="EO9" s="35">
        <f>عملکردی!CC9</f>
      </c>
      <c r="EP9" s="33">
        <f>عملکردی!CD9</f>
      </c>
      <c r="EQ9" s="35">
        <f>عملکردی!CE9</f>
      </c>
      <c r="ER9" s="35">
        <f>عملکردی!CF9</f>
      </c>
      <c r="ES9" s="35">
        <f>عملکردی!CG9</f>
      </c>
      <c r="ET9" s="35">
        <f>عملکردی!CH9</f>
      </c>
      <c r="EU9" s="35">
        <f>عملکردی!CI9</f>
      </c>
      <c r="EV9" s="35">
        <f>عملکردی!CJ9</f>
      </c>
      <c r="EW9" s="7">
        <f>پرسشنامه!L9</f>
      </c>
      <c r="EX9" s="11">
        <f>پرسشنامه!BE9</f>
      </c>
      <c r="EY9" s="6">
        <f>پرسشنامه!BF9</f>
      </c>
      <c r="EZ9" s="7">
        <f>پرسشنامه!BG9</f>
      </c>
      <c r="FA9" s="7">
        <f>پرسشنامه!BH9</f>
      </c>
      <c r="FB9" s="7">
        <f>پرسشنامه!BI9</f>
      </c>
      <c r="FC9" s="7">
        <f>پرسشنامه!BJ9</f>
      </c>
      <c r="FD9" s="6">
        <f>پرسشنامه!CD9</f>
      </c>
      <c r="FE9" s="7">
        <f>پرسشنامه!CE9</f>
      </c>
      <c r="FF9" s="7">
        <f>پرسشنامه!CF9</f>
      </c>
      <c r="FG9" s="6">
        <f>پرسشنامه!DI9</f>
      </c>
      <c r="FH9" s="7">
        <f>پرسشنامه!DJ9</f>
      </c>
      <c r="FI9" s="7">
        <f>پرسشنامه!DK9</f>
      </c>
      <c r="FJ9" s="6">
        <f>پرسشنامه!DX9</f>
      </c>
      <c r="FK9" s="7">
        <f>پرسشنامه!DY9</f>
      </c>
      <c r="FL9" s="7">
        <f>پرسشنامه!DZ9</f>
      </c>
      <c r="FM9" s="6">
        <f>پرسشنامه!FD9</f>
      </c>
      <c r="FN9" s="7">
        <f>پرسشنامه!FE9</f>
      </c>
      <c r="FO9" s="7">
        <f>پرسشنامه!FF9</f>
      </c>
      <c r="FP9" s="6">
        <f>پرسشنامه!FV9</f>
      </c>
      <c r="FQ9" s="7">
        <f>پرسشنامه!FW9</f>
      </c>
      <c r="FR9" s="7">
        <f>پرسشنامه!FX9</f>
      </c>
    </row>
    <row x14ac:dyDescent="0.25" r="10" customHeight="1" ht="18.9">
      <c r="A10" s="36">
        <f>'اطلاعات شخصی'!B10</f>
      </c>
      <c r="B10" s="36">
        <f>'اطلاعات شخصی'!C10</f>
      </c>
      <c r="C10" s="36">
        <f>'اطلاعات شخصی'!D10</f>
      </c>
      <c r="D10" s="33">
        <f>'اطلاعات شخصی'!E10</f>
      </c>
      <c r="E10" s="34">
        <f>'اطلاعات شخصی'!F10</f>
      </c>
      <c r="F10" s="36">
        <f>'اطلاعات شخصی'!I10</f>
      </c>
      <c r="G10" s="33">
        <f>'اطلاعات شخصی'!J10</f>
      </c>
      <c r="H10" s="33">
        <f>'اطلاعات شخصی'!K10</f>
      </c>
      <c r="I10" s="35">
        <f>'اطلاعات شخصی'!L10</f>
      </c>
      <c r="J10" s="33">
        <f>'اطلاعات شخصی'!N10</f>
      </c>
      <c r="K10" s="33">
        <f>'اطلاعات شخصی'!P10</f>
      </c>
      <c r="L10" s="36">
        <f>'اطلاعات شخصی'!R10</f>
      </c>
      <c r="M10" s="33">
        <f>'اطلاعات شخصی'!S10</f>
      </c>
      <c r="N10" s="33">
        <f>'اطلاعات شخصی'!T10</f>
      </c>
      <c r="O10" s="33">
        <f>'اطلاعات شخصی'!U10</f>
      </c>
      <c r="P10" s="33">
        <f>'شاخص بدنی'!H10</f>
      </c>
      <c r="Q10" s="33">
        <f>'شاخص بدنی'!I10</f>
      </c>
      <c r="R10" s="33">
        <f>'شاخص بدنی'!J10</f>
      </c>
      <c r="S10" s="33">
        <f>'شاخص بدنی'!K10</f>
      </c>
      <c r="T10" s="33">
        <f>'شاخص بدنی'!L10</f>
      </c>
      <c r="U10" s="33">
        <f>'شاخص بدنی'!M10</f>
      </c>
      <c r="V10" s="33">
        <f>'شاخص بدنی'!N10</f>
      </c>
      <c r="W10" s="35">
        <f>'شاخص بدنی'!O10</f>
      </c>
      <c r="X10" s="36">
        <f>'شاخص بدنی'!P10</f>
      </c>
      <c r="Y10" s="33">
        <f>'شاخص بدنی'!Q10</f>
      </c>
      <c r="Z10" s="35">
        <f>'شاخص بدنی'!R10</f>
      </c>
      <c r="AA10" s="35">
        <f>'شاخص بدنی'!T10</f>
      </c>
      <c r="AB10" s="35">
        <f>'شاخص بدنی'!U10</f>
      </c>
      <c r="AC10" s="36">
        <f>'شاخص بدنی'!V10</f>
      </c>
      <c r="AD10" s="35">
        <f>'شاخص بدنی'!W10</f>
      </c>
      <c r="AE10" s="35">
        <f>'شاخص بدنی'!X10</f>
      </c>
      <c r="AF10" s="35">
        <f>'شاخص بدنی'!Y10</f>
      </c>
      <c r="AG10" s="36">
        <f>'شاخص بدنی'!Z10</f>
      </c>
      <c r="AH10" s="36">
        <f>'شاخص بدنی'!AA10</f>
      </c>
      <c r="AI10" s="35">
        <f>'شاخص بدنی'!AB10</f>
      </c>
      <c r="AJ10" s="36">
        <f>'شاخص بدنی'!AC10</f>
      </c>
      <c r="AK10" s="36">
        <f>'شاخص بدنی'!AD10</f>
      </c>
      <c r="AL10" s="35">
        <f>'شاخص بدنی'!AE10</f>
      </c>
      <c r="AM10" s="35">
        <f>'شاخص بدنی'!AF10</f>
      </c>
      <c r="AN10" s="35">
        <f>'شاخص بدنی'!AG10</f>
      </c>
      <c r="AO10" s="35">
        <f>'شاخص بدنی'!AH10</f>
      </c>
      <c r="AP10" s="35">
        <f>'شاخص بدنی'!AI10</f>
      </c>
      <c r="AQ10" s="35">
        <f>'شاخص بدنی'!AJ10</f>
      </c>
      <c r="AR10" s="35">
        <f>'شاخص بدنی'!AK10</f>
      </c>
      <c r="AS10" s="35">
        <f>'شاخص بدنی'!AL10</f>
      </c>
      <c r="AT10" s="35">
        <f>'شاخص بدنی'!AM10</f>
      </c>
      <c r="AU10" s="35">
        <f>'شاخص بدنی'!AN10</f>
      </c>
      <c r="AV10" s="35">
        <f>'شاخص بدنی'!AO10</f>
      </c>
      <c r="AW10" s="35">
        <f>'شاخص بدنی'!AP10</f>
      </c>
      <c r="AX10" s="35">
        <f>'شاخص بدنی'!AQ10</f>
      </c>
      <c r="AY10" s="35">
        <f>'شاخص بدنی'!AR10</f>
      </c>
      <c r="AZ10" s="35">
        <f>'شاخص بدنی'!AS10</f>
      </c>
      <c r="BA10" s="35">
        <f>'شاخص بدنی'!AT10</f>
      </c>
      <c r="BB10" s="35">
        <f>'شاخص بدنی'!AU10</f>
      </c>
      <c r="BC10" s="35">
        <f>'شاخص بدنی'!AV10</f>
      </c>
      <c r="BD10" s="35">
        <f>'شاخص بدنی'!AW10</f>
      </c>
      <c r="BE10" s="35">
        <f>'شاخص بدنی'!AX10</f>
      </c>
      <c r="BF10" s="35">
        <f>'شاخص بدنی'!AY10</f>
      </c>
      <c r="BG10" s="35">
        <f>'شاخص بدنی'!AZ10</f>
      </c>
      <c r="BH10" s="35">
        <f>تغذیه!J10</f>
      </c>
      <c r="BI10" s="35">
        <f>تغذیه!K10</f>
      </c>
      <c r="BJ10" s="35">
        <f>تغذیه!L10</f>
      </c>
      <c r="BK10" s="36">
        <f>تغذیه!M10</f>
      </c>
      <c r="BL10" s="36">
        <f>تغذیه!N10</f>
      </c>
      <c r="BM10" s="35">
        <f>تغذیه!O10</f>
      </c>
      <c r="BN10" s="35">
        <f>تغذیه!P10</f>
      </c>
      <c r="BO10" s="35">
        <f>تغذیه!Q10</f>
      </c>
      <c r="BP10" s="35">
        <f>تغذیه!R10</f>
      </c>
      <c r="BQ10" s="35">
        <f>تغذیه!S10</f>
      </c>
      <c r="BR10" s="35">
        <f>تغذیه!T10</f>
      </c>
      <c r="BS10" s="35">
        <f>تغذیه!U10</f>
      </c>
      <c r="BT10" s="35">
        <f>تغذیه!V10</f>
      </c>
      <c r="BU10" s="35">
        <f>تغذیه!W10</f>
      </c>
      <c r="BV10" s="35">
        <f>تغذیه!X10</f>
      </c>
      <c r="BW10" s="35">
        <f>تغذیه!Y10</f>
      </c>
      <c r="BX10" s="35">
        <f>تغذیه!Z10</f>
      </c>
      <c r="BY10" s="35">
        <f>تغذیه!AA10</f>
      </c>
      <c r="BZ10" s="35">
        <f>تغذیه!AB10</f>
      </c>
      <c r="CA10" s="35">
        <f>تغذیه!AC10</f>
      </c>
      <c r="CB10" s="35">
        <f>تغذیه!AD10</f>
      </c>
      <c r="CC10" s="35">
        <f>تغذیه!AE10</f>
      </c>
      <c r="CD10" s="35">
        <f>تغذیه!AF10</f>
      </c>
      <c r="CE10" s="35">
        <f>تغذیه!AG10</f>
      </c>
      <c r="CF10" s="35">
        <f>تغذیه!AH10</f>
      </c>
      <c r="CG10" s="35">
        <f>ناهنجاری!AD10</f>
      </c>
      <c r="CH10" s="33">
        <f>ناهنجاری!AE10</f>
      </c>
      <c r="CI10" s="33">
        <f>ناهنجاری!AF10</f>
      </c>
      <c r="CJ10" s="35">
        <f>ناهنجاری!AG10</f>
      </c>
      <c r="CK10" s="35">
        <f>ناهنجاری!AH10</f>
      </c>
      <c r="CL10" s="35">
        <f>ناهنجاری!AI10</f>
      </c>
      <c r="CM10" s="35">
        <f>ناهنجاری!AJ10</f>
      </c>
      <c r="CN10" s="35">
        <f>ناهنجاری!AK10</f>
      </c>
      <c r="CO10" s="35">
        <f>ناهنجاری!AL10</f>
      </c>
      <c r="CP10" s="35">
        <f>ناهنجاری!AM10</f>
      </c>
      <c r="CQ10" s="33">
        <f>ناهنجاری!AN10</f>
      </c>
      <c r="CR10" s="33">
        <f>ناهنجاری!AO10</f>
      </c>
      <c r="CS10" s="35">
        <f>ناهنجاری!AP10</f>
      </c>
      <c r="CT10" s="33">
        <f>ناهنجاری!AQ10</f>
      </c>
      <c r="CU10" s="35">
        <f>ناهنجاری!AR10</f>
      </c>
      <c r="CV10" s="35">
        <f>ناهنجاری!AS10</f>
      </c>
      <c r="CW10" s="35">
        <f>ناهنجاری!AT10</f>
      </c>
      <c r="CX10" s="35">
        <f>ناهنجاری!AU10</f>
      </c>
      <c r="CY10" s="35">
        <f>ناهنجاری!AV10</f>
      </c>
      <c r="CZ10" s="35">
        <f>ناهنجاری!AW10</f>
      </c>
      <c r="DA10" s="35">
        <f>ناهنجاری!AX10</f>
      </c>
      <c r="DB10" s="35">
        <f>ناهنجاری!AY10</f>
      </c>
      <c r="DC10" s="35">
        <f>ناهنجاری!AZ10</f>
      </c>
      <c r="DD10" s="35">
        <f>ناهنجاری!BA10</f>
      </c>
      <c r="DE10" s="35">
        <f>ناهنجاری!BB10</f>
      </c>
      <c r="DF10" s="35">
        <f>ناهنجاری!BC10</f>
      </c>
      <c r="DG10" s="35">
        <f>عملکردی!AU10</f>
      </c>
      <c r="DH10" s="35">
        <f>عملکردی!AV10</f>
      </c>
      <c r="DI10" s="35">
        <f>عملکردی!AW10</f>
      </c>
      <c r="DJ10" s="35">
        <f>عملکردی!AX10</f>
      </c>
      <c r="DK10" s="35">
        <f>عملکردی!AY10</f>
      </c>
      <c r="DL10" s="33">
        <f>عملکردی!AZ10</f>
      </c>
      <c r="DM10" s="33">
        <f>عملکردی!BA10</f>
      </c>
      <c r="DN10" s="33">
        <f>عملکردی!BB10</f>
      </c>
      <c r="DO10" s="35">
        <f>عملکردی!BC10</f>
      </c>
      <c r="DP10" s="35">
        <f>عملکردی!BD10</f>
      </c>
      <c r="DQ10" s="35">
        <f>عملکردی!BE10</f>
      </c>
      <c r="DR10" s="35">
        <f>عملکردی!BF10</f>
      </c>
      <c r="DS10" s="33">
        <f>عملکردی!BG10</f>
      </c>
      <c r="DT10" s="33">
        <f>عملکردی!BH10</f>
      </c>
      <c r="DU10" s="35">
        <f>عملکردی!BI10</f>
      </c>
      <c r="DV10" s="35">
        <f>عملکردی!BJ10</f>
      </c>
      <c r="DW10" s="33">
        <f>عملکردی!BK10</f>
      </c>
      <c r="DX10" s="35">
        <f>عملکردی!BL10</f>
      </c>
      <c r="DY10" s="35">
        <f>عملکردی!BM10</f>
      </c>
      <c r="DZ10" s="35">
        <f>عملکردی!BN10</f>
      </c>
      <c r="EA10" s="35">
        <f>عملکردی!BO10</f>
      </c>
      <c r="EB10" s="35">
        <f>عملکردی!BP10</f>
      </c>
      <c r="EC10" s="33">
        <f>عملکردی!BQ10</f>
      </c>
      <c r="ED10" s="35">
        <f>عملکردی!BR10</f>
      </c>
      <c r="EE10" s="33">
        <f>عملکردی!BS10</f>
      </c>
      <c r="EF10" s="33">
        <f>عملکردی!BT10</f>
      </c>
      <c r="EG10" s="33">
        <f>عملکردی!BU10</f>
      </c>
      <c r="EH10" s="35">
        <f>عملکردی!BV10</f>
      </c>
      <c r="EI10" s="33">
        <f>عملکردی!BW10</f>
      </c>
      <c r="EJ10" s="33">
        <f>عملکردی!BX10</f>
      </c>
      <c r="EK10" s="33">
        <f>عملکردی!BY10</f>
      </c>
      <c r="EL10" s="35">
        <f>عملکردی!BZ10</f>
      </c>
      <c r="EM10" s="35">
        <f>عملکردی!CA10</f>
      </c>
      <c r="EN10" s="35">
        <f>عملکردی!CB10</f>
      </c>
      <c r="EO10" s="35">
        <f>عملکردی!CC10</f>
      </c>
      <c r="EP10" s="33">
        <f>عملکردی!CD10</f>
      </c>
      <c r="EQ10" s="35">
        <f>عملکردی!CE10</f>
      </c>
      <c r="ER10" s="35">
        <f>عملکردی!CF10</f>
      </c>
      <c r="ES10" s="35">
        <f>عملکردی!CG10</f>
      </c>
      <c r="ET10" s="35">
        <f>عملکردی!CH10</f>
      </c>
      <c r="EU10" s="35">
        <f>عملکردی!CI10</f>
      </c>
      <c r="EV10" s="35">
        <f>عملکردی!CJ10</f>
      </c>
      <c r="EW10" s="7">
        <f>پرسشنامه!L10</f>
      </c>
      <c r="EX10" s="11">
        <f>پرسشنامه!BE10</f>
      </c>
      <c r="EY10" s="6">
        <f>پرسشنامه!BF10</f>
      </c>
      <c r="EZ10" s="7">
        <f>پرسشنامه!BG10</f>
      </c>
      <c r="FA10" s="7">
        <f>پرسشنامه!BH10</f>
      </c>
      <c r="FB10" s="7">
        <f>پرسشنامه!BI10</f>
      </c>
      <c r="FC10" s="7">
        <f>پرسشنامه!BJ10</f>
      </c>
      <c r="FD10" s="6">
        <f>پرسشنامه!CD10</f>
      </c>
      <c r="FE10" s="7">
        <f>پرسشنامه!CE10</f>
      </c>
      <c r="FF10" s="7">
        <f>پرسشنامه!CF10</f>
      </c>
      <c r="FG10" s="6">
        <f>پرسشنامه!DI10</f>
      </c>
      <c r="FH10" s="7">
        <f>پرسشنامه!DJ10</f>
      </c>
      <c r="FI10" s="7">
        <f>پرسشنامه!DK10</f>
      </c>
      <c r="FJ10" s="6">
        <f>پرسشنامه!DX10</f>
      </c>
      <c r="FK10" s="7">
        <f>پرسشنامه!DY10</f>
      </c>
      <c r="FL10" s="7">
        <f>پرسشنامه!DZ10</f>
      </c>
      <c r="FM10" s="6">
        <f>پرسشنامه!FD10</f>
      </c>
      <c r="FN10" s="7">
        <f>پرسشنامه!FE10</f>
      </c>
      <c r="FO10" s="7">
        <f>پرسشنامه!FF10</f>
      </c>
      <c r="FP10" s="6">
        <f>پرسشنامه!FV10</f>
      </c>
      <c r="FQ10" s="7">
        <f>پرسشنامه!FW10</f>
      </c>
      <c r="FR10" s="7">
        <f>پرسشنامه!FX10</f>
      </c>
    </row>
    <row x14ac:dyDescent="0.25" r="11" customHeight="1" ht="18.9">
      <c r="A11" s="36">
        <f>'اطلاعات شخصی'!B11</f>
      </c>
      <c r="B11" s="36">
        <f>'اطلاعات شخصی'!C11</f>
      </c>
      <c r="C11" s="36">
        <f>'اطلاعات شخصی'!D11</f>
      </c>
      <c r="D11" s="33">
        <f>'اطلاعات شخصی'!E11</f>
      </c>
      <c r="E11" s="34">
        <f>'اطلاعات شخصی'!F11</f>
      </c>
      <c r="F11" s="36">
        <f>'اطلاعات شخصی'!I11</f>
      </c>
      <c r="G11" s="33">
        <f>'اطلاعات شخصی'!J11</f>
      </c>
      <c r="H11" s="33">
        <f>'اطلاعات شخصی'!K11</f>
      </c>
      <c r="I11" s="33">
        <f>'اطلاعات شخصی'!L11</f>
      </c>
      <c r="J11" s="33">
        <f>'اطلاعات شخصی'!N11</f>
      </c>
      <c r="K11" s="33">
        <f>'اطلاعات شخصی'!P11</f>
      </c>
      <c r="L11" s="36">
        <f>'اطلاعات شخصی'!R11</f>
      </c>
      <c r="M11" s="33">
        <f>'اطلاعات شخصی'!S11</f>
      </c>
      <c r="N11" s="33">
        <f>'اطلاعات شخصی'!T11</f>
      </c>
      <c r="O11" s="33">
        <f>'اطلاعات شخصی'!U11</f>
      </c>
      <c r="P11" s="33">
        <f>'شاخص بدنی'!H11</f>
      </c>
      <c r="Q11" s="33">
        <f>'شاخص بدنی'!I11</f>
      </c>
      <c r="R11" s="33">
        <f>'شاخص بدنی'!J11</f>
      </c>
      <c r="S11" s="33">
        <f>'شاخص بدنی'!K11</f>
      </c>
      <c r="T11" s="33">
        <f>'شاخص بدنی'!L11</f>
      </c>
      <c r="U11" s="33">
        <f>'شاخص بدنی'!M11</f>
      </c>
      <c r="V11" s="33">
        <f>'شاخص بدنی'!N11</f>
      </c>
      <c r="W11" s="35">
        <f>'شاخص بدنی'!O11</f>
      </c>
      <c r="X11" s="36">
        <f>'شاخص بدنی'!P11</f>
      </c>
      <c r="Y11" s="33">
        <f>'شاخص بدنی'!Q11</f>
      </c>
      <c r="Z11" s="35">
        <f>'شاخص بدنی'!R11</f>
      </c>
      <c r="AA11" s="35">
        <f>'شاخص بدنی'!T11</f>
      </c>
      <c r="AB11" s="35">
        <f>'شاخص بدنی'!U11</f>
      </c>
      <c r="AC11" s="36">
        <f>'شاخص بدنی'!V11</f>
      </c>
      <c r="AD11" s="35">
        <f>'شاخص بدنی'!W11</f>
      </c>
      <c r="AE11" s="35">
        <f>'شاخص بدنی'!X11</f>
      </c>
      <c r="AF11" s="35">
        <f>'شاخص بدنی'!Y11</f>
      </c>
      <c r="AG11" s="36">
        <f>'شاخص بدنی'!Z11</f>
      </c>
      <c r="AH11" s="36">
        <f>'شاخص بدنی'!AA11</f>
      </c>
      <c r="AI11" s="35">
        <f>'شاخص بدنی'!AB11</f>
      </c>
      <c r="AJ11" s="36">
        <f>'شاخص بدنی'!AC11</f>
      </c>
      <c r="AK11" s="36">
        <f>'شاخص بدنی'!AD11</f>
      </c>
      <c r="AL11" s="35">
        <f>'شاخص بدنی'!AE11</f>
      </c>
      <c r="AM11" s="35">
        <f>'شاخص بدنی'!AF11</f>
      </c>
      <c r="AN11" s="35">
        <f>'شاخص بدنی'!AG11</f>
      </c>
      <c r="AO11" s="33">
        <f>'شاخص بدنی'!AH11</f>
      </c>
      <c r="AP11" s="35">
        <f>'شاخص بدنی'!AI11</f>
      </c>
      <c r="AQ11" s="33">
        <f>'شاخص بدنی'!AJ11</f>
      </c>
      <c r="AR11" s="35">
        <f>'شاخص بدنی'!AK11</f>
      </c>
      <c r="AS11" s="35">
        <f>'شاخص بدنی'!AL11</f>
      </c>
      <c r="AT11" s="35">
        <f>'شاخص بدنی'!AM11</f>
      </c>
      <c r="AU11" s="35">
        <f>'شاخص بدنی'!AN11</f>
      </c>
      <c r="AV11" s="35">
        <f>'شاخص بدنی'!AO11</f>
      </c>
      <c r="AW11" s="35">
        <f>'شاخص بدنی'!AP11</f>
      </c>
      <c r="AX11" s="35">
        <f>'شاخص بدنی'!AQ11</f>
      </c>
      <c r="AY11" s="35">
        <f>'شاخص بدنی'!AR11</f>
      </c>
      <c r="AZ11" s="35">
        <f>'شاخص بدنی'!AS11</f>
      </c>
      <c r="BA11" s="35">
        <f>'شاخص بدنی'!AT11</f>
      </c>
      <c r="BB11" s="35">
        <f>'شاخص بدنی'!AU11</f>
      </c>
      <c r="BC11" s="35">
        <f>'شاخص بدنی'!AV11</f>
      </c>
      <c r="BD11" s="35">
        <f>'شاخص بدنی'!AW11</f>
      </c>
      <c r="BE11" s="35">
        <f>'شاخص بدنی'!AX11</f>
      </c>
      <c r="BF11" s="35">
        <f>'شاخص بدنی'!AY11</f>
      </c>
      <c r="BG11" s="35">
        <f>'شاخص بدنی'!AZ11</f>
      </c>
      <c r="BH11" s="35">
        <f>تغذیه!J11</f>
      </c>
      <c r="BI11" s="35">
        <f>تغذیه!K11</f>
      </c>
      <c r="BJ11" s="35">
        <f>تغذیه!L11</f>
      </c>
      <c r="BK11" s="36">
        <f>تغذیه!M11</f>
      </c>
      <c r="BL11" s="36">
        <f>تغذیه!N11</f>
      </c>
      <c r="BM11" s="35">
        <f>تغذیه!O11</f>
      </c>
      <c r="BN11" s="35">
        <f>تغذیه!P11</f>
      </c>
      <c r="BO11" s="35">
        <f>تغذیه!Q11</f>
      </c>
      <c r="BP11" s="35">
        <f>تغذیه!R11</f>
      </c>
      <c r="BQ11" s="35">
        <f>تغذیه!S11</f>
      </c>
      <c r="BR11" s="35">
        <f>تغذیه!T11</f>
      </c>
      <c r="BS11" s="35">
        <f>تغذیه!U11</f>
      </c>
      <c r="BT11" s="35">
        <f>تغذیه!V11</f>
      </c>
      <c r="BU11" s="35">
        <f>تغذیه!W11</f>
      </c>
      <c r="BV11" s="35">
        <f>تغذیه!X11</f>
      </c>
      <c r="BW11" s="35">
        <f>تغذیه!Y11</f>
      </c>
      <c r="BX11" s="35">
        <f>تغذیه!Z11</f>
      </c>
      <c r="BY11" s="35">
        <f>تغذیه!AA11</f>
      </c>
      <c r="BZ11" s="35">
        <f>تغذیه!AB11</f>
      </c>
      <c r="CA11" s="35">
        <f>تغذیه!AC11</f>
      </c>
      <c r="CB11" s="35">
        <f>تغذیه!AD11</f>
      </c>
      <c r="CC11" s="35">
        <f>تغذیه!AE11</f>
      </c>
      <c r="CD11" s="35">
        <f>تغذیه!AF11</f>
      </c>
      <c r="CE11" s="35">
        <f>تغذیه!AG11</f>
      </c>
      <c r="CF11" s="35">
        <f>تغذیه!AH11</f>
      </c>
      <c r="CG11" s="35">
        <f>ناهنجاری!AD11</f>
      </c>
      <c r="CH11" s="33">
        <f>ناهنجاری!AE11</f>
      </c>
      <c r="CI11" s="33">
        <f>ناهنجاری!AF11</f>
      </c>
      <c r="CJ11" s="35">
        <f>ناهنجاری!AG11</f>
      </c>
      <c r="CK11" s="35">
        <f>ناهنجاری!AH11</f>
      </c>
      <c r="CL11" s="35">
        <f>ناهنجاری!AI11</f>
      </c>
      <c r="CM11" s="35">
        <f>ناهنجاری!AJ11</f>
      </c>
      <c r="CN11" s="35">
        <f>ناهنجاری!AK11</f>
      </c>
      <c r="CO11" s="35">
        <f>ناهنجاری!AL11</f>
      </c>
      <c r="CP11" s="35">
        <f>ناهنجاری!AM11</f>
      </c>
      <c r="CQ11" s="33">
        <f>ناهنجاری!AN11</f>
      </c>
      <c r="CR11" s="33">
        <f>ناهنجاری!AO11</f>
      </c>
      <c r="CS11" s="35">
        <f>ناهنجاری!AP11</f>
      </c>
      <c r="CT11" s="33">
        <f>ناهنجاری!AQ11</f>
      </c>
      <c r="CU11" s="35">
        <f>ناهنجاری!AR11</f>
      </c>
      <c r="CV11" s="35">
        <f>ناهنجاری!AS11</f>
      </c>
      <c r="CW11" s="35">
        <f>ناهنجاری!AT11</f>
      </c>
      <c r="CX11" s="35">
        <f>ناهنجاری!AU11</f>
      </c>
      <c r="CY11" s="35">
        <f>ناهنجاری!AV11</f>
      </c>
      <c r="CZ11" s="35">
        <f>ناهنجاری!AW11</f>
      </c>
      <c r="DA11" s="35">
        <f>ناهنجاری!AX11</f>
      </c>
      <c r="DB11" s="35">
        <f>ناهنجاری!AY11</f>
      </c>
      <c r="DC11" s="35">
        <f>ناهنجاری!AZ11</f>
      </c>
      <c r="DD11" s="35">
        <f>ناهنجاری!BA11</f>
      </c>
      <c r="DE11" s="35">
        <f>ناهنجاری!BB11</f>
      </c>
      <c r="DF11" s="35">
        <f>ناهنجاری!BC11</f>
      </c>
      <c r="DG11" s="35">
        <f>عملکردی!AU11</f>
      </c>
      <c r="DH11" s="35">
        <f>عملکردی!AV11</f>
      </c>
      <c r="DI11" s="35">
        <f>عملکردی!AW11</f>
      </c>
      <c r="DJ11" s="35">
        <f>عملکردی!AX11</f>
      </c>
      <c r="DK11" s="35">
        <f>عملکردی!AY11</f>
      </c>
      <c r="DL11" s="33">
        <f>عملکردی!AZ11</f>
      </c>
      <c r="DM11" s="33">
        <f>عملکردی!BA11</f>
      </c>
      <c r="DN11" s="33">
        <f>عملکردی!BB11</f>
      </c>
      <c r="DO11" s="35">
        <f>عملکردی!BC11</f>
      </c>
      <c r="DP11" s="35">
        <f>عملکردی!BD11</f>
      </c>
      <c r="DQ11" s="35">
        <f>عملکردی!BE11</f>
      </c>
      <c r="DR11" s="35">
        <f>عملکردی!BF11</f>
      </c>
      <c r="DS11" s="33">
        <f>عملکردی!BG11</f>
      </c>
      <c r="DT11" s="33">
        <f>عملکردی!BH11</f>
      </c>
      <c r="DU11" s="35">
        <f>عملکردی!BI11</f>
      </c>
      <c r="DV11" s="35">
        <f>عملکردی!BJ11</f>
      </c>
      <c r="DW11" s="33">
        <f>عملکردی!BK11</f>
      </c>
      <c r="DX11" s="35">
        <f>عملکردی!BL11</f>
      </c>
      <c r="DY11" s="35">
        <f>عملکردی!BM11</f>
      </c>
      <c r="DZ11" s="35">
        <f>عملکردی!BN11</f>
      </c>
      <c r="EA11" s="35">
        <f>عملکردی!BO11</f>
      </c>
      <c r="EB11" s="35">
        <f>عملکردی!BP11</f>
      </c>
      <c r="EC11" s="33">
        <f>عملکردی!BQ11</f>
      </c>
      <c r="ED11" s="35">
        <f>عملکردی!BR11</f>
      </c>
      <c r="EE11" s="33">
        <f>عملکردی!BS11</f>
      </c>
      <c r="EF11" s="33">
        <f>عملکردی!BT11</f>
      </c>
      <c r="EG11" s="33">
        <f>عملکردی!BU11</f>
      </c>
      <c r="EH11" s="35">
        <f>عملکردی!BV11</f>
      </c>
      <c r="EI11" s="33">
        <f>عملکردی!BW11</f>
      </c>
      <c r="EJ11" s="33">
        <f>عملکردی!BX11</f>
      </c>
      <c r="EK11" s="33">
        <f>عملکردی!BY11</f>
      </c>
      <c r="EL11" s="35">
        <f>عملکردی!BZ11</f>
      </c>
      <c r="EM11" s="35">
        <f>عملکردی!CA11</f>
      </c>
      <c r="EN11" s="35">
        <f>عملکردی!CB11</f>
      </c>
      <c r="EO11" s="35">
        <f>عملکردی!CC11</f>
      </c>
      <c r="EP11" s="33">
        <f>عملکردی!CD11</f>
      </c>
      <c r="EQ11" s="35">
        <f>عملکردی!CE11</f>
      </c>
      <c r="ER11" s="35">
        <f>عملکردی!CF11</f>
      </c>
      <c r="ES11" s="35">
        <f>عملکردی!CG11</f>
      </c>
      <c r="ET11" s="35">
        <f>عملکردی!CH11</f>
      </c>
      <c r="EU11" s="35">
        <f>عملکردی!CI11</f>
      </c>
      <c r="EV11" s="35">
        <f>عملکردی!CJ11</f>
      </c>
      <c r="EW11" s="7">
        <f>پرسشنامه!L11</f>
      </c>
      <c r="EX11" s="11">
        <f>پرسشنامه!BE11</f>
      </c>
      <c r="EY11" s="11">
        <f>پرسشنامه!BF11</f>
      </c>
      <c r="EZ11" s="7">
        <f>پرسشنامه!BG11</f>
      </c>
      <c r="FA11" s="7">
        <f>پرسشنامه!BH11</f>
      </c>
      <c r="FB11" s="7">
        <f>پرسشنامه!BI11</f>
      </c>
      <c r="FC11" s="7">
        <f>پرسشنامه!BJ11</f>
      </c>
      <c r="FD11" s="6">
        <f>پرسشنامه!CD11</f>
      </c>
      <c r="FE11" s="7">
        <f>پرسشنامه!CE11</f>
      </c>
      <c r="FF11" s="7">
        <f>پرسشنامه!CF11</f>
      </c>
      <c r="FG11" s="6">
        <f>پرسشنامه!DI11</f>
      </c>
      <c r="FH11" s="7">
        <f>پرسشنامه!DJ11</f>
      </c>
      <c r="FI11" s="7">
        <f>پرسشنامه!DK11</f>
      </c>
      <c r="FJ11" s="6">
        <f>پرسشنامه!DX11</f>
      </c>
      <c r="FK11" s="7">
        <f>پرسشنامه!DY11</f>
      </c>
      <c r="FL11" s="7">
        <f>پرسشنامه!DZ11</f>
      </c>
      <c r="FM11" s="6">
        <f>پرسشنامه!FD11</f>
      </c>
      <c r="FN11" s="7">
        <f>پرسشنامه!FE11</f>
      </c>
      <c r="FO11" s="7">
        <f>پرسشنامه!FF11</f>
      </c>
      <c r="FP11" s="6">
        <f>پرسشنامه!FV11</f>
      </c>
      <c r="FQ11" s="7">
        <f>پرسشنامه!FW11</f>
      </c>
      <c r="FR11" s="7">
        <f>پرسشنامه!FX11</f>
      </c>
    </row>
    <row x14ac:dyDescent="0.25" r="12" customHeight="1" ht="18.9">
      <c r="A12" s="36">
        <f>'اطلاعات شخصی'!B12</f>
      </c>
      <c r="B12" s="36">
        <f>'اطلاعات شخصی'!C12</f>
      </c>
      <c r="C12" s="36">
        <f>'اطلاعات شخصی'!D12</f>
      </c>
      <c r="D12" s="33">
        <f>'اطلاعات شخصی'!E12</f>
      </c>
      <c r="E12" s="34">
        <f>'اطلاعات شخصی'!F12</f>
      </c>
      <c r="F12" s="36">
        <f>'اطلاعات شخصی'!I12</f>
      </c>
      <c r="G12" s="33">
        <f>'اطلاعات شخصی'!J12</f>
      </c>
      <c r="H12" s="33">
        <f>'اطلاعات شخصی'!K12</f>
      </c>
      <c r="I12" s="35">
        <f>'اطلاعات شخصی'!L12</f>
      </c>
      <c r="J12" s="33">
        <f>'اطلاعات شخصی'!N12</f>
      </c>
      <c r="K12" s="33">
        <f>'اطلاعات شخصی'!P12</f>
      </c>
      <c r="L12" s="36">
        <f>'اطلاعات شخصی'!R12</f>
      </c>
      <c r="M12" s="33">
        <f>'اطلاعات شخصی'!S12</f>
      </c>
      <c r="N12" s="33">
        <f>'اطلاعات شخصی'!T12</f>
      </c>
      <c r="O12" s="33">
        <f>'اطلاعات شخصی'!U12</f>
      </c>
      <c r="P12" s="33">
        <f>'شاخص بدنی'!H12</f>
      </c>
      <c r="Q12" s="33">
        <f>'شاخص بدنی'!I12</f>
      </c>
      <c r="R12" s="33">
        <f>'شاخص بدنی'!J12</f>
      </c>
      <c r="S12" s="33">
        <f>'شاخص بدنی'!K12</f>
      </c>
      <c r="T12" s="33">
        <f>'شاخص بدنی'!L12</f>
      </c>
      <c r="U12" s="33">
        <f>'شاخص بدنی'!M12</f>
      </c>
      <c r="V12" s="33">
        <f>'شاخص بدنی'!N12</f>
      </c>
      <c r="W12" s="35">
        <f>'شاخص بدنی'!O12</f>
      </c>
      <c r="X12" s="36">
        <f>'شاخص بدنی'!P12</f>
      </c>
      <c r="Y12" s="33">
        <f>'شاخص بدنی'!Q12</f>
      </c>
      <c r="Z12" s="35">
        <f>'شاخص بدنی'!R12</f>
      </c>
      <c r="AA12" s="35">
        <f>'شاخص بدنی'!T12</f>
      </c>
      <c r="AB12" s="35">
        <f>'شاخص بدنی'!U12</f>
      </c>
      <c r="AC12" s="36">
        <f>'شاخص بدنی'!V12</f>
      </c>
      <c r="AD12" s="35">
        <f>'شاخص بدنی'!W12</f>
      </c>
      <c r="AE12" s="35">
        <f>'شاخص بدنی'!X12</f>
      </c>
      <c r="AF12" s="35">
        <f>'شاخص بدنی'!Y12</f>
      </c>
      <c r="AG12" s="36">
        <f>'شاخص بدنی'!Z12</f>
      </c>
      <c r="AH12" s="36">
        <f>'شاخص بدنی'!AA12</f>
      </c>
      <c r="AI12" s="35">
        <f>'شاخص بدنی'!AB12</f>
      </c>
      <c r="AJ12" s="36">
        <f>'شاخص بدنی'!AC12</f>
      </c>
      <c r="AK12" s="36">
        <f>'شاخص بدنی'!AD12</f>
      </c>
      <c r="AL12" s="35">
        <f>'شاخص بدنی'!AE12</f>
      </c>
      <c r="AM12" s="35">
        <f>'شاخص بدنی'!AF12</f>
      </c>
      <c r="AN12" s="35">
        <f>'شاخص بدنی'!AG12</f>
      </c>
      <c r="AO12" s="35">
        <f>'شاخص بدنی'!AH12</f>
      </c>
      <c r="AP12" s="35">
        <f>'شاخص بدنی'!AI12</f>
      </c>
      <c r="AQ12" s="33">
        <f>'شاخص بدنی'!AJ12</f>
      </c>
      <c r="AR12" s="35">
        <f>'شاخص بدنی'!AK12</f>
      </c>
      <c r="AS12" s="35">
        <f>'شاخص بدنی'!AL12</f>
      </c>
      <c r="AT12" s="35">
        <f>'شاخص بدنی'!AM12</f>
      </c>
      <c r="AU12" s="35">
        <f>'شاخص بدنی'!AN12</f>
      </c>
      <c r="AV12" s="35">
        <f>'شاخص بدنی'!AO12</f>
      </c>
      <c r="AW12" s="35">
        <f>'شاخص بدنی'!AP12</f>
      </c>
      <c r="AX12" s="35">
        <f>'شاخص بدنی'!AQ12</f>
      </c>
      <c r="AY12" s="35">
        <f>'شاخص بدنی'!AR12</f>
      </c>
      <c r="AZ12" s="35">
        <f>'شاخص بدنی'!AS12</f>
      </c>
      <c r="BA12" s="35">
        <f>'شاخص بدنی'!AT12</f>
      </c>
      <c r="BB12" s="35">
        <f>'شاخص بدنی'!AU12</f>
      </c>
      <c r="BC12" s="35">
        <f>'شاخص بدنی'!AV12</f>
      </c>
      <c r="BD12" s="35">
        <f>'شاخص بدنی'!AW12</f>
      </c>
      <c r="BE12" s="35">
        <f>'شاخص بدنی'!AX12</f>
      </c>
      <c r="BF12" s="35">
        <f>'شاخص بدنی'!AY12</f>
      </c>
      <c r="BG12" s="35">
        <f>'شاخص بدنی'!AZ12</f>
      </c>
      <c r="BH12" s="35">
        <f>تغذیه!J12</f>
      </c>
      <c r="BI12" s="35">
        <f>تغذیه!K12</f>
      </c>
      <c r="BJ12" s="35">
        <f>تغذیه!L12</f>
      </c>
      <c r="BK12" s="36">
        <f>تغذیه!M12</f>
      </c>
      <c r="BL12" s="36">
        <f>تغذیه!N12</f>
      </c>
      <c r="BM12" s="35">
        <f>تغذیه!O12</f>
      </c>
      <c r="BN12" s="35">
        <f>تغذیه!P12</f>
      </c>
      <c r="BO12" s="35">
        <f>تغذیه!Q12</f>
      </c>
      <c r="BP12" s="35">
        <f>تغذیه!R12</f>
      </c>
      <c r="BQ12" s="35">
        <f>تغذیه!S12</f>
      </c>
      <c r="BR12" s="35">
        <f>تغذیه!T12</f>
      </c>
      <c r="BS12" s="35">
        <f>تغذیه!U12</f>
      </c>
      <c r="BT12" s="35">
        <f>تغذیه!V12</f>
      </c>
      <c r="BU12" s="35">
        <f>تغذیه!W12</f>
      </c>
      <c r="BV12" s="35">
        <f>تغذیه!X12</f>
      </c>
      <c r="BW12" s="35">
        <f>تغذیه!Y12</f>
      </c>
      <c r="BX12" s="35">
        <f>تغذیه!Z12</f>
      </c>
      <c r="BY12" s="35">
        <f>تغذیه!AA12</f>
      </c>
      <c r="BZ12" s="35">
        <f>تغذیه!AB12</f>
      </c>
      <c r="CA12" s="35">
        <f>تغذیه!AC12</f>
      </c>
      <c r="CB12" s="35">
        <f>تغذیه!AD12</f>
      </c>
      <c r="CC12" s="35">
        <f>تغذیه!AE12</f>
      </c>
      <c r="CD12" s="35">
        <f>تغذیه!AF12</f>
      </c>
      <c r="CE12" s="35">
        <f>تغذیه!AG12</f>
      </c>
      <c r="CF12" s="35">
        <f>تغذیه!AH12</f>
      </c>
      <c r="CG12" s="35">
        <f>ناهنجاری!AD12</f>
      </c>
      <c r="CH12" s="33">
        <f>ناهنجاری!AE12</f>
      </c>
      <c r="CI12" s="33">
        <f>ناهنجاری!AF12</f>
      </c>
      <c r="CJ12" s="35">
        <f>ناهنجاری!AG12</f>
      </c>
      <c r="CK12" s="35">
        <f>ناهنجاری!AH12</f>
      </c>
      <c r="CL12" s="35">
        <f>ناهنجاری!AI12</f>
      </c>
      <c r="CM12" s="35">
        <f>ناهنجاری!AJ12</f>
      </c>
      <c r="CN12" s="35">
        <f>ناهنجاری!AK12</f>
      </c>
      <c r="CO12" s="35">
        <f>ناهنجاری!AL12</f>
      </c>
      <c r="CP12" s="35">
        <f>ناهنجاری!AM12</f>
      </c>
      <c r="CQ12" s="33">
        <f>ناهنجاری!AN12</f>
      </c>
      <c r="CR12" s="33">
        <f>ناهنجاری!AO12</f>
      </c>
      <c r="CS12" s="35">
        <f>ناهنجاری!AP12</f>
      </c>
      <c r="CT12" s="33">
        <f>ناهنجاری!AQ12</f>
      </c>
      <c r="CU12" s="35">
        <f>ناهنجاری!AR12</f>
      </c>
      <c r="CV12" s="35">
        <f>ناهنجاری!AS12</f>
      </c>
      <c r="CW12" s="35">
        <f>ناهنجاری!AT12</f>
      </c>
      <c r="CX12" s="35">
        <f>ناهنجاری!AU12</f>
      </c>
      <c r="CY12" s="35">
        <f>ناهنجاری!AV12</f>
      </c>
      <c r="CZ12" s="35">
        <f>ناهنجاری!AW12</f>
      </c>
      <c r="DA12" s="35">
        <f>ناهنجاری!AX12</f>
      </c>
      <c r="DB12" s="35">
        <f>ناهنجاری!AY12</f>
      </c>
      <c r="DC12" s="35">
        <f>ناهنجاری!AZ12</f>
      </c>
      <c r="DD12" s="35">
        <f>ناهنجاری!BA12</f>
      </c>
      <c r="DE12" s="35">
        <f>ناهنجاری!BB12</f>
      </c>
      <c r="DF12" s="35">
        <f>ناهنجاری!BC12</f>
      </c>
      <c r="DG12" s="35">
        <f>عملکردی!AU12</f>
      </c>
      <c r="DH12" s="35">
        <f>عملکردی!AV12</f>
      </c>
      <c r="DI12" s="35">
        <f>عملکردی!AW12</f>
      </c>
      <c r="DJ12" s="35">
        <f>عملکردی!AX12</f>
      </c>
      <c r="DK12" s="35">
        <f>عملکردی!AY12</f>
      </c>
      <c r="DL12" s="33">
        <f>عملکردی!AZ12</f>
      </c>
      <c r="DM12" s="33">
        <f>عملکردی!BA12</f>
      </c>
      <c r="DN12" s="33">
        <f>عملکردی!BB12</f>
      </c>
      <c r="DO12" s="35">
        <f>عملکردی!BC12</f>
      </c>
      <c r="DP12" s="35">
        <f>عملکردی!BD12</f>
      </c>
      <c r="DQ12" s="35">
        <f>عملکردی!BE12</f>
      </c>
      <c r="DR12" s="35">
        <f>عملکردی!BF12</f>
      </c>
      <c r="DS12" s="33">
        <f>عملکردی!BG12</f>
      </c>
      <c r="DT12" s="33">
        <f>عملکردی!BH12</f>
      </c>
      <c r="DU12" s="35">
        <f>عملکردی!BI12</f>
      </c>
      <c r="DV12" s="35">
        <f>عملکردی!BJ12</f>
      </c>
      <c r="DW12" s="33">
        <f>عملکردی!BK12</f>
      </c>
      <c r="DX12" s="35">
        <f>عملکردی!BL12</f>
      </c>
      <c r="DY12" s="35">
        <f>عملکردی!BM12</f>
      </c>
      <c r="DZ12" s="35">
        <f>عملکردی!BN12</f>
      </c>
      <c r="EA12" s="35">
        <f>عملکردی!BO12</f>
      </c>
      <c r="EB12" s="35">
        <f>عملکردی!BP12</f>
      </c>
      <c r="EC12" s="33">
        <f>عملکردی!BQ12</f>
      </c>
      <c r="ED12" s="35">
        <f>عملکردی!BR12</f>
      </c>
      <c r="EE12" s="33">
        <f>عملکردی!BS12</f>
      </c>
      <c r="EF12" s="33">
        <f>عملکردی!BT12</f>
      </c>
      <c r="EG12" s="33">
        <f>عملکردی!BU12</f>
      </c>
      <c r="EH12" s="35">
        <f>عملکردی!BV12</f>
      </c>
      <c r="EI12" s="33">
        <f>عملکردی!BW12</f>
      </c>
      <c r="EJ12" s="33">
        <f>عملکردی!BX12</f>
      </c>
      <c r="EK12" s="33">
        <f>عملکردی!BY12</f>
      </c>
      <c r="EL12" s="35">
        <f>عملکردی!BZ12</f>
      </c>
      <c r="EM12" s="35">
        <f>عملکردی!CA12</f>
      </c>
      <c r="EN12" s="35">
        <f>عملکردی!CB12</f>
      </c>
      <c r="EO12" s="35">
        <f>عملکردی!CC12</f>
      </c>
      <c r="EP12" s="33">
        <f>عملکردی!CD12</f>
      </c>
      <c r="EQ12" s="35">
        <f>عملکردی!CE12</f>
      </c>
      <c r="ER12" s="35">
        <f>عملکردی!CF12</f>
      </c>
      <c r="ES12" s="35">
        <f>عملکردی!CG12</f>
      </c>
      <c r="ET12" s="35">
        <f>عملکردی!CH12</f>
      </c>
      <c r="EU12" s="35">
        <f>عملکردی!CI12</f>
      </c>
      <c r="EV12" s="35">
        <f>عملکردی!CJ12</f>
      </c>
      <c r="EW12" s="7">
        <f>پرسشنامه!L12</f>
      </c>
      <c r="EX12" s="11">
        <f>پرسشنامه!BE12</f>
      </c>
      <c r="EY12" s="11">
        <f>پرسشنامه!BF12</f>
      </c>
      <c r="EZ12" s="7">
        <f>پرسشنامه!BG12</f>
      </c>
      <c r="FA12" s="7">
        <f>پرسشنامه!BH12</f>
      </c>
      <c r="FB12" s="7">
        <f>پرسشنامه!BI12</f>
      </c>
      <c r="FC12" s="7">
        <f>پرسشنامه!BJ12</f>
      </c>
      <c r="FD12" s="6">
        <f>پرسشنامه!CD12</f>
      </c>
      <c r="FE12" s="7">
        <f>پرسشنامه!CE12</f>
      </c>
      <c r="FF12" s="7">
        <f>پرسشنامه!CF12</f>
      </c>
      <c r="FG12" s="6">
        <f>پرسشنامه!DI12</f>
      </c>
      <c r="FH12" s="7">
        <f>پرسشنامه!DJ12</f>
      </c>
      <c r="FI12" s="7">
        <f>پرسشنامه!DK12</f>
      </c>
      <c r="FJ12" s="6">
        <f>پرسشنامه!DX12</f>
      </c>
      <c r="FK12" s="7">
        <f>پرسشنامه!DY12</f>
      </c>
      <c r="FL12" s="7">
        <f>پرسشنامه!DZ12</f>
      </c>
      <c r="FM12" s="6">
        <f>پرسشنامه!FD12</f>
      </c>
      <c r="FN12" s="7">
        <f>پرسشنامه!FE12</f>
      </c>
      <c r="FO12" s="7">
        <f>پرسشنامه!FF12</f>
      </c>
      <c r="FP12" s="6">
        <f>پرسشنامه!FV12</f>
      </c>
      <c r="FQ12" s="7">
        <f>پرسشنامه!FW12</f>
      </c>
      <c r="FR12" s="7">
        <f>پرسشنامه!FX12</f>
      </c>
    </row>
    <row x14ac:dyDescent="0.25" r="13" customHeight="1" ht="18.9">
      <c r="A13" s="36">
        <f>'اطلاعات شخصی'!B13</f>
      </c>
      <c r="B13" s="36">
        <f>'اطلاعات شخصی'!C13</f>
      </c>
      <c r="C13" s="36">
        <f>'اطلاعات شخصی'!D13</f>
      </c>
      <c r="D13" s="33">
        <f>'اطلاعات شخصی'!E13</f>
      </c>
      <c r="E13" s="34">
        <f>'اطلاعات شخصی'!F13</f>
      </c>
      <c r="F13" s="36">
        <f>'اطلاعات شخصی'!I13</f>
      </c>
      <c r="G13" s="33">
        <f>'اطلاعات شخصی'!J13</f>
      </c>
      <c r="H13" s="33">
        <f>'اطلاعات شخصی'!K13</f>
      </c>
      <c r="I13" s="33">
        <f>'اطلاعات شخصی'!L13</f>
      </c>
      <c r="J13" s="33">
        <f>'اطلاعات شخصی'!N13</f>
      </c>
      <c r="K13" s="33">
        <f>'اطلاعات شخصی'!P13</f>
      </c>
      <c r="L13" s="36">
        <f>'اطلاعات شخصی'!R13</f>
      </c>
      <c r="M13" s="33">
        <f>'اطلاعات شخصی'!S13</f>
      </c>
      <c r="N13" s="33">
        <f>'اطلاعات شخصی'!T13</f>
      </c>
      <c r="O13" s="33">
        <f>'اطلاعات شخصی'!U13</f>
      </c>
      <c r="P13" s="33">
        <f>'شاخص بدنی'!H13</f>
      </c>
      <c r="Q13" s="33">
        <f>'شاخص بدنی'!I13</f>
      </c>
      <c r="R13" s="33">
        <f>'شاخص بدنی'!J13</f>
      </c>
      <c r="S13" s="33">
        <f>'شاخص بدنی'!K13</f>
      </c>
      <c r="T13" s="33">
        <f>'شاخص بدنی'!L13</f>
      </c>
      <c r="U13" s="33">
        <f>'شاخص بدنی'!M13</f>
      </c>
      <c r="V13" s="33">
        <f>'شاخص بدنی'!N13</f>
      </c>
      <c r="W13" s="35">
        <f>'شاخص بدنی'!O13</f>
      </c>
      <c r="X13" s="36">
        <f>'شاخص بدنی'!P13</f>
      </c>
      <c r="Y13" s="33">
        <f>'شاخص بدنی'!Q13</f>
      </c>
      <c r="Z13" s="35">
        <f>'شاخص بدنی'!R13</f>
      </c>
      <c r="AA13" s="35">
        <f>'شاخص بدنی'!T13</f>
      </c>
      <c r="AB13" s="35">
        <f>'شاخص بدنی'!U13</f>
      </c>
      <c r="AC13" s="36">
        <f>'شاخص بدنی'!V13</f>
      </c>
      <c r="AD13" s="35">
        <f>'شاخص بدنی'!W13</f>
      </c>
      <c r="AE13" s="35">
        <f>'شاخص بدنی'!X13</f>
      </c>
      <c r="AF13" s="35">
        <f>'شاخص بدنی'!Y13</f>
      </c>
      <c r="AG13" s="36">
        <f>'شاخص بدنی'!Z13</f>
      </c>
      <c r="AH13" s="36">
        <f>'شاخص بدنی'!AA13</f>
      </c>
      <c r="AI13" s="35">
        <f>'شاخص بدنی'!AB13</f>
      </c>
      <c r="AJ13" s="36">
        <f>'شاخص بدنی'!AC13</f>
      </c>
      <c r="AK13" s="36">
        <f>'شاخص بدنی'!AD13</f>
      </c>
      <c r="AL13" s="35">
        <f>'شاخص بدنی'!AE13</f>
      </c>
      <c r="AM13" s="35">
        <f>'شاخص بدنی'!AF13</f>
      </c>
      <c r="AN13" s="35">
        <f>'شاخص بدنی'!AG13</f>
      </c>
      <c r="AO13" s="35">
        <f>'شاخص بدنی'!AH13</f>
      </c>
      <c r="AP13" s="35">
        <f>'شاخص بدنی'!AI13</f>
      </c>
      <c r="AQ13" s="35">
        <f>'شاخص بدنی'!AJ13</f>
      </c>
      <c r="AR13" s="35">
        <f>'شاخص بدنی'!AK13</f>
      </c>
      <c r="AS13" s="35">
        <f>'شاخص بدنی'!AL13</f>
      </c>
      <c r="AT13" s="35">
        <f>'شاخص بدنی'!AM13</f>
      </c>
      <c r="AU13" s="35">
        <f>'شاخص بدنی'!AN13</f>
      </c>
      <c r="AV13" s="35">
        <f>'شاخص بدنی'!AO13</f>
      </c>
      <c r="AW13" s="35">
        <f>'شاخص بدنی'!AP13</f>
      </c>
      <c r="AX13" s="35">
        <f>'شاخص بدنی'!AQ13</f>
      </c>
      <c r="AY13" s="35">
        <f>'شاخص بدنی'!AR13</f>
      </c>
      <c r="AZ13" s="35">
        <f>'شاخص بدنی'!AS13</f>
      </c>
      <c r="BA13" s="35">
        <f>'شاخص بدنی'!AT13</f>
      </c>
      <c r="BB13" s="35">
        <f>'شاخص بدنی'!AU13</f>
      </c>
      <c r="BC13" s="35">
        <f>'شاخص بدنی'!AV13</f>
      </c>
      <c r="BD13" s="35">
        <f>'شاخص بدنی'!AW13</f>
      </c>
      <c r="BE13" s="35">
        <f>'شاخص بدنی'!AX13</f>
      </c>
      <c r="BF13" s="35">
        <f>'شاخص بدنی'!AY13</f>
      </c>
      <c r="BG13" s="35">
        <f>'شاخص بدنی'!AZ13</f>
      </c>
      <c r="BH13" s="35">
        <f>تغذیه!J13</f>
      </c>
      <c r="BI13" s="35">
        <f>تغذیه!K13</f>
      </c>
      <c r="BJ13" s="35">
        <f>تغذیه!L13</f>
      </c>
      <c r="BK13" s="36">
        <f>تغذیه!M13</f>
      </c>
      <c r="BL13" s="36">
        <f>تغذیه!N13</f>
      </c>
      <c r="BM13" s="35">
        <f>تغذیه!O13</f>
      </c>
      <c r="BN13" s="33">
        <f>تغذیه!P13</f>
      </c>
      <c r="BO13" s="33">
        <f>تغذیه!Q13</f>
      </c>
      <c r="BP13" s="33">
        <f>تغذیه!R13</f>
      </c>
      <c r="BQ13" s="33">
        <f>تغذیه!S13</f>
      </c>
      <c r="BR13" s="33">
        <f>تغذیه!T13</f>
      </c>
      <c r="BS13" s="33">
        <f>تغذیه!U13</f>
      </c>
      <c r="BT13" s="33">
        <f>تغذیه!V13</f>
      </c>
      <c r="BU13" s="33">
        <f>تغذیه!W13</f>
      </c>
      <c r="BV13" s="33">
        <f>تغذیه!X13</f>
      </c>
      <c r="BW13" s="33">
        <f>تغذیه!Y13</f>
      </c>
      <c r="BX13" s="33">
        <f>تغذیه!Z13</f>
      </c>
      <c r="BY13" s="33">
        <f>تغذیه!AA13</f>
      </c>
      <c r="BZ13" s="33">
        <f>تغذیه!AB13</f>
      </c>
      <c r="CA13" s="33">
        <f>تغذیه!AC13</f>
      </c>
      <c r="CB13" s="33">
        <f>تغذیه!AD13</f>
      </c>
      <c r="CC13" s="33">
        <f>تغذیه!AE13</f>
      </c>
      <c r="CD13" s="33">
        <f>تغذیه!AF13</f>
      </c>
      <c r="CE13" s="33">
        <f>تغذیه!AG13</f>
      </c>
      <c r="CF13" s="33">
        <f>تغذیه!AH13</f>
      </c>
      <c r="CG13" s="35">
        <f>ناهنجاری!AD13</f>
      </c>
      <c r="CH13" s="33">
        <f>ناهنجاری!AE13</f>
      </c>
      <c r="CI13" s="33">
        <f>ناهنجاری!AF13</f>
      </c>
      <c r="CJ13" s="35">
        <f>ناهنجاری!AG13</f>
      </c>
      <c r="CK13" s="35">
        <f>ناهنجاری!AH13</f>
      </c>
      <c r="CL13" s="35">
        <f>ناهنجاری!AI13</f>
      </c>
      <c r="CM13" s="35">
        <f>ناهنجاری!AJ13</f>
      </c>
      <c r="CN13" s="35">
        <f>ناهنجاری!AK13</f>
      </c>
      <c r="CO13" s="35">
        <f>ناهنجاری!AL13</f>
      </c>
      <c r="CP13" s="35">
        <f>ناهنجاری!AM13</f>
      </c>
      <c r="CQ13" s="33">
        <f>ناهنجاری!AN13</f>
      </c>
      <c r="CR13" s="33">
        <f>ناهنجاری!AO13</f>
      </c>
      <c r="CS13" s="35">
        <f>ناهنجاری!AP13</f>
      </c>
      <c r="CT13" s="33">
        <f>ناهنجاری!AQ13</f>
      </c>
      <c r="CU13" s="35">
        <f>ناهنجاری!AR13</f>
      </c>
      <c r="CV13" s="35">
        <f>ناهنجاری!AS13</f>
      </c>
      <c r="CW13" s="35">
        <f>ناهنجاری!AT13</f>
      </c>
      <c r="CX13" s="35">
        <f>ناهنجاری!AU13</f>
      </c>
      <c r="CY13" s="35">
        <f>ناهنجاری!AV13</f>
      </c>
      <c r="CZ13" s="35">
        <f>ناهنجاری!AW13</f>
      </c>
      <c r="DA13" s="35">
        <f>ناهنجاری!AX13</f>
      </c>
      <c r="DB13" s="35">
        <f>ناهنجاری!AY13</f>
      </c>
      <c r="DC13" s="35">
        <f>ناهنجاری!AZ13</f>
      </c>
      <c r="DD13" s="35">
        <f>ناهنجاری!BA13</f>
      </c>
      <c r="DE13" s="35">
        <f>ناهنجاری!BB13</f>
      </c>
      <c r="DF13" s="35">
        <f>ناهنجاری!BC13</f>
      </c>
      <c r="DG13" s="35">
        <f>عملکردی!AU13</f>
      </c>
      <c r="DH13" s="35">
        <f>عملکردی!AV13</f>
      </c>
      <c r="DI13" s="35">
        <f>عملکردی!AW13</f>
      </c>
      <c r="DJ13" s="35">
        <f>عملکردی!AX13</f>
      </c>
      <c r="DK13" s="35">
        <f>عملکردی!AY13</f>
      </c>
      <c r="DL13" s="33">
        <f>عملکردی!AZ13</f>
      </c>
      <c r="DM13" s="33">
        <f>عملکردی!BA13</f>
      </c>
      <c r="DN13" s="33">
        <f>عملکردی!BB13</f>
      </c>
      <c r="DO13" s="35">
        <f>عملکردی!BC13</f>
      </c>
      <c r="DP13" s="35">
        <f>عملکردی!BD13</f>
      </c>
      <c r="DQ13" s="35">
        <f>عملکردی!BE13</f>
      </c>
      <c r="DR13" s="35">
        <f>عملکردی!BF13</f>
      </c>
      <c r="DS13" s="33">
        <f>عملکردی!BG13</f>
      </c>
      <c r="DT13" s="33">
        <f>عملکردی!BH13</f>
      </c>
      <c r="DU13" s="35">
        <f>عملکردی!BI13</f>
      </c>
      <c r="DV13" s="35">
        <f>عملکردی!BJ13</f>
      </c>
      <c r="DW13" s="33">
        <f>عملکردی!BK13</f>
      </c>
      <c r="DX13" s="35">
        <f>عملکردی!BL13</f>
      </c>
      <c r="DY13" s="35">
        <f>عملکردی!BM13</f>
      </c>
      <c r="DZ13" s="35">
        <f>عملکردی!BN13</f>
      </c>
      <c r="EA13" s="35">
        <f>عملکردی!BO13</f>
      </c>
      <c r="EB13" s="35">
        <f>عملکردی!BP13</f>
      </c>
      <c r="EC13" s="33">
        <f>عملکردی!BQ13</f>
      </c>
      <c r="ED13" s="35">
        <f>عملکردی!BR13</f>
      </c>
      <c r="EE13" s="33">
        <f>عملکردی!BS13</f>
      </c>
      <c r="EF13" s="33">
        <f>عملکردی!BT13</f>
      </c>
      <c r="EG13" s="33">
        <f>عملکردی!BU13</f>
      </c>
      <c r="EH13" s="35">
        <f>عملکردی!BV13</f>
      </c>
      <c r="EI13" s="33">
        <f>عملکردی!BW13</f>
      </c>
      <c r="EJ13" s="33">
        <f>عملکردی!BX13</f>
      </c>
      <c r="EK13" s="33">
        <f>عملکردی!BY13</f>
      </c>
      <c r="EL13" s="35">
        <f>عملکردی!BZ13</f>
      </c>
      <c r="EM13" s="35">
        <f>عملکردی!CA13</f>
      </c>
      <c r="EN13" s="35">
        <f>عملکردی!CB13</f>
      </c>
      <c r="EO13" s="35">
        <f>عملکردی!CC13</f>
      </c>
      <c r="EP13" s="33">
        <f>عملکردی!CD13</f>
      </c>
      <c r="EQ13" s="35">
        <f>عملکردی!CE13</f>
      </c>
      <c r="ER13" s="35">
        <f>عملکردی!CF13</f>
      </c>
      <c r="ES13" s="35">
        <f>عملکردی!CG13</f>
      </c>
      <c r="ET13" s="35">
        <f>عملکردی!CH13</f>
      </c>
      <c r="EU13" s="35">
        <f>عملکردی!CI13</f>
      </c>
      <c r="EV13" s="35">
        <f>عملکردی!CJ13</f>
      </c>
      <c r="EW13" s="7">
        <f>پرسشنامه!L13</f>
      </c>
      <c r="EX13" s="6">
        <f>پرسشنامه!BE13</f>
      </c>
      <c r="EY13" s="6">
        <f>پرسشنامه!BF13</f>
      </c>
      <c r="EZ13" s="7">
        <f>پرسشنامه!BG13</f>
      </c>
      <c r="FA13" s="7">
        <f>پرسشنامه!BH13</f>
      </c>
      <c r="FB13" s="7">
        <f>پرسشنامه!BI13</f>
      </c>
      <c r="FC13" s="7">
        <f>پرسشنامه!BJ13</f>
      </c>
      <c r="FD13" s="6">
        <f>پرسشنامه!CD13</f>
      </c>
      <c r="FE13" s="7">
        <f>پرسشنامه!CE13</f>
      </c>
      <c r="FF13" s="7">
        <f>پرسشنامه!CF13</f>
      </c>
      <c r="FG13" s="6">
        <f>پرسشنامه!DI13</f>
      </c>
      <c r="FH13" s="7">
        <f>پرسشنامه!DJ13</f>
      </c>
      <c r="FI13" s="7">
        <f>پرسشنامه!DK13</f>
      </c>
      <c r="FJ13" s="6">
        <f>پرسشنامه!DX13</f>
      </c>
      <c r="FK13" s="7">
        <f>پرسشنامه!DY13</f>
      </c>
      <c r="FL13" s="7">
        <f>پرسشنامه!DZ13</f>
      </c>
      <c r="FM13" s="6">
        <f>پرسشنامه!FD13</f>
      </c>
      <c r="FN13" s="7">
        <f>پرسشنامه!FE13</f>
      </c>
      <c r="FO13" s="7">
        <f>پرسشنامه!FF13</f>
      </c>
      <c r="FP13" s="6">
        <f>پرسشنامه!FV13</f>
      </c>
      <c r="FQ13" s="7">
        <f>پرسشنامه!FW13</f>
      </c>
      <c r="FR13" s="7">
        <f>پرسشنامه!FX13</f>
      </c>
    </row>
    <row x14ac:dyDescent="0.25" r="14" customHeight="1" ht="18.9">
      <c r="A14" s="36">
        <f>'اطلاعات شخصی'!B14</f>
      </c>
      <c r="B14" s="36">
        <f>'اطلاعات شخصی'!C14</f>
      </c>
      <c r="C14" s="36">
        <f>'اطلاعات شخصی'!D14</f>
      </c>
      <c r="D14" s="33">
        <f>'اطلاعات شخصی'!E14</f>
      </c>
      <c r="E14" s="34">
        <f>'اطلاعات شخصی'!F14</f>
      </c>
      <c r="F14" s="36">
        <f>'اطلاعات شخصی'!I14</f>
      </c>
      <c r="G14" s="33">
        <f>'اطلاعات شخصی'!J14</f>
      </c>
      <c r="H14" s="33">
        <f>'اطلاعات شخصی'!K14</f>
      </c>
      <c r="I14" s="33">
        <f>'اطلاعات شخصی'!L14</f>
      </c>
      <c r="J14" s="33">
        <f>'اطلاعات شخصی'!N14</f>
      </c>
      <c r="K14" s="33">
        <f>'اطلاعات شخصی'!P14</f>
      </c>
      <c r="L14" s="36">
        <f>'اطلاعات شخصی'!R14</f>
      </c>
      <c r="M14" s="33">
        <f>'اطلاعات شخصی'!S14</f>
      </c>
      <c r="N14" s="33">
        <f>'اطلاعات شخصی'!T14</f>
      </c>
      <c r="O14" s="33">
        <f>'اطلاعات شخصی'!U14</f>
      </c>
      <c r="P14" s="33">
        <f>'شاخص بدنی'!H14</f>
      </c>
      <c r="Q14" s="33">
        <f>'شاخص بدنی'!I14</f>
      </c>
      <c r="R14" s="33">
        <f>'شاخص بدنی'!J14</f>
      </c>
      <c r="S14" s="33">
        <f>'شاخص بدنی'!K14</f>
      </c>
      <c r="T14" s="33">
        <f>'شاخص بدنی'!L14</f>
      </c>
      <c r="U14" s="33">
        <f>'شاخص بدنی'!M14</f>
      </c>
      <c r="V14" s="33">
        <f>'شاخص بدنی'!N14</f>
      </c>
      <c r="W14" s="35">
        <f>'شاخص بدنی'!O14</f>
      </c>
      <c r="X14" s="36">
        <f>'شاخص بدنی'!P14</f>
      </c>
      <c r="Y14" s="33">
        <f>'شاخص بدنی'!Q14</f>
      </c>
      <c r="Z14" s="35">
        <f>'شاخص بدنی'!R14</f>
      </c>
      <c r="AA14" s="35">
        <f>'شاخص بدنی'!T14</f>
      </c>
      <c r="AB14" s="35">
        <f>'شاخص بدنی'!U14</f>
      </c>
      <c r="AC14" s="36">
        <f>'شاخص بدنی'!V14</f>
      </c>
      <c r="AD14" s="35">
        <f>'شاخص بدنی'!W14</f>
      </c>
      <c r="AE14" s="35">
        <f>'شاخص بدنی'!X14</f>
      </c>
      <c r="AF14" s="35">
        <f>'شاخص بدنی'!Y14</f>
      </c>
      <c r="AG14" s="36">
        <f>'شاخص بدنی'!Z14</f>
      </c>
      <c r="AH14" s="36">
        <f>'شاخص بدنی'!AA14</f>
      </c>
      <c r="AI14" s="35">
        <f>'شاخص بدنی'!AB14</f>
      </c>
      <c r="AJ14" s="36">
        <f>'شاخص بدنی'!AC14</f>
      </c>
      <c r="AK14" s="36">
        <f>'شاخص بدنی'!AD14</f>
      </c>
      <c r="AL14" s="35">
        <f>'شاخص بدنی'!AE14</f>
      </c>
      <c r="AM14" s="35">
        <f>'شاخص بدنی'!AF14</f>
      </c>
      <c r="AN14" s="35">
        <f>'شاخص بدنی'!AG14</f>
      </c>
      <c r="AO14" s="35">
        <f>'شاخص بدنی'!AH14</f>
      </c>
      <c r="AP14" s="35">
        <f>'شاخص بدنی'!AI14</f>
      </c>
      <c r="AQ14" s="35">
        <f>'شاخص بدنی'!AJ14</f>
      </c>
      <c r="AR14" s="35">
        <f>'شاخص بدنی'!AK14</f>
      </c>
      <c r="AS14" s="35">
        <f>'شاخص بدنی'!AL14</f>
      </c>
      <c r="AT14" s="35">
        <f>'شاخص بدنی'!AM14</f>
      </c>
      <c r="AU14" s="35">
        <f>'شاخص بدنی'!AN14</f>
      </c>
      <c r="AV14" s="35">
        <f>'شاخص بدنی'!AO14</f>
      </c>
      <c r="AW14" s="35">
        <f>'شاخص بدنی'!AP14</f>
      </c>
      <c r="AX14" s="35">
        <f>'شاخص بدنی'!AQ14</f>
      </c>
      <c r="AY14" s="35">
        <f>'شاخص بدنی'!AR14</f>
      </c>
      <c r="AZ14" s="35">
        <f>'شاخص بدنی'!AS14</f>
      </c>
      <c r="BA14" s="35">
        <f>'شاخص بدنی'!AT14</f>
      </c>
      <c r="BB14" s="35">
        <f>'شاخص بدنی'!AU14</f>
      </c>
      <c r="BC14" s="35">
        <f>'شاخص بدنی'!AV14</f>
      </c>
      <c r="BD14" s="35">
        <f>'شاخص بدنی'!AW14</f>
      </c>
      <c r="BE14" s="35">
        <f>'شاخص بدنی'!AX14</f>
      </c>
      <c r="BF14" s="35">
        <f>'شاخص بدنی'!AY14</f>
      </c>
      <c r="BG14" s="35">
        <f>'شاخص بدنی'!AZ14</f>
      </c>
      <c r="BH14" s="35">
        <f>تغذیه!J14</f>
      </c>
      <c r="BI14" s="35">
        <f>تغذیه!K14</f>
      </c>
      <c r="BJ14" s="35">
        <f>تغذیه!L14</f>
      </c>
      <c r="BK14" s="36">
        <f>تغذیه!M14</f>
      </c>
      <c r="BL14" s="36">
        <f>تغذیه!N14</f>
      </c>
      <c r="BM14" s="35">
        <f>تغذیه!O14</f>
      </c>
      <c r="BN14" s="35">
        <f>تغذیه!P14</f>
      </c>
      <c r="BO14" s="35">
        <f>تغذیه!Q14</f>
      </c>
      <c r="BP14" s="35">
        <f>تغذیه!R14</f>
      </c>
      <c r="BQ14" s="35">
        <f>تغذیه!S14</f>
      </c>
      <c r="BR14" s="35">
        <f>تغذیه!T14</f>
      </c>
      <c r="BS14" s="35">
        <f>تغذیه!U14</f>
      </c>
      <c r="BT14" s="35">
        <f>تغذیه!V14</f>
      </c>
      <c r="BU14" s="35">
        <f>تغذیه!W14</f>
      </c>
      <c r="BV14" s="35">
        <f>تغذیه!X14</f>
      </c>
      <c r="BW14" s="35">
        <f>تغذیه!Y14</f>
      </c>
      <c r="BX14" s="35">
        <f>تغذیه!Z14</f>
      </c>
      <c r="BY14" s="35">
        <f>تغذیه!AA14</f>
      </c>
      <c r="BZ14" s="35">
        <f>تغذیه!AB14</f>
      </c>
      <c r="CA14" s="35">
        <f>تغذیه!AC14</f>
      </c>
      <c r="CB14" s="35">
        <f>تغذیه!AD14</f>
      </c>
      <c r="CC14" s="35">
        <f>تغذیه!AE14</f>
      </c>
      <c r="CD14" s="35">
        <f>تغذیه!AF14</f>
      </c>
      <c r="CE14" s="35">
        <f>تغذیه!AG14</f>
      </c>
      <c r="CF14" s="35">
        <f>تغذیه!AH14</f>
      </c>
      <c r="CG14" s="35">
        <f>ناهنجاری!AD14</f>
      </c>
      <c r="CH14" s="33">
        <f>ناهنجاری!AE14</f>
      </c>
      <c r="CI14" s="33">
        <f>ناهنجاری!AF14</f>
      </c>
      <c r="CJ14" s="35">
        <f>ناهنجاری!AG14</f>
      </c>
      <c r="CK14" s="35">
        <f>ناهنجاری!AH14</f>
      </c>
      <c r="CL14" s="35">
        <f>ناهنجاری!AI14</f>
      </c>
      <c r="CM14" s="35">
        <f>ناهنجاری!AJ14</f>
      </c>
      <c r="CN14" s="35">
        <f>ناهنجاری!AK14</f>
      </c>
      <c r="CO14" s="35">
        <f>ناهنجاری!AL14</f>
      </c>
      <c r="CP14" s="35">
        <f>ناهنجاری!AM14</f>
      </c>
      <c r="CQ14" s="33">
        <f>ناهنجاری!AN14</f>
      </c>
      <c r="CR14" s="33">
        <f>ناهنجاری!AO14</f>
      </c>
      <c r="CS14" s="35">
        <f>ناهنجاری!AP14</f>
      </c>
      <c r="CT14" s="33">
        <f>ناهنجاری!AQ14</f>
      </c>
      <c r="CU14" s="35">
        <f>ناهنجاری!AR14</f>
      </c>
      <c r="CV14" s="35">
        <f>ناهنجاری!AS14</f>
      </c>
      <c r="CW14" s="35">
        <f>ناهنجاری!AT14</f>
      </c>
      <c r="CX14" s="35">
        <f>ناهنجاری!AU14</f>
      </c>
      <c r="CY14" s="35">
        <f>ناهنجاری!AV14</f>
      </c>
      <c r="CZ14" s="35">
        <f>ناهنجاری!AW14</f>
      </c>
      <c r="DA14" s="35">
        <f>ناهنجاری!AX14</f>
      </c>
      <c r="DB14" s="35">
        <f>ناهنجاری!AY14</f>
      </c>
      <c r="DC14" s="35">
        <f>ناهنجاری!AZ14</f>
      </c>
      <c r="DD14" s="35">
        <f>ناهنجاری!BA14</f>
      </c>
      <c r="DE14" s="35">
        <f>ناهنجاری!BB14</f>
      </c>
      <c r="DF14" s="35">
        <f>ناهنجاری!BC14</f>
      </c>
      <c r="DG14" s="35">
        <f>عملکردی!AU14</f>
      </c>
      <c r="DH14" s="35">
        <f>عملکردی!AV14</f>
      </c>
      <c r="DI14" s="35">
        <f>عملکردی!AW14</f>
      </c>
      <c r="DJ14" s="35">
        <f>عملکردی!AX14</f>
      </c>
      <c r="DK14" s="35">
        <f>عملکردی!AY14</f>
      </c>
      <c r="DL14" s="33">
        <f>عملکردی!AZ14</f>
      </c>
      <c r="DM14" s="33">
        <f>عملکردی!BA14</f>
      </c>
      <c r="DN14" s="33">
        <f>عملکردی!BB14</f>
      </c>
      <c r="DO14" s="35">
        <f>عملکردی!BC14</f>
      </c>
      <c r="DP14" s="35">
        <f>عملکردی!BD14</f>
      </c>
      <c r="DQ14" s="35">
        <f>عملکردی!BE14</f>
      </c>
      <c r="DR14" s="35">
        <f>عملکردی!BF14</f>
      </c>
      <c r="DS14" s="33">
        <f>عملکردی!BG14</f>
      </c>
      <c r="DT14" s="33">
        <f>عملکردی!BH14</f>
      </c>
      <c r="DU14" s="35">
        <f>عملکردی!BI14</f>
      </c>
      <c r="DV14" s="35">
        <f>عملکردی!BJ14</f>
      </c>
      <c r="DW14" s="33">
        <f>عملکردی!BK14</f>
      </c>
      <c r="DX14" s="35">
        <f>عملکردی!BL14</f>
      </c>
      <c r="DY14" s="35">
        <f>عملکردی!BM14</f>
      </c>
      <c r="DZ14" s="35">
        <f>عملکردی!BN14</f>
      </c>
      <c r="EA14" s="35">
        <f>عملکردی!BO14</f>
      </c>
      <c r="EB14" s="35">
        <f>عملکردی!BP14</f>
      </c>
      <c r="EC14" s="33">
        <f>عملکردی!BQ14</f>
      </c>
      <c r="ED14" s="35">
        <f>عملکردی!BR14</f>
      </c>
      <c r="EE14" s="33">
        <f>عملکردی!BS14</f>
      </c>
      <c r="EF14" s="33">
        <f>عملکردی!BT14</f>
      </c>
      <c r="EG14" s="33">
        <f>عملکردی!BU14</f>
      </c>
      <c r="EH14" s="35">
        <f>عملکردی!BV14</f>
      </c>
      <c r="EI14" s="33">
        <f>عملکردی!BW14</f>
      </c>
      <c r="EJ14" s="33">
        <f>عملکردی!BX14</f>
      </c>
      <c r="EK14" s="33">
        <f>عملکردی!BY14</f>
      </c>
      <c r="EL14" s="35">
        <f>عملکردی!BZ14</f>
      </c>
      <c r="EM14" s="35">
        <f>عملکردی!CA14</f>
      </c>
      <c r="EN14" s="35">
        <f>عملکردی!CB14</f>
      </c>
      <c r="EO14" s="35">
        <f>عملکردی!CC14</f>
      </c>
      <c r="EP14" s="33">
        <f>عملکردی!CD14</f>
      </c>
      <c r="EQ14" s="35">
        <f>عملکردی!CE14</f>
      </c>
      <c r="ER14" s="35">
        <f>عملکردی!CF14</f>
      </c>
      <c r="ES14" s="35">
        <f>عملکردی!CG14</f>
      </c>
      <c r="ET14" s="35">
        <f>عملکردی!CH14</f>
      </c>
      <c r="EU14" s="35">
        <f>عملکردی!CI14</f>
      </c>
      <c r="EV14" s="35">
        <f>عملکردی!CJ14</f>
      </c>
      <c r="EW14" s="7">
        <f>پرسشنامه!L14</f>
      </c>
      <c r="EX14" s="11">
        <f>پرسشنامه!BE14</f>
      </c>
      <c r="EY14" s="11">
        <f>پرسشنامه!BF14</f>
      </c>
      <c r="EZ14" s="7">
        <f>پرسشنامه!BG14</f>
      </c>
      <c r="FA14" s="7">
        <f>پرسشنامه!BH14</f>
      </c>
      <c r="FB14" s="7">
        <f>پرسشنامه!BI14</f>
      </c>
      <c r="FC14" s="7">
        <f>پرسشنامه!BJ14</f>
      </c>
      <c r="FD14" s="6">
        <f>پرسشنامه!CD14</f>
      </c>
      <c r="FE14" s="7">
        <f>پرسشنامه!CE14</f>
      </c>
      <c r="FF14" s="7">
        <f>پرسشنامه!CF14</f>
      </c>
      <c r="FG14" s="6">
        <f>پرسشنامه!DI14</f>
      </c>
      <c r="FH14" s="7">
        <f>پرسشنامه!DJ14</f>
      </c>
      <c r="FI14" s="7">
        <f>پرسشنامه!DK14</f>
      </c>
      <c r="FJ14" s="6">
        <f>پرسشنامه!DX14</f>
      </c>
      <c r="FK14" s="7">
        <f>پرسشنامه!DY14</f>
      </c>
      <c r="FL14" s="7">
        <f>پرسشنامه!DZ14</f>
      </c>
      <c r="FM14" s="6">
        <f>پرسشنامه!FD14</f>
      </c>
      <c r="FN14" s="7">
        <f>پرسشنامه!FE14</f>
      </c>
      <c r="FO14" s="7">
        <f>پرسشنامه!FF14</f>
      </c>
      <c r="FP14" s="6">
        <f>پرسشنامه!FV14</f>
      </c>
      <c r="FQ14" s="7">
        <f>پرسشنامه!FW14</f>
      </c>
      <c r="FR14" s="7">
        <f>پرسشنامه!FX14</f>
      </c>
    </row>
    <row x14ac:dyDescent="0.25" r="15" customHeight="1" ht="18.9">
      <c r="A15" s="32" t="s">
        <v>175</v>
      </c>
      <c r="B15" s="36">
        <f>'اطلاعات شخصی'!C15</f>
      </c>
      <c r="C15" s="36">
        <f>'اطلاعات شخصی'!D15</f>
      </c>
      <c r="D15" s="33"/>
      <c r="E15" s="34"/>
      <c r="F15" s="32"/>
      <c r="G15" s="33"/>
      <c r="H15" s="33"/>
      <c r="I15" s="35">
        <f>'اطلاعات شخصی'!L15</f>
      </c>
      <c r="J15" s="33"/>
      <c r="K15" s="33"/>
      <c r="L15" s="32" t="s">
        <v>176</v>
      </c>
      <c r="M15" s="35">
        <f>'اطلاعات شخصی'!S15</f>
      </c>
      <c r="N15" s="35">
        <f>'اطلاعات شخصی'!T15</f>
      </c>
      <c r="O15" s="35">
        <f>'اطلاعات شخصی'!U15</f>
      </c>
      <c r="P15" s="33">
        <f>'شاخص بدنی'!H15</f>
      </c>
      <c r="Q15" s="35">
        <f>'شاخص بدنی'!I15</f>
      </c>
      <c r="R15" s="35">
        <f>'شاخص بدنی'!J15</f>
      </c>
      <c r="S15" s="35">
        <f>'شاخص بدنی'!K15</f>
      </c>
      <c r="T15" s="35">
        <f>'شاخص بدنی'!L15</f>
      </c>
      <c r="U15" s="35">
        <f>'شاخص بدنی'!M15</f>
      </c>
      <c r="V15" s="35">
        <f>'شاخص بدنی'!N15</f>
      </c>
      <c r="W15" s="35">
        <f>'شاخص بدنی'!O15</f>
      </c>
      <c r="X15" s="36">
        <f>'شاخص بدنی'!P15</f>
      </c>
      <c r="Y15" s="33">
        <f>'شاخص بدنی'!Q15</f>
      </c>
      <c r="Z15" s="35">
        <f>'شاخص بدنی'!R15</f>
      </c>
      <c r="AA15" s="35">
        <f>'شاخص بدنی'!T15</f>
      </c>
      <c r="AB15" s="35">
        <f>'شاخص بدنی'!U15</f>
      </c>
      <c r="AC15" s="36">
        <f>'شاخص بدنی'!V15</f>
      </c>
      <c r="AD15" s="35">
        <f>'شاخص بدنی'!W15</f>
      </c>
      <c r="AE15" s="35">
        <f>'شاخص بدنی'!X15</f>
      </c>
      <c r="AF15" s="35">
        <f>'شاخص بدنی'!Y15</f>
      </c>
      <c r="AG15" s="36">
        <f>'شاخص بدنی'!Z15</f>
      </c>
      <c r="AH15" s="36">
        <f>'شاخص بدنی'!AA15</f>
      </c>
      <c r="AI15" s="35">
        <f>'شاخص بدنی'!AB15</f>
      </c>
      <c r="AJ15" s="36">
        <f>'شاخص بدنی'!AC15</f>
      </c>
      <c r="AK15" s="36">
        <f>'شاخص بدنی'!AD15</f>
      </c>
      <c r="AL15" s="35">
        <f>'شاخص بدنی'!AE15</f>
      </c>
      <c r="AM15" s="35">
        <f>'شاخص بدنی'!AF15</f>
      </c>
      <c r="AN15" s="35">
        <f>'شاخص بدنی'!AG15</f>
      </c>
      <c r="AO15" s="35">
        <f>'شاخص بدنی'!AH15</f>
      </c>
      <c r="AP15" s="35">
        <f>'شاخص بدنی'!AI15</f>
      </c>
      <c r="AQ15" s="35">
        <f>'شاخص بدنی'!AJ15</f>
      </c>
      <c r="AR15" s="35">
        <f>'شاخص بدنی'!AK15</f>
      </c>
      <c r="AS15" s="35">
        <f>'شاخص بدنی'!AL15</f>
      </c>
      <c r="AT15" s="35">
        <f>'شاخص بدنی'!AM15</f>
      </c>
      <c r="AU15" s="35">
        <f>'شاخص بدنی'!AN15</f>
      </c>
      <c r="AV15" s="35">
        <f>'شاخص بدنی'!AO15</f>
      </c>
      <c r="AW15" s="35">
        <f>'شاخص بدنی'!AP15</f>
      </c>
      <c r="AX15" s="35">
        <f>'شاخص بدنی'!AQ15</f>
      </c>
      <c r="AY15" s="35">
        <f>'شاخص بدنی'!AR15</f>
      </c>
      <c r="AZ15" s="35">
        <f>'شاخص بدنی'!AS15</f>
      </c>
      <c r="BA15" s="35">
        <f>'شاخص بدنی'!AT15</f>
      </c>
      <c r="BB15" s="35">
        <f>'شاخص بدنی'!AU15</f>
      </c>
      <c r="BC15" s="35">
        <f>'شاخص بدنی'!AV15</f>
      </c>
      <c r="BD15" s="35">
        <f>'شاخص بدنی'!AW15</f>
      </c>
      <c r="BE15" s="35">
        <f>'شاخص بدنی'!AX15</f>
      </c>
      <c r="BF15" s="35">
        <f>'شاخص بدنی'!AY15</f>
      </c>
      <c r="BG15" s="35">
        <f>'شاخص بدنی'!AZ15</f>
      </c>
      <c r="BH15" s="35">
        <f>تغذیه!J15</f>
      </c>
      <c r="BI15" s="35">
        <f>تغذیه!K15</f>
      </c>
      <c r="BJ15" s="35">
        <f>تغذیه!L15</f>
      </c>
      <c r="BK15" s="36">
        <f>تغذیه!M15</f>
      </c>
      <c r="BL15" s="36">
        <f>تغذیه!N15</f>
      </c>
      <c r="BM15" s="35">
        <f>تغذیه!O15</f>
      </c>
      <c r="BN15" s="35">
        <f>تغذیه!P15</f>
      </c>
      <c r="BO15" s="35">
        <f>تغذیه!Q15</f>
      </c>
      <c r="BP15" s="35">
        <f>تغذیه!R15</f>
      </c>
      <c r="BQ15" s="35">
        <f>تغذیه!S15</f>
      </c>
      <c r="BR15" s="35">
        <f>تغذیه!T15</f>
      </c>
      <c r="BS15" s="35">
        <f>تغذیه!U15</f>
      </c>
      <c r="BT15" s="35">
        <f>تغذیه!V15</f>
      </c>
      <c r="BU15" s="35">
        <f>تغذیه!W15</f>
      </c>
      <c r="BV15" s="35">
        <f>تغذیه!X15</f>
      </c>
      <c r="BW15" s="35">
        <f>تغذیه!Y15</f>
      </c>
      <c r="BX15" s="35">
        <f>تغذیه!Z15</f>
      </c>
      <c r="BY15" s="35">
        <f>تغذیه!AA15</f>
      </c>
      <c r="BZ15" s="35">
        <f>تغذیه!AB15</f>
      </c>
      <c r="CA15" s="35">
        <f>تغذیه!AC15</f>
      </c>
      <c r="CB15" s="35">
        <f>تغذیه!AD15</f>
      </c>
      <c r="CC15" s="35">
        <f>تغذیه!AE15</f>
      </c>
      <c r="CD15" s="35">
        <f>تغذیه!AF15</f>
      </c>
      <c r="CE15" s="35">
        <f>تغذیه!AG15</f>
      </c>
      <c r="CF15" s="35">
        <f>تغذیه!AH15</f>
      </c>
      <c r="CG15" s="33">
        <f>ناهنجاری!AD15</f>
      </c>
      <c r="CH15" s="33">
        <f>ناهنجاری!AE15</f>
      </c>
      <c r="CI15" s="33">
        <f>ناهنجاری!AF15</f>
      </c>
      <c r="CJ15" s="35">
        <f>ناهنجاری!AG15</f>
      </c>
      <c r="CK15" s="35">
        <f>ناهنجاری!AH15</f>
      </c>
      <c r="CL15" s="35">
        <f>ناهنجاری!AI15</f>
      </c>
      <c r="CM15" s="35">
        <f>ناهنجاری!AJ15</f>
      </c>
      <c r="CN15" s="35">
        <f>ناهنجاری!AK15</f>
      </c>
      <c r="CO15" s="35">
        <f>ناهنجاری!AL15</f>
      </c>
      <c r="CP15" s="35">
        <f>ناهنجاری!AM15</f>
      </c>
      <c r="CQ15" s="33">
        <f>ناهنجاری!AN15</f>
      </c>
      <c r="CR15" s="33">
        <f>ناهنجاری!AO15</f>
      </c>
      <c r="CS15" s="35">
        <f>ناهنجاری!AP15</f>
      </c>
      <c r="CT15" s="33">
        <f>ناهنجاری!AQ15</f>
      </c>
      <c r="CU15" s="35">
        <f>ناهنجاری!AR15</f>
      </c>
      <c r="CV15" s="35">
        <f>ناهنجاری!AS15</f>
      </c>
      <c r="CW15" s="35">
        <f>ناهنجاری!AT15</f>
      </c>
      <c r="CX15" s="33">
        <f>ناهنجاری!AU15</f>
      </c>
      <c r="CY15" s="35">
        <f>ناهنجاری!AV15</f>
      </c>
      <c r="CZ15" s="35">
        <f>ناهنجاری!AW15</f>
      </c>
      <c r="DA15" s="35">
        <f>ناهنجاری!AX15</f>
      </c>
      <c r="DB15" s="33">
        <f>ناهنجاری!AY15</f>
      </c>
      <c r="DC15" s="35">
        <f>ناهنجاری!AZ15</f>
      </c>
      <c r="DD15" s="35">
        <f>ناهنجاری!BA15</f>
      </c>
      <c r="DE15" s="35">
        <f>ناهنجاری!BB15</f>
      </c>
      <c r="DF15" s="35">
        <f>ناهنجاری!BC15</f>
      </c>
      <c r="DG15" s="35">
        <f>عملکردی!AU15</f>
      </c>
      <c r="DH15" s="35">
        <f>عملکردی!AV15</f>
      </c>
      <c r="DI15" s="35">
        <f>عملکردی!AW15</f>
      </c>
      <c r="DJ15" s="35">
        <f>عملکردی!AX15</f>
      </c>
      <c r="DK15" s="35">
        <f>عملکردی!AY15</f>
      </c>
      <c r="DL15" s="33">
        <f>عملکردی!AZ15</f>
      </c>
      <c r="DM15" s="33">
        <f>عملکردی!BA15</f>
      </c>
      <c r="DN15" s="33">
        <f>عملکردی!BB15</f>
      </c>
      <c r="DO15" s="35">
        <f>عملکردی!BC15</f>
      </c>
      <c r="DP15" s="35">
        <f>عملکردی!BD15</f>
      </c>
      <c r="DQ15" s="35">
        <f>عملکردی!BE15</f>
      </c>
      <c r="DR15" s="35">
        <f>عملکردی!BF15</f>
      </c>
      <c r="DS15" s="33">
        <f>عملکردی!BG15</f>
      </c>
      <c r="DT15" s="33">
        <f>عملکردی!BH15</f>
      </c>
      <c r="DU15" s="35">
        <f>عملکردی!BI15</f>
      </c>
      <c r="DV15" s="35">
        <f>عملکردی!BJ15</f>
      </c>
      <c r="DW15" s="33">
        <f>عملکردی!BK15</f>
      </c>
      <c r="DX15" s="35">
        <f>عملکردی!BL15</f>
      </c>
      <c r="DY15" s="33">
        <f>عملکردی!BM15</f>
      </c>
      <c r="DZ15" s="33">
        <f>عملکردی!BN15</f>
      </c>
      <c r="EA15" s="35">
        <f>عملکردی!BO15</f>
      </c>
      <c r="EB15" s="35">
        <f>عملکردی!BP15</f>
      </c>
      <c r="EC15" s="33">
        <f>عملکردی!BQ15</f>
      </c>
      <c r="ED15" s="35">
        <f>عملکردی!BR15</f>
      </c>
      <c r="EE15" s="33">
        <f>عملکردی!BS15</f>
      </c>
      <c r="EF15" s="33">
        <f>عملکردی!BT15</f>
      </c>
      <c r="EG15" s="33">
        <f>عملکردی!BU15</f>
      </c>
      <c r="EH15" s="35">
        <f>عملکردی!BV15</f>
      </c>
      <c r="EI15" s="33">
        <f>عملکردی!BW15</f>
      </c>
      <c r="EJ15" s="33">
        <f>عملکردی!BX15</f>
      </c>
      <c r="EK15" s="33">
        <f>عملکردی!BY15</f>
      </c>
      <c r="EL15" s="35">
        <f>عملکردی!BZ15</f>
      </c>
      <c r="EM15" s="35">
        <f>عملکردی!CA15</f>
      </c>
      <c r="EN15" s="35">
        <f>عملکردی!CB15</f>
      </c>
      <c r="EO15" s="35">
        <f>عملکردی!CC15</f>
      </c>
      <c r="EP15" s="33">
        <f>عملکردی!CD15</f>
      </c>
      <c r="EQ15" s="35">
        <f>عملکردی!CE15</f>
      </c>
      <c r="ER15" s="35">
        <f>عملکردی!CF15</f>
      </c>
      <c r="ES15" s="35">
        <f>عملکردی!CG15</f>
      </c>
      <c r="ET15" s="35">
        <f>عملکردی!CH15</f>
      </c>
      <c r="EU15" s="35">
        <f>عملکردی!CI15</f>
      </c>
      <c r="EV15" s="35">
        <f>عملکردی!CJ15</f>
      </c>
      <c r="EW15" s="7">
        <f>پرسشنامه!L15</f>
      </c>
      <c r="EX15" s="11">
        <f>پرسشنامه!BE15</f>
      </c>
      <c r="EY15" s="11">
        <f>پرسشنامه!BF15</f>
      </c>
      <c r="EZ15" s="7">
        <f>پرسشنامه!BG15</f>
      </c>
      <c r="FA15" s="7">
        <f>پرسشنامه!BH15</f>
      </c>
      <c r="FB15" s="7">
        <f>پرسشنامه!BI15</f>
      </c>
      <c r="FC15" s="7">
        <f>پرسشنامه!BJ15</f>
      </c>
      <c r="FD15" s="11">
        <f>پرسشنامه!CD15</f>
      </c>
      <c r="FE15" s="7">
        <f>پرسشنامه!CE15</f>
      </c>
      <c r="FF15" s="7">
        <f>پرسشنامه!CF15</f>
      </c>
      <c r="FG15" s="11">
        <f>پرسشنامه!DI15</f>
      </c>
      <c r="FH15" s="7">
        <f>پرسشنامه!DJ15</f>
      </c>
      <c r="FI15" s="7">
        <f>پرسشنامه!DK15</f>
      </c>
      <c r="FJ15" s="11">
        <f>پرسشنامه!DX15</f>
      </c>
      <c r="FK15" s="7">
        <f>پرسشنامه!DY15</f>
      </c>
      <c r="FL15" s="7">
        <f>پرسشنامه!DZ15</f>
      </c>
      <c r="FM15" s="6">
        <f>پرسشنامه!FD15</f>
      </c>
      <c r="FN15" s="7">
        <f>پرسشنامه!FE15</f>
      </c>
      <c r="FO15" s="7">
        <f>پرسشنامه!FF15</f>
      </c>
      <c r="FP15" s="11">
        <f>پرسشنامه!FV15</f>
      </c>
      <c r="FQ15" s="7">
        <f>پرسشنامه!FW15</f>
      </c>
      <c r="FR15" s="7">
        <f>پرسشنامه!FX15</f>
      </c>
    </row>
    <row x14ac:dyDescent="0.25" r="16" customHeight="1" ht="18.9">
      <c r="A16" s="32" t="s">
        <v>175</v>
      </c>
      <c r="B16" s="36">
        <f>'اطلاعات شخصی'!C16</f>
      </c>
      <c r="C16" s="36">
        <f>'اطلاعات شخصی'!D16</f>
      </c>
      <c r="D16" s="33"/>
      <c r="E16" s="34"/>
      <c r="F16" s="32"/>
      <c r="G16" s="33"/>
      <c r="H16" s="33"/>
      <c r="I16" s="35">
        <f>'اطلاعات شخصی'!L16</f>
      </c>
      <c r="J16" s="33"/>
      <c r="K16" s="33"/>
      <c r="L16" s="32" t="s">
        <v>176</v>
      </c>
      <c r="M16" s="35">
        <f>'اطلاعات شخصی'!S16</f>
      </c>
      <c r="N16" s="35">
        <f>'اطلاعات شخصی'!T16</f>
      </c>
      <c r="O16" s="35">
        <f>'اطلاعات شخصی'!U16</f>
      </c>
      <c r="P16" s="35">
        <f>'شاخص بدنی'!H16</f>
      </c>
      <c r="Q16" s="35">
        <f>'شاخص بدنی'!I16</f>
      </c>
      <c r="R16" s="35">
        <f>'شاخص بدنی'!J16</f>
      </c>
      <c r="S16" s="35">
        <f>'شاخص بدنی'!K16</f>
      </c>
      <c r="T16" s="35">
        <f>'شاخص بدنی'!L16</f>
      </c>
      <c r="U16" s="35">
        <f>'شاخص بدنی'!M16</f>
      </c>
      <c r="V16" s="33">
        <f>'شاخص بدنی'!N16</f>
      </c>
      <c r="W16" s="35">
        <f>'شاخص بدنی'!O16</f>
      </c>
      <c r="X16" s="36">
        <f>'شاخص بدنی'!P16</f>
      </c>
      <c r="Y16" s="33">
        <f>'شاخص بدنی'!Q16</f>
      </c>
      <c r="Z16" s="35">
        <f>'شاخص بدنی'!R16</f>
      </c>
      <c r="AA16" s="35">
        <f>'شاخص بدنی'!T16</f>
      </c>
      <c r="AB16" s="35">
        <f>'شاخص بدنی'!U16</f>
      </c>
      <c r="AC16" s="36">
        <f>'شاخص بدنی'!V16</f>
      </c>
      <c r="AD16" s="35">
        <f>'شاخص بدنی'!W16</f>
      </c>
      <c r="AE16" s="35">
        <f>'شاخص بدنی'!X16</f>
      </c>
      <c r="AF16" s="35">
        <f>'شاخص بدنی'!Y16</f>
      </c>
      <c r="AG16" s="36">
        <f>'شاخص بدنی'!Z16</f>
      </c>
      <c r="AH16" s="36">
        <f>'شاخص بدنی'!AA16</f>
      </c>
      <c r="AI16" s="35">
        <f>'شاخص بدنی'!AB16</f>
      </c>
      <c r="AJ16" s="36">
        <f>'شاخص بدنی'!AC16</f>
      </c>
      <c r="AK16" s="36">
        <f>'شاخص بدنی'!AD16</f>
      </c>
      <c r="AL16" s="35">
        <f>'شاخص بدنی'!AE16</f>
      </c>
      <c r="AM16" s="35">
        <f>'شاخص بدنی'!AF16</f>
      </c>
      <c r="AN16" s="35">
        <f>'شاخص بدنی'!AG16</f>
      </c>
      <c r="AO16" s="35">
        <f>'شاخص بدنی'!AH16</f>
      </c>
      <c r="AP16" s="35">
        <f>'شاخص بدنی'!AI16</f>
      </c>
      <c r="AQ16" s="35">
        <f>'شاخص بدنی'!AJ16</f>
      </c>
      <c r="AR16" s="35">
        <f>'شاخص بدنی'!AK16</f>
      </c>
      <c r="AS16" s="35">
        <f>'شاخص بدنی'!AL16</f>
      </c>
      <c r="AT16" s="35">
        <f>'شاخص بدنی'!AM16</f>
      </c>
      <c r="AU16" s="35">
        <f>'شاخص بدنی'!AN16</f>
      </c>
      <c r="AV16" s="35">
        <f>'شاخص بدنی'!AO16</f>
      </c>
      <c r="AW16" s="35">
        <f>'شاخص بدنی'!AP16</f>
      </c>
      <c r="AX16" s="35">
        <f>'شاخص بدنی'!AQ16</f>
      </c>
      <c r="AY16" s="35">
        <f>'شاخص بدنی'!AR16</f>
      </c>
      <c r="AZ16" s="35">
        <f>'شاخص بدنی'!AS16</f>
      </c>
      <c r="BA16" s="35">
        <f>'شاخص بدنی'!AT16</f>
      </c>
      <c r="BB16" s="35">
        <f>'شاخص بدنی'!AU16</f>
      </c>
      <c r="BC16" s="35">
        <f>'شاخص بدنی'!AV16</f>
      </c>
      <c r="BD16" s="35">
        <f>'شاخص بدنی'!AW16</f>
      </c>
      <c r="BE16" s="35">
        <f>'شاخص بدنی'!AX16</f>
      </c>
      <c r="BF16" s="35">
        <f>'شاخص بدنی'!AY16</f>
      </c>
      <c r="BG16" s="35">
        <f>'شاخص بدنی'!AZ16</f>
      </c>
      <c r="BH16" s="35">
        <f>تغذیه!J16</f>
      </c>
      <c r="BI16" s="35">
        <f>تغذیه!K16</f>
      </c>
      <c r="BJ16" s="35">
        <f>تغذیه!L16</f>
      </c>
      <c r="BK16" s="36">
        <f>تغذیه!M16</f>
      </c>
      <c r="BL16" s="36">
        <f>تغذیه!N16</f>
      </c>
      <c r="BM16" s="35">
        <f>تغذیه!O16</f>
      </c>
      <c r="BN16" s="35">
        <f>تغذیه!P16</f>
      </c>
      <c r="BO16" s="35">
        <f>تغذیه!Q16</f>
      </c>
      <c r="BP16" s="35">
        <f>تغذیه!R16</f>
      </c>
      <c r="BQ16" s="35">
        <f>تغذیه!S16</f>
      </c>
      <c r="BR16" s="35">
        <f>تغذیه!T16</f>
      </c>
      <c r="BS16" s="35">
        <f>تغذیه!U16</f>
      </c>
      <c r="BT16" s="35">
        <f>تغذیه!V16</f>
      </c>
      <c r="BU16" s="35">
        <f>تغذیه!W16</f>
      </c>
      <c r="BV16" s="35">
        <f>تغذیه!X16</f>
      </c>
      <c r="BW16" s="35">
        <f>تغذیه!Y16</f>
      </c>
      <c r="BX16" s="35">
        <f>تغذیه!Z16</f>
      </c>
      <c r="BY16" s="35">
        <f>تغذیه!AA16</f>
      </c>
      <c r="BZ16" s="35">
        <f>تغذیه!AB16</f>
      </c>
      <c r="CA16" s="35">
        <f>تغذیه!AC16</f>
      </c>
      <c r="CB16" s="35">
        <f>تغذیه!AD16</f>
      </c>
      <c r="CC16" s="35">
        <f>تغذیه!AE16</f>
      </c>
      <c r="CD16" s="35">
        <f>تغذیه!AF16</f>
      </c>
      <c r="CE16" s="35">
        <f>تغذیه!AG16</f>
      </c>
      <c r="CF16" s="35">
        <f>تغذیه!AH16</f>
      </c>
      <c r="CG16" s="35">
        <f>ناهنجاری!AD16</f>
      </c>
      <c r="CH16" s="33">
        <f>ناهنجاری!AE16</f>
      </c>
      <c r="CI16" s="33">
        <f>ناهنجاری!AF16</f>
      </c>
      <c r="CJ16" s="35">
        <f>ناهنجاری!AG16</f>
      </c>
      <c r="CK16" s="35">
        <f>ناهنجاری!AH16</f>
      </c>
      <c r="CL16" s="33">
        <f>ناهنجاری!AI16</f>
      </c>
      <c r="CM16" s="33">
        <f>ناهنجاری!AJ16</f>
      </c>
      <c r="CN16" s="35">
        <f>ناهنجاری!AK16</f>
      </c>
      <c r="CO16" s="33">
        <f>ناهنجاری!AL16</f>
      </c>
      <c r="CP16" s="33">
        <f>ناهنجاری!AM16</f>
      </c>
      <c r="CQ16" s="33">
        <f>ناهنجاری!AN16</f>
      </c>
      <c r="CR16" s="33">
        <f>ناهنجاری!AO16</f>
      </c>
      <c r="CS16" s="35">
        <f>ناهنجاری!AP16</f>
      </c>
      <c r="CT16" s="33">
        <f>ناهنجاری!AQ16</f>
      </c>
      <c r="CU16" s="33">
        <f>ناهنجاری!AR16</f>
      </c>
      <c r="CV16" s="33">
        <f>ناهنجاری!AS16</f>
      </c>
      <c r="CW16" s="33">
        <f>ناهنجاری!AT16</f>
      </c>
      <c r="CX16" s="35">
        <f>ناهنجاری!AU16</f>
      </c>
      <c r="CY16" s="33">
        <f>ناهنجاری!AV16</f>
      </c>
      <c r="CZ16" s="33">
        <f>ناهنجاری!AW16</f>
      </c>
      <c r="DA16" s="35">
        <f>ناهنجاری!AX16</f>
      </c>
      <c r="DB16" s="35">
        <f>ناهنجاری!AY16</f>
      </c>
      <c r="DC16" s="33">
        <f>ناهنجاری!AZ16</f>
      </c>
      <c r="DD16" s="35">
        <f>ناهنجاری!BA16</f>
      </c>
      <c r="DE16" s="35">
        <f>ناهنجاری!BB16</f>
      </c>
      <c r="DF16" s="35">
        <f>ناهنجاری!BC16</f>
      </c>
      <c r="DG16" s="35">
        <f>عملکردی!AU16</f>
      </c>
      <c r="DH16" s="33">
        <f>عملکردی!AV16</f>
      </c>
      <c r="DI16" s="35">
        <f>عملکردی!AW16</f>
      </c>
      <c r="DJ16" s="33">
        <f>عملکردی!AX16</f>
      </c>
      <c r="DK16" s="35">
        <f>عملکردی!AY16</f>
      </c>
      <c r="DL16" s="33">
        <f>عملکردی!AZ16</f>
      </c>
      <c r="DM16" s="33">
        <f>عملکردی!BA16</f>
      </c>
      <c r="DN16" s="33">
        <f>عملکردی!BB16</f>
      </c>
      <c r="DO16" s="35">
        <f>عملکردی!BC16</f>
      </c>
      <c r="DP16" s="33">
        <f>عملکردی!BD16</f>
      </c>
      <c r="DQ16" s="33">
        <f>عملکردی!BE16</f>
      </c>
      <c r="DR16" s="35">
        <f>عملکردی!BF16</f>
      </c>
      <c r="DS16" s="33">
        <f>عملکردی!BG16</f>
      </c>
      <c r="DT16" s="33">
        <f>عملکردی!BH16</f>
      </c>
      <c r="DU16" s="35">
        <f>عملکردی!BI16</f>
      </c>
      <c r="DV16" s="33">
        <f>عملکردی!BJ16</f>
      </c>
      <c r="DW16" s="33">
        <f>عملکردی!BK16</f>
      </c>
      <c r="DX16" s="33">
        <f>عملکردی!BL16</f>
      </c>
      <c r="DY16" s="35">
        <f>عملکردی!BM16</f>
      </c>
      <c r="DZ16" s="35">
        <f>عملکردی!BN16</f>
      </c>
      <c r="EA16" s="35">
        <f>عملکردی!BO16</f>
      </c>
      <c r="EB16" s="33">
        <f>عملکردی!BP16</f>
      </c>
      <c r="EC16" s="33">
        <f>عملکردی!BQ16</f>
      </c>
      <c r="ED16" s="35">
        <f>عملکردی!BR16</f>
      </c>
      <c r="EE16" s="33">
        <f>عملکردی!BS16</f>
      </c>
      <c r="EF16" s="33">
        <f>عملکردی!BT16</f>
      </c>
      <c r="EG16" s="33">
        <f>عملکردی!BU16</f>
      </c>
      <c r="EH16" s="33">
        <f>عملکردی!BV16</f>
      </c>
      <c r="EI16" s="33">
        <f>عملکردی!BW16</f>
      </c>
      <c r="EJ16" s="33">
        <f>عملکردی!BX16</f>
      </c>
      <c r="EK16" s="33">
        <f>عملکردی!BY16</f>
      </c>
      <c r="EL16" s="33">
        <f>عملکردی!BZ16</f>
      </c>
      <c r="EM16" s="33">
        <f>عملکردی!CA16</f>
      </c>
      <c r="EN16" s="35">
        <f>عملکردی!CB16</f>
      </c>
      <c r="EO16" s="33">
        <f>عملکردی!CC16</f>
      </c>
      <c r="EP16" s="33">
        <f>عملکردی!CD16</f>
      </c>
      <c r="EQ16" s="33">
        <f>عملکردی!CE16</f>
      </c>
      <c r="ER16" s="33">
        <f>عملکردی!CF16</f>
      </c>
      <c r="ES16" s="33">
        <f>عملکردی!CG16</f>
      </c>
      <c r="ET16" s="33">
        <f>عملکردی!CH16</f>
      </c>
      <c r="EU16" s="33">
        <f>عملکردی!CI16</f>
      </c>
      <c r="EV16" s="33">
        <f>عملکردی!CJ16</f>
      </c>
      <c r="EW16" s="7">
        <f>پرسشنامه!L16</f>
      </c>
      <c r="EX16" s="11">
        <f>پرسشنامه!BE16</f>
      </c>
      <c r="EY16" s="11">
        <f>پرسشنامه!BF16</f>
      </c>
      <c r="EZ16" s="7">
        <f>پرسشنامه!BG16</f>
      </c>
      <c r="FA16" s="7">
        <f>پرسشنامه!BH16</f>
      </c>
      <c r="FB16" s="7">
        <f>پرسشنامه!BI16</f>
      </c>
      <c r="FC16" s="7">
        <f>پرسشنامه!BJ16</f>
      </c>
      <c r="FD16" s="11">
        <f>پرسشنامه!CD16</f>
      </c>
      <c r="FE16" s="7">
        <f>پرسشنامه!CE16</f>
      </c>
      <c r="FF16" s="7">
        <f>پرسشنامه!CF16</f>
      </c>
      <c r="FG16" s="11">
        <f>پرسشنامه!DI16</f>
      </c>
      <c r="FH16" s="7">
        <f>پرسشنامه!DJ16</f>
      </c>
      <c r="FI16" s="7">
        <f>پرسشنامه!DK16</f>
      </c>
      <c r="FJ16" s="11">
        <f>پرسشنامه!DX16</f>
      </c>
      <c r="FK16" s="7">
        <f>پرسشنامه!DY16</f>
      </c>
      <c r="FL16" s="7">
        <f>پرسشنامه!DZ16</f>
      </c>
      <c r="FM16" s="11">
        <f>پرسشنامه!FD16</f>
      </c>
      <c r="FN16" s="7">
        <f>پرسشنامه!FE16</f>
      </c>
      <c r="FO16" s="7">
        <f>پرسشنامه!FF16</f>
      </c>
      <c r="FP16" s="11">
        <f>پرسشنامه!FV16</f>
      </c>
      <c r="FQ16" s="7">
        <f>پرسشنامه!FW16</f>
      </c>
      <c r="FR16" s="7">
        <f>پرسشنامه!FX16</f>
      </c>
    </row>
    <row x14ac:dyDescent="0.25" r="17" customHeight="1" ht="18.9">
      <c r="A17" s="32" t="s">
        <v>175</v>
      </c>
      <c r="B17" s="36">
        <f>'اطلاعات شخصی'!C17</f>
      </c>
      <c r="C17" s="36">
        <f>'اطلاعات شخصی'!D17</f>
      </c>
      <c r="D17" s="33"/>
      <c r="E17" s="34"/>
      <c r="F17" s="32"/>
      <c r="G17" s="33"/>
      <c r="H17" s="33"/>
      <c r="I17" s="35">
        <f>'اطلاعات شخصی'!L17</f>
      </c>
      <c r="J17" s="33"/>
      <c r="K17" s="33"/>
      <c r="L17" s="32" t="s">
        <v>176</v>
      </c>
      <c r="M17" s="35">
        <f>'اطلاعات شخصی'!S17</f>
      </c>
      <c r="N17" s="35">
        <f>'اطلاعات شخصی'!T17</f>
      </c>
      <c r="O17" s="35">
        <f>'اطلاعات شخصی'!U17</f>
      </c>
      <c r="P17" s="35">
        <f>'شاخص بدنی'!H17</f>
      </c>
      <c r="Q17" s="35">
        <f>'شاخص بدنی'!I17</f>
      </c>
      <c r="R17" s="35">
        <f>'شاخص بدنی'!J17</f>
      </c>
      <c r="S17" s="35">
        <f>'شاخص بدنی'!K17</f>
      </c>
      <c r="T17" s="35">
        <f>'شاخص بدنی'!L17</f>
      </c>
      <c r="U17" s="35">
        <f>'شاخص بدنی'!M17</f>
      </c>
      <c r="V17" s="35">
        <f>'شاخص بدنی'!N17</f>
      </c>
      <c r="W17" s="35">
        <f>'شاخص بدنی'!O17</f>
      </c>
      <c r="X17" s="36">
        <f>'شاخص بدنی'!P17</f>
      </c>
      <c r="Y17" s="33">
        <f>'شاخص بدنی'!Q17</f>
      </c>
      <c r="Z17" s="35">
        <f>'شاخص بدنی'!R17</f>
      </c>
      <c r="AA17" s="35">
        <f>'شاخص بدنی'!T17</f>
      </c>
      <c r="AB17" s="35">
        <f>'شاخص بدنی'!U17</f>
      </c>
      <c r="AC17" s="36">
        <f>'شاخص بدنی'!V17</f>
      </c>
      <c r="AD17" s="35">
        <f>'شاخص بدنی'!W17</f>
      </c>
      <c r="AE17" s="35">
        <f>'شاخص بدنی'!X17</f>
      </c>
      <c r="AF17" s="35">
        <f>'شاخص بدنی'!Y17</f>
      </c>
      <c r="AG17" s="36">
        <f>'شاخص بدنی'!Z17</f>
      </c>
      <c r="AH17" s="36">
        <f>'شاخص بدنی'!AA17</f>
      </c>
      <c r="AI17" s="35">
        <f>'شاخص بدنی'!AB17</f>
      </c>
      <c r="AJ17" s="36">
        <f>'شاخص بدنی'!AC17</f>
      </c>
      <c r="AK17" s="36">
        <f>'شاخص بدنی'!AD17</f>
      </c>
      <c r="AL17" s="35">
        <f>'شاخص بدنی'!AE17</f>
      </c>
      <c r="AM17" s="35">
        <f>'شاخص بدنی'!AF17</f>
      </c>
      <c r="AN17" s="35">
        <f>'شاخص بدنی'!AG17</f>
      </c>
      <c r="AO17" s="35">
        <f>'شاخص بدنی'!AH17</f>
      </c>
      <c r="AP17" s="35">
        <f>'شاخص بدنی'!AI17</f>
      </c>
      <c r="AQ17" s="35">
        <f>'شاخص بدنی'!AJ17</f>
      </c>
      <c r="AR17" s="35">
        <f>'شاخص بدنی'!AK17</f>
      </c>
      <c r="AS17" s="35">
        <f>'شاخص بدنی'!AL17</f>
      </c>
      <c r="AT17" s="35">
        <f>'شاخص بدنی'!AM17</f>
      </c>
      <c r="AU17" s="35">
        <f>'شاخص بدنی'!AN17</f>
      </c>
      <c r="AV17" s="35">
        <f>'شاخص بدنی'!AO17</f>
      </c>
      <c r="AW17" s="35">
        <f>'شاخص بدنی'!AP17</f>
      </c>
      <c r="AX17" s="35">
        <f>'شاخص بدنی'!AQ17</f>
      </c>
      <c r="AY17" s="35">
        <f>'شاخص بدنی'!AR17</f>
      </c>
      <c r="AZ17" s="35">
        <f>'شاخص بدنی'!AS17</f>
      </c>
      <c r="BA17" s="35">
        <f>'شاخص بدنی'!AT17</f>
      </c>
      <c r="BB17" s="35">
        <f>'شاخص بدنی'!AU17</f>
      </c>
      <c r="BC17" s="35">
        <f>'شاخص بدنی'!AV17</f>
      </c>
      <c r="BD17" s="35">
        <f>'شاخص بدنی'!AW17</f>
      </c>
      <c r="BE17" s="35">
        <f>'شاخص بدنی'!AX17</f>
      </c>
      <c r="BF17" s="35">
        <f>'شاخص بدنی'!AY17</f>
      </c>
      <c r="BG17" s="35">
        <f>'شاخص بدنی'!AZ17</f>
      </c>
      <c r="BH17" s="35">
        <f>تغذیه!J17</f>
      </c>
      <c r="BI17" s="35">
        <f>تغذیه!K17</f>
      </c>
      <c r="BJ17" s="35">
        <f>تغذیه!L17</f>
      </c>
      <c r="BK17" s="36">
        <f>تغذیه!M17</f>
      </c>
      <c r="BL17" s="36">
        <f>تغذیه!N17</f>
      </c>
      <c r="BM17" s="35">
        <f>تغذیه!O17</f>
      </c>
      <c r="BN17" s="35">
        <f>تغذیه!P17</f>
      </c>
      <c r="BO17" s="35">
        <f>تغذیه!Q17</f>
      </c>
      <c r="BP17" s="35">
        <f>تغذیه!R17</f>
      </c>
      <c r="BQ17" s="35">
        <f>تغذیه!S17</f>
      </c>
      <c r="BR17" s="35">
        <f>تغذیه!T17</f>
      </c>
      <c r="BS17" s="35">
        <f>تغذیه!U17</f>
      </c>
      <c r="BT17" s="35">
        <f>تغذیه!V17</f>
      </c>
      <c r="BU17" s="35">
        <f>تغذیه!W17</f>
      </c>
      <c r="BV17" s="35">
        <f>تغذیه!X17</f>
      </c>
      <c r="BW17" s="35">
        <f>تغذیه!Y17</f>
      </c>
      <c r="BX17" s="35">
        <f>تغذیه!Z17</f>
      </c>
      <c r="BY17" s="35">
        <f>تغذیه!AA17</f>
      </c>
      <c r="BZ17" s="35">
        <f>تغذیه!AB17</f>
      </c>
      <c r="CA17" s="35">
        <f>تغذیه!AC17</f>
      </c>
      <c r="CB17" s="35">
        <f>تغذیه!AD17</f>
      </c>
      <c r="CC17" s="35">
        <f>تغذیه!AE17</f>
      </c>
      <c r="CD17" s="35">
        <f>تغذیه!AF17</f>
      </c>
      <c r="CE17" s="35">
        <f>تغذیه!AG17</f>
      </c>
      <c r="CF17" s="35">
        <f>تغذیه!AH17</f>
      </c>
      <c r="CG17" s="35">
        <f>ناهنجاری!AD17</f>
      </c>
      <c r="CH17" s="33">
        <f>ناهنجاری!AE17</f>
      </c>
      <c r="CI17" s="33">
        <f>ناهنجاری!AF17</f>
      </c>
      <c r="CJ17" s="35">
        <f>ناهنجاری!AG17</f>
      </c>
      <c r="CK17" s="35">
        <f>ناهنجاری!AH17</f>
      </c>
      <c r="CL17" s="35">
        <f>ناهنجاری!AI17</f>
      </c>
      <c r="CM17" s="35">
        <f>ناهنجاری!AJ17</f>
      </c>
      <c r="CN17" s="35">
        <f>ناهنجاری!AK17</f>
      </c>
      <c r="CO17" s="35">
        <f>ناهنجاری!AL17</f>
      </c>
      <c r="CP17" s="35">
        <f>ناهنجاری!AM17</f>
      </c>
      <c r="CQ17" s="33">
        <f>ناهنجاری!AN17</f>
      </c>
      <c r="CR17" s="33">
        <f>ناهنجاری!AO17</f>
      </c>
      <c r="CS17" s="35">
        <f>ناهنجاری!AP17</f>
      </c>
      <c r="CT17" s="33">
        <f>ناهنجاری!AQ17</f>
      </c>
      <c r="CU17" s="35">
        <f>ناهنجاری!AR17</f>
      </c>
      <c r="CV17" s="35">
        <f>ناهنجاری!AS17</f>
      </c>
      <c r="CW17" s="35">
        <f>ناهنجاری!AT17</f>
      </c>
      <c r="CX17" s="35">
        <f>ناهنجاری!AU17</f>
      </c>
      <c r="CY17" s="35">
        <f>ناهنجاری!AV17</f>
      </c>
      <c r="CZ17" s="35">
        <f>ناهنجاری!AW17</f>
      </c>
      <c r="DA17" s="35">
        <f>ناهنجاری!AX17</f>
      </c>
      <c r="DB17" s="35">
        <f>ناهنجاری!AY17</f>
      </c>
      <c r="DC17" s="35">
        <f>ناهنجاری!AZ17</f>
      </c>
      <c r="DD17" s="35">
        <f>ناهنجاری!BA17</f>
      </c>
      <c r="DE17" s="35">
        <f>ناهنجاری!BB17</f>
      </c>
      <c r="DF17" s="35">
        <f>ناهنجاری!BC17</f>
      </c>
      <c r="DG17" s="35">
        <f>عملکردی!AU17</f>
      </c>
      <c r="DH17" s="35">
        <f>عملکردی!AV17</f>
      </c>
      <c r="DI17" s="35">
        <f>عملکردی!AW17</f>
      </c>
      <c r="DJ17" s="35">
        <f>عملکردی!AX17</f>
      </c>
      <c r="DK17" s="35">
        <f>عملکردی!AY17</f>
      </c>
      <c r="DL17" s="33">
        <f>عملکردی!AZ17</f>
      </c>
      <c r="DM17" s="33">
        <f>عملکردی!BA17</f>
      </c>
      <c r="DN17" s="33">
        <f>عملکردی!BB17</f>
      </c>
      <c r="DO17" s="35">
        <f>عملکردی!BC17</f>
      </c>
      <c r="DP17" s="35">
        <f>عملکردی!BD17</f>
      </c>
      <c r="DQ17" s="35">
        <f>عملکردی!BE17</f>
      </c>
      <c r="DR17" s="35">
        <f>عملکردی!BF17</f>
      </c>
      <c r="DS17" s="33">
        <f>عملکردی!BG17</f>
      </c>
      <c r="DT17" s="33">
        <f>عملکردی!BH17</f>
      </c>
      <c r="DU17" s="35">
        <f>عملکردی!BI17</f>
      </c>
      <c r="DV17" s="35">
        <f>عملکردی!BJ17</f>
      </c>
      <c r="DW17" s="33">
        <f>عملکردی!BK17</f>
      </c>
      <c r="DX17" s="35">
        <f>عملکردی!BL17</f>
      </c>
      <c r="DY17" s="35">
        <f>عملکردی!BM17</f>
      </c>
      <c r="DZ17" s="35">
        <f>عملکردی!BN17</f>
      </c>
      <c r="EA17" s="35">
        <f>عملکردی!BO17</f>
      </c>
      <c r="EB17" s="35">
        <f>عملکردی!BP17</f>
      </c>
      <c r="EC17" s="33">
        <f>عملکردی!BQ17</f>
      </c>
      <c r="ED17" s="35">
        <f>عملکردی!BR17</f>
      </c>
      <c r="EE17" s="33">
        <f>عملکردی!BS17</f>
      </c>
      <c r="EF17" s="33">
        <f>عملکردی!BT17</f>
      </c>
      <c r="EG17" s="33">
        <f>عملکردی!BU17</f>
      </c>
      <c r="EH17" s="35">
        <f>عملکردی!BV17</f>
      </c>
      <c r="EI17" s="33">
        <f>عملکردی!BW17</f>
      </c>
      <c r="EJ17" s="33">
        <f>عملکردی!BX17</f>
      </c>
      <c r="EK17" s="33">
        <f>عملکردی!BY17</f>
      </c>
      <c r="EL17" s="35">
        <f>عملکردی!BZ17</f>
      </c>
      <c r="EM17" s="35">
        <f>عملکردی!CA17</f>
      </c>
      <c r="EN17" s="35">
        <f>عملکردی!CB17</f>
      </c>
      <c r="EO17" s="35">
        <f>عملکردی!CC17</f>
      </c>
      <c r="EP17" s="33">
        <f>عملکردی!CD17</f>
      </c>
      <c r="EQ17" s="35">
        <f>عملکردی!CE17</f>
      </c>
      <c r="ER17" s="35">
        <f>عملکردی!CF17</f>
      </c>
      <c r="ES17" s="35">
        <f>عملکردی!CG17</f>
      </c>
      <c r="ET17" s="35">
        <f>عملکردی!CH17</f>
      </c>
      <c r="EU17" s="35">
        <f>عملکردی!CI17</f>
      </c>
      <c r="EV17" s="35">
        <f>عملکردی!CJ17</f>
      </c>
      <c r="EW17" s="7">
        <f>پرسشنامه!L17</f>
      </c>
      <c r="EX17" s="11">
        <f>پرسشنامه!BE17</f>
      </c>
      <c r="EY17" s="11">
        <f>پرسشنامه!BF17</f>
      </c>
      <c r="EZ17" s="7">
        <f>پرسشنامه!BG17</f>
      </c>
      <c r="FA17" s="7">
        <f>پرسشنامه!BH17</f>
      </c>
      <c r="FB17" s="7">
        <f>پرسشنامه!BI17</f>
      </c>
      <c r="FC17" s="7">
        <f>پرسشنامه!BJ17</f>
      </c>
      <c r="FD17" s="11">
        <f>پرسشنامه!CD17</f>
      </c>
      <c r="FE17" s="7">
        <f>پرسشنامه!CE17</f>
      </c>
      <c r="FF17" s="7">
        <f>پرسشنامه!CF17</f>
      </c>
      <c r="FG17" s="11">
        <f>پرسشنامه!DI17</f>
      </c>
      <c r="FH17" s="7">
        <f>پرسشنامه!DJ17</f>
      </c>
      <c r="FI17" s="7">
        <f>پرسشنامه!DK17</f>
      </c>
      <c r="FJ17" s="11">
        <f>پرسشنامه!DX17</f>
      </c>
      <c r="FK17" s="7">
        <f>پرسشنامه!DY17</f>
      </c>
      <c r="FL17" s="7">
        <f>پرسشنامه!DZ17</f>
      </c>
      <c r="FM17" s="11">
        <f>پرسشنامه!FD17</f>
      </c>
      <c r="FN17" s="7">
        <f>پرسشنامه!FE17</f>
      </c>
      <c r="FO17" s="7">
        <f>پرسشنامه!FF17</f>
      </c>
      <c r="FP17" s="11">
        <f>پرسشنامه!FV17</f>
      </c>
      <c r="FQ17" s="7">
        <f>پرسشنامه!FW17</f>
      </c>
      <c r="FR17" s="7">
        <f>پرسشنامه!FX17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7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3.576428571428572" customWidth="1" bestFit="1"/>
    <col min="3" max="3" style="12" width="13.576428571428572" customWidth="1" bestFit="1"/>
    <col min="4" max="4" style="12" width="13.576428571428572" customWidth="1" bestFit="1"/>
    <col min="5" max="5" style="29" width="10.719285714285713" customWidth="1" bestFit="1"/>
    <col min="6" max="6" style="30" width="11.719285714285713" customWidth="1" bestFit="1"/>
    <col min="7" max="7" style="31" width="10.147857142857141" customWidth="1" bestFit="1"/>
    <col min="8" max="8" style="14" width="13.576428571428572" customWidth="1" bestFit="1"/>
    <col min="9" max="9" style="12" width="13.576428571428572" customWidth="1" bestFit="1"/>
    <col min="10" max="10" style="29" width="11.719285714285713" customWidth="1" bestFit="1"/>
    <col min="11" max="11" style="29" width="13.576428571428572" customWidth="1" bestFit="1"/>
    <col min="12" max="12" style="14" width="13.576428571428572" customWidth="1" bestFit="1"/>
    <col min="13" max="13" style="29" width="13.576428571428572" customWidth="1" bestFit="1"/>
    <col min="14" max="14" style="29" width="34.005" customWidth="1" bestFit="1"/>
    <col min="15" max="15" style="29" width="21.719285714285714" customWidth="1" bestFit="1"/>
    <col min="16" max="16" style="29" width="21.719285714285714" customWidth="1" bestFit="1"/>
    <col min="17" max="17" style="14" width="8.290714285714287" customWidth="1" bestFit="1"/>
    <col min="18" max="18" style="12" width="8.290714285714287" customWidth="1" bestFit="1"/>
    <col min="19" max="19" style="14" width="13.576428571428572" customWidth="1" bestFit="1"/>
    <col min="20" max="20" style="14" width="9.147857142857141" customWidth="1" bestFit="1"/>
    <col min="21" max="21" style="14" width="13.576428571428572" customWidth="1" bestFit="1"/>
  </cols>
  <sheetData>
    <row x14ac:dyDescent="0.25" r="1" customHeight="1" ht="18.9">
      <c r="A1" s="2">
        <f>'داده ها'!A1</f>
      </c>
      <c r="B1" s="2" t="s">
        <v>161</v>
      </c>
      <c r="C1" s="7">
        <f>'داده ها'!B1</f>
      </c>
      <c r="D1" s="7">
        <f>'داده ها'!C1</f>
      </c>
      <c r="E1" s="23">
        <f>'داده ها'!D1</f>
      </c>
      <c r="F1" s="24">
        <f>'داده ها'!E1</f>
      </c>
      <c r="G1" s="16">
        <f>'داده ها'!F1</f>
      </c>
      <c r="H1" s="3">
        <f>'داده ها'!H1</f>
      </c>
      <c r="I1" s="1" t="s">
        <v>162</v>
      </c>
      <c r="J1" s="23">
        <f>'داده ها'!I1</f>
      </c>
      <c r="K1" s="23">
        <f>'داده ها'!J1</f>
      </c>
      <c r="L1" s="3">
        <f>'داده ها'!K1</f>
      </c>
      <c r="M1" s="23">
        <f>'داده ها'!L1</f>
      </c>
      <c r="N1" s="23" t="s">
        <v>163</v>
      </c>
      <c r="O1" s="23">
        <f>'داده ها'!M1</f>
      </c>
      <c r="P1" s="23" t="s">
        <v>164</v>
      </c>
      <c r="Q1" s="3">
        <f>'داده ها'!N1</f>
      </c>
      <c r="R1" s="1" t="s">
        <v>165</v>
      </c>
      <c r="S1" s="3">
        <f>'داده ها'!O1</f>
      </c>
      <c r="T1" s="3">
        <f>'داده ها'!P1</f>
      </c>
      <c r="U1" s="3">
        <f>'داده ها'!Q1</f>
      </c>
    </row>
    <row x14ac:dyDescent="0.25" r="2" customHeight="1" ht="18.9">
      <c r="A2" s="6">
        <f>'داده ها'!A2</f>
      </c>
      <c r="B2" s="2">
        <f>IF(A2=1,"سرکار خانم",IF(A2=2,"جناب آقای"))</f>
      </c>
      <c r="C2" s="7">
        <f>'داده ها'!B2</f>
      </c>
      <c r="D2" s="7">
        <f>'داده ها'!C2</f>
      </c>
      <c r="E2" s="6">
        <f>'داده ها'!D2</f>
      </c>
      <c r="F2" s="25">
        <f>'داده ها'!E2</f>
      </c>
      <c r="G2" s="17">
        <f>'داده ها'!F2</f>
        <v>25569.145833333332</v>
      </c>
      <c r="H2" s="6">
        <f>'داده ها'!H2</f>
      </c>
      <c r="I2" s="7">
        <f>IF(H2=1,"زیر سیکل",IF(H2=2,"سیکل",IF(H2=3,"دیپلم",IF(H2=4,"فوق دیپلم",IF(H2=5,"لیسانس",IF(H2=6,"فوق لیسانس",IF(H2=7,"دکتری")))))))</f>
      </c>
      <c r="J2" s="23">
        <f>'داده ها'!I2</f>
      </c>
      <c r="K2" s="23">
        <f>'داده ها'!J2</f>
      </c>
      <c r="L2" s="6">
        <f>'داده ها'!K2</f>
      </c>
      <c r="M2" s="6">
        <f>'داده ها'!L2</f>
      </c>
      <c r="N2" s="6">
        <f>M2</f>
      </c>
      <c r="O2" s="6">
        <f>'داده ها'!M2</f>
      </c>
      <c r="P2" s="6">
        <f>O2</f>
      </c>
      <c r="Q2" s="6">
        <f>'داده ها'!N2</f>
      </c>
      <c r="R2" s="7">
        <f>IF(Q2=1,"بی تحرک",IF(Q2=2,"کم تحرک",IF(Q2=3,"نسبتا فعال",IF(Q2=4,"بسیار فعال",IF(Q2=5,"بیش از حد فعال")))))</f>
      </c>
      <c r="S2" s="6">
        <f>'داده ها'!O2</f>
      </c>
      <c r="T2" s="6">
        <f>'داده ها'!P2</f>
      </c>
      <c r="U2" s="6">
        <f>'داده ها'!Q2</f>
      </c>
    </row>
    <row x14ac:dyDescent="0.25" r="3" customHeight="1" ht="18.9">
      <c r="A3" s="6">
        <f>'داده ها'!A3</f>
      </c>
      <c r="B3" s="2">
        <f>IF(A3=1,"سرکار خانم",IF(A3=2,"جناب آقای"))</f>
      </c>
      <c r="C3" s="7">
        <f>'داده ها'!B3</f>
      </c>
      <c r="D3" s="7">
        <f>'داده ها'!C3</f>
      </c>
      <c r="E3" s="6">
        <f>'داده ها'!D3</f>
      </c>
      <c r="F3" s="25">
        <f>'داده ها'!E3</f>
      </c>
      <c r="G3" s="17">
        <f>'داده ها'!F3</f>
        <v>25569.145833333332</v>
      </c>
      <c r="H3" s="6">
        <f>'داده ها'!H3</f>
      </c>
      <c r="I3" s="7">
        <f>IF(H3=1,"زیر سیکل",IF(H3=2,"سیکل",IF(H3=3,"دیپلم",IF(H3=4,"فوق دیپلم",IF(H3=5,"لیسانس",IF(H3=6,"فوق لیسانس",IF(H3=7,"دکتری")))))))</f>
      </c>
      <c r="J3" s="23">
        <f>'داده ها'!I3</f>
      </c>
      <c r="K3" s="23">
        <f>'داده ها'!J3</f>
      </c>
      <c r="L3" s="6">
        <f>'داده ها'!K3</f>
      </c>
      <c r="M3" s="6">
        <f>'داده ها'!L3</f>
      </c>
      <c r="N3" s="6">
        <f>M3</f>
      </c>
      <c r="O3" s="6">
        <f>'داده ها'!M3</f>
      </c>
      <c r="P3" s="6">
        <f>O3</f>
      </c>
      <c r="Q3" s="6">
        <f>'داده ها'!N3</f>
      </c>
      <c r="R3" s="7">
        <f>IF(Q3=1,"بی تحرک",IF(Q3=2,"کم تحرک",IF(Q3=3,"نسبتا فعال",IF(Q3=4,"بسیار فعال",IF(Q3=5,"بیش از حد فعال")))))</f>
      </c>
      <c r="S3" s="6">
        <f>'داده ها'!O3</f>
      </c>
      <c r="T3" s="6">
        <f>'داده ها'!P3</f>
      </c>
      <c r="U3" s="6">
        <f>'داده ها'!Q3</f>
      </c>
    </row>
    <row x14ac:dyDescent="0.25" r="4" customHeight="1" ht="18.9">
      <c r="A4" s="6">
        <f>'داده ها'!A4</f>
      </c>
      <c r="B4" s="2">
        <f>IF(A4=1,"سرکار خانم",IF(A4=2,"جناب آقای"))</f>
      </c>
      <c r="C4" s="7">
        <f>'داده ها'!B4</f>
      </c>
      <c r="D4" s="7">
        <f>'داده ها'!C4</f>
      </c>
      <c r="E4" s="6">
        <f>'داده ها'!D4</f>
      </c>
      <c r="F4" s="25">
        <f>'داده ها'!E4</f>
      </c>
      <c r="G4" s="17">
        <f>'داده ها'!F4</f>
        <v>25569.145833333332</v>
      </c>
      <c r="H4" s="6">
        <f>'داده ها'!H4</f>
      </c>
      <c r="I4" s="7">
        <f>IF(H4=1,"زیر سیکل",IF(H4=2,"سیکل",IF(H4=3,"دیپلم",IF(H4=4,"فوق دیپلم",IF(H4=5,"لیسانس",IF(H4=6,"فوق لیسانس",IF(H4=7,"دکتری")))))))</f>
      </c>
      <c r="J4" s="23">
        <f>'داده ها'!I4</f>
      </c>
      <c r="K4" s="23">
        <f>'داده ها'!J4</f>
      </c>
      <c r="L4" s="6">
        <f>'داده ها'!K4</f>
      </c>
      <c r="M4" s="23">
        <f>'داده ها'!L4</f>
      </c>
      <c r="N4" s="23">
        <f>M4</f>
      </c>
      <c r="O4" s="23">
        <f>'داده ها'!M4</f>
      </c>
      <c r="P4" s="23">
        <f>O4</f>
      </c>
      <c r="Q4" s="6">
        <f>'داده ها'!N4</f>
      </c>
      <c r="R4" s="7">
        <f>IF(Q4=1,"بی تحرک",IF(Q4=2,"کم تحرک",IF(Q4=3,"نسبتا فعال",IF(Q4=4,"بسیار فعال",IF(Q4=5,"بیش از حد فعال")))))</f>
      </c>
      <c r="S4" s="6">
        <f>'داده ها'!O4</f>
      </c>
      <c r="T4" s="6">
        <f>'داده ها'!P4</f>
      </c>
      <c r="U4" s="6">
        <f>'داده ها'!Q4</f>
      </c>
    </row>
    <row x14ac:dyDescent="0.25" r="5" customHeight="1" ht="18.9">
      <c r="A5" s="6">
        <f>'داده ها'!A5</f>
      </c>
      <c r="B5" s="2">
        <f>IF(A5=1,"سرکار خانم",IF(A5=2,"جناب آقای"))</f>
      </c>
      <c r="C5" s="7">
        <f>'داده ها'!B5</f>
      </c>
      <c r="D5" s="7">
        <f>'داده ها'!C5</f>
      </c>
      <c r="E5" s="6">
        <f>'داده ها'!D5</f>
      </c>
      <c r="F5" s="25">
        <f>'داده ها'!E5</f>
      </c>
      <c r="G5" s="17">
        <f>'داده ها'!F5</f>
        <v>25569.145833333332</v>
      </c>
      <c r="H5" s="6">
        <f>'داده ها'!H5</f>
      </c>
      <c r="I5" s="7">
        <f>IF(H5=1,"زیر سیکل",IF(H5=2,"سیکل",IF(H5=3,"دیپلم",IF(H5=4,"فوق دیپلم",IF(H5=5,"لیسانس",IF(H5=6,"فوق لیسانس",IF(H5=7,"دکتری")))))))</f>
      </c>
      <c r="J5" s="23">
        <f>'داده ها'!I5</f>
      </c>
      <c r="K5" s="23">
        <f>'داده ها'!J5</f>
      </c>
      <c r="L5" s="6">
        <f>'داده ها'!K5</f>
      </c>
      <c r="M5" s="6">
        <f>'داده ها'!L5</f>
      </c>
      <c r="N5" s="6">
        <f>M5</f>
      </c>
      <c r="O5" s="6">
        <f>'داده ها'!M5</f>
      </c>
      <c r="P5" s="6">
        <f>O5</f>
      </c>
      <c r="Q5" s="6">
        <f>'داده ها'!N5</f>
      </c>
      <c r="R5" s="7">
        <f>IF(Q5=1,"بی تحرک",IF(Q5=2,"کم تحرک",IF(Q5=3,"نسبتا فعال",IF(Q5=4,"بسیار فعال",IF(Q5=5,"بیش از حد فعال")))))</f>
      </c>
      <c r="S5" s="6">
        <f>'داده ها'!O5</f>
      </c>
      <c r="T5" s="6">
        <f>'داده ها'!P5</f>
      </c>
      <c r="U5" s="6">
        <f>'داده ها'!Q5</f>
      </c>
    </row>
    <row x14ac:dyDescent="0.25" r="6" customHeight="1" ht="18.9">
      <c r="A6" s="6">
        <f>'داده ها'!A6</f>
      </c>
      <c r="B6" s="2">
        <f>IF(A6=1,"سرکار خانم",IF(A6=2,"جناب آقای"))</f>
      </c>
      <c r="C6" s="7">
        <f>'داده ها'!B6</f>
      </c>
      <c r="D6" s="7">
        <f>'داده ها'!C6</f>
      </c>
      <c r="E6" s="6">
        <f>'داده ها'!D6</f>
      </c>
      <c r="F6" s="25">
        <f>'داده ها'!E6</f>
      </c>
      <c r="G6" s="17">
        <f>'داده ها'!F6</f>
        <v>25569.145833333332</v>
      </c>
      <c r="H6" s="6">
        <f>'داده ها'!H6</f>
      </c>
      <c r="I6" s="7">
        <f>IF(H6=1,"زیر سیکل",IF(H6=2,"سیکل",IF(H6=3,"دیپلم",IF(H6=4,"فوق دیپلم",IF(H6=5,"لیسانس",IF(H6=6,"فوق لیسانس",IF(H6=7,"دکتری")))))))</f>
      </c>
      <c r="J6" s="23">
        <f>'داده ها'!I6</f>
      </c>
      <c r="K6" s="23">
        <f>'داده ها'!J6</f>
      </c>
      <c r="L6" s="11">
        <f>'داده ها'!K6</f>
      </c>
      <c r="M6" s="6">
        <f>'داده ها'!L6</f>
      </c>
      <c r="N6" s="6">
        <f>M6</f>
      </c>
      <c r="O6" s="6">
        <f>'داده ها'!M6</f>
      </c>
      <c r="P6" s="6">
        <f>O6</f>
      </c>
      <c r="Q6" s="6">
        <f>'داده ها'!N6</f>
      </c>
      <c r="R6" s="7">
        <f>IF(Q6=1,"بی تحرک",IF(Q6=2,"کم تحرک",IF(Q6=3,"نسبتا فعال",IF(Q6=4,"بسیار فعال",IF(Q6=5,"بیش از حد فعال")))))</f>
      </c>
      <c r="S6" s="6">
        <f>'داده ها'!O6</f>
      </c>
      <c r="T6" s="6">
        <f>'داده ها'!P6</f>
      </c>
      <c r="U6" s="6">
        <f>'داده ها'!Q6</f>
      </c>
    </row>
    <row x14ac:dyDescent="0.25" r="7" customHeight="1" ht="18.9">
      <c r="A7" s="6">
        <f>'داده ها'!A7</f>
      </c>
      <c r="B7" s="2">
        <f>IF(A7=1,"سرکار خانم",IF(A7=2,"جناب آقای"))</f>
      </c>
      <c r="C7" s="7">
        <f>'داده ها'!B7</f>
      </c>
      <c r="D7" s="7">
        <f>'داده ها'!C7</f>
      </c>
      <c r="E7" s="6">
        <f>'داده ها'!D7</f>
      </c>
      <c r="F7" s="25">
        <f>'داده ها'!E7</f>
      </c>
      <c r="G7" s="17">
        <f>'داده ها'!F7</f>
        <v>25569.145833333332</v>
      </c>
      <c r="H7" s="6">
        <f>'داده ها'!H7</f>
      </c>
      <c r="I7" s="7">
        <f>IF(H7=1,"زیر سیکل",IF(H7=2,"سیکل",IF(H7=3,"دیپلم",IF(H7=4,"فوق دیپلم",IF(H7=5,"لیسانس",IF(H7=6,"فوق لیسانس",IF(H7=7,"دکتری")))))))</f>
      </c>
      <c r="J7" s="23">
        <f>'داده ها'!I7</f>
      </c>
      <c r="K7" s="23">
        <f>'داده ها'!J7</f>
      </c>
      <c r="L7" s="11">
        <f>'داده ها'!K7</f>
      </c>
      <c r="M7" s="23">
        <f>'داده ها'!L7</f>
      </c>
      <c r="N7" s="23">
        <f>M7</f>
      </c>
      <c r="O7" s="23">
        <f>'داده ها'!M7</f>
      </c>
      <c r="P7" s="23">
        <f>O7</f>
      </c>
      <c r="Q7" s="6">
        <f>'داده ها'!N7</f>
      </c>
      <c r="R7" s="7">
        <f>IF(Q7=1,"بی تحرک",IF(Q7=2,"کم تحرک",IF(Q7=3,"نسبتا فعال",IF(Q7=4,"بسیار فعال",IF(Q7=5,"بیش از حد فعال")))))</f>
      </c>
      <c r="S7" s="6">
        <f>'داده ها'!O7</f>
      </c>
      <c r="T7" s="6">
        <f>'داده ها'!P7</f>
      </c>
      <c r="U7" s="6">
        <f>'داده ها'!Q7</f>
      </c>
    </row>
    <row x14ac:dyDescent="0.25" r="8" customHeight="1" ht="18.9">
      <c r="A8" s="6">
        <f>'داده ها'!A8</f>
      </c>
      <c r="B8" s="2">
        <f>IF(A8=1,"سرکار خانم",IF(A8=2,"جناب آقای"))</f>
      </c>
      <c r="C8" s="7">
        <f>'داده ها'!B8</f>
      </c>
      <c r="D8" s="7">
        <f>'داده ها'!C8</f>
      </c>
      <c r="E8" s="6">
        <f>'داده ها'!D8</f>
      </c>
      <c r="F8" s="25">
        <f>'داده ها'!E8</f>
      </c>
      <c r="G8" s="17">
        <f>'داده ها'!F8</f>
        <v>25569.145833333332</v>
      </c>
      <c r="H8" s="6">
        <f>'داده ها'!H8</f>
      </c>
      <c r="I8" s="7">
        <f>IF(H8=1,"زیر سیکل",IF(H8=2,"سیکل",IF(H8=3,"دیپلم",IF(H8=4,"فوق دیپلم",IF(H8=5,"لیسانس",IF(H8=6,"فوق لیسانس",IF(H8=7,"دکتری")))))))</f>
      </c>
      <c r="J8" s="23">
        <f>'داده ها'!I8</f>
      </c>
      <c r="K8" s="23">
        <f>'داده ها'!J8</f>
      </c>
      <c r="L8" s="6">
        <f>'داده ها'!K8</f>
      </c>
      <c r="M8" s="6">
        <f>'داده ها'!L8</f>
      </c>
      <c r="N8" s="6">
        <f>M8</f>
      </c>
      <c r="O8" s="23">
        <f>'داده ها'!M8</f>
      </c>
      <c r="P8" s="23">
        <f>O8</f>
      </c>
      <c r="Q8" s="6">
        <f>'داده ها'!N8</f>
      </c>
      <c r="R8" s="7">
        <f>IF(Q8=1,"بی تحرک",IF(Q8=2,"کم تحرک",IF(Q8=3,"نسبتا فعال",IF(Q8=4,"بسیار فعال",IF(Q8=5,"بیش از حد فعال")))))</f>
      </c>
      <c r="S8" s="6">
        <f>'داده ها'!O8</f>
      </c>
      <c r="T8" s="6">
        <f>'داده ها'!P8</f>
      </c>
      <c r="U8" s="6">
        <f>'داده ها'!Q8</f>
      </c>
    </row>
    <row x14ac:dyDescent="0.25" r="9" customHeight="1" ht="18.9">
      <c r="A9" s="6">
        <f>'داده ها'!A9</f>
      </c>
      <c r="B9" s="2">
        <f>IF(A9=1,"سرکار خانم",IF(A9=2,"جناب آقای"))</f>
      </c>
      <c r="C9" s="7">
        <f>'داده ها'!B9</f>
      </c>
      <c r="D9" s="7">
        <f>'داده ها'!C9</f>
      </c>
      <c r="E9" s="6">
        <f>'داده ها'!D9</f>
      </c>
      <c r="F9" s="25">
        <f>'داده ها'!E9</f>
      </c>
      <c r="G9" s="17">
        <f>'داده ها'!F9</f>
        <v>25569.145833333332</v>
      </c>
      <c r="H9" s="6">
        <f>'داده ها'!H9</f>
      </c>
      <c r="I9" s="7">
        <f>IF(H9=1,"زیر سیکل",IF(H9=2,"سیکل",IF(H9=3,"دیپلم",IF(H9=4,"فوق دیپلم",IF(H9=5,"لیسانس",IF(H9=6,"فوق لیسانس",IF(H9=7,"دکتری")))))))</f>
      </c>
      <c r="J9" s="23">
        <f>'داده ها'!I9</f>
      </c>
      <c r="K9" s="23">
        <f>'داده ها'!J9</f>
      </c>
      <c r="L9" s="6">
        <f>'داده ها'!K9</f>
      </c>
      <c r="M9" s="23">
        <f>'داده ها'!L9</f>
      </c>
      <c r="N9" s="23">
        <f>M9</f>
      </c>
      <c r="O9" s="23">
        <f>'داده ها'!M9</f>
      </c>
      <c r="P9" s="23">
        <f>O9</f>
      </c>
      <c r="Q9" s="6">
        <f>'داده ها'!N9</f>
      </c>
      <c r="R9" s="7">
        <f>IF(Q9=1,"بی تحرک",IF(Q9=2,"کم تحرک",IF(Q9=3,"نسبتا فعال",IF(Q9=4,"بسیار فعال",IF(Q9=5,"بیش از حد فعال")))))</f>
      </c>
      <c r="S9" s="6">
        <f>'داده ها'!O9</f>
      </c>
      <c r="T9" s="11">
        <f>'داده ها'!P9</f>
      </c>
      <c r="U9" s="6">
        <f>'داده ها'!Q9</f>
      </c>
    </row>
    <row x14ac:dyDescent="0.25" r="10" customHeight="1" ht="18.9">
      <c r="A10" s="6">
        <f>'داده ها'!A10</f>
      </c>
      <c r="B10" s="2">
        <f>IF(A10=1,"سرکار خانم",IF(A10=2,"جناب آقای"))</f>
      </c>
      <c r="C10" s="7">
        <f>'داده ها'!B10</f>
      </c>
      <c r="D10" s="7">
        <f>'داده ها'!C10</f>
      </c>
      <c r="E10" s="6">
        <f>'داده ها'!D10</f>
      </c>
      <c r="F10" s="25">
        <f>'داده ها'!E10</f>
      </c>
      <c r="G10" s="17">
        <f>'داده ها'!F10</f>
        <v>25569.145833333332</v>
      </c>
      <c r="H10" s="6">
        <f>'داده ها'!H10</f>
      </c>
      <c r="I10" s="7">
        <f>IF(H10=1,"زیر سیکل",IF(H10=2,"سیکل",IF(H10=3,"دیپلم",IF(H10=4,"فوق دیپلم",IF(H10=5,"لیسانس",IF(H10=6,"فوق لیسانس",IF(H10=7,"دکتری")))))))</f>
      </c>
      <c r="J10" s="23">
        <f>'داده ها'!I10</f>
      </c>
      <c r="K10" s="23">
        <f>'داده ها'!J10</f>
      </c>
      <c r="L10" s="11">
        <f>'داده ها'!K10</f>
      </c>
      <c r="M10" s="6">
        <f>'داده ها'!L10</f>
      </c>
      <c r="N10" s="6">
        <f>M10</f>
      </c>
      <c r="O10" s="23">
        <f>'داده ها'!M10</f>
      </c>
      <c r="P10" s="23">
        <f>O10</f>
      </c>
      <c r="Q10" s="6">
        <f>'داده ها'!N10</f>
      </c>
      <c r="R10" s="7">
        <f>IF(Q10=1,"بی تحرک",IF(Q10=2,"کم تحرک",IF(Q10=3,"نسبتا فعال",IF(Q10=4,"بسیار فعال",IF(Q10=5,"بیش از حد فعال")))))</f>
      </c>
      <c r="S10" s="6">
        <f>'داده ها'!O10</f>
      </c>
      <c r="T10" s="6">
        <f>'داده ها'!P10</f>
      </c>
      <c r="U10" s="6">
        <f>'داده ها'!Q10</f>
      </c>
    </row>
    <row x14ac:dyDescent="0.25" r="11" customHeight="1" ht="18.9">
      <c r="A11" s="6">
        <f>'داده ها'!A11</f>
      </c>
      <c r="B11" s="2">
        <f>IF(A11=1,"سرکار خانم",IF(A11=2,"جناب آقای"))</f>
      </c>
      <c r="C11" s="7">
        <f>'داده ها'!B11</f>
      </c>
      <c r="D11" s="7">
        <f>'داده ها'!C11</f>
      </c>
      <c r="E11" s="6">
        <f>'داده ها'!D11</f>
      </c>
      <c r="F11" s="25">
        <f>'داده ها'!E11</f>
      </c>
      <c r="G11" s="17">
        <f>'داده ها'!F11</f>
        <v>25569.145833333332</v>
      </c>
      <c r="H11" s="6">
        <f>'داده ها'!H11</f>
      </c>
      <c r="I11" s="7">
        <f>IF(H11=1,"زیر سیکل",IF(H11=2,"سیکل",IF(H11=3,"دیپلم",IF(H11=4,"فوق دیپلم",IF(H11=5,"لیسانس",IF(H11=6,"فوق لیسانس",IF(H11=7,"دکتری")))))))</f>
      </c>
      <c r="J11" s="23">
        <f>'داده ها'!I11</f>
      </c>
      <c r="K11" s="23">
        <f>'داده ها'!J11</f>
      </c>
      <c r="L11" s="6">
        <f>'داده ها'!K11</f>
      </c>
      <c r="M11" s="6">
        <f>'داده ها'!L11</f>
      </c>
      <c r="N11" s="6">
        <f>M11</f>
      </c>
      <c r="O11" s="6">
        <f>'داده ها'!M11</f>
      </c>
      <c r="P11" s="6">
        <f>O11</f>
      </c>
      <c r="Q11" s="6">
        <f>'داده ها'!N11</f>
      </c>
      <c r="R11" s="7">
        <f>IF(Q11=1,"بی تحرک",IF(Q11=2,"کم تحرک",IF(Q11=3,"نسبتا فعال",IF(Q11=4,"بسیار فعال",IF(Q11=5,"بیش از حد فعال")))))</f>
      </c>
      <c r="S11" s="6">
        <f>'داده ها'!O11</f>
      </c>
      <c r="T11" s="6">
        <f>'داده ها'!P11</f>
      </c>
      <c r="U11" s="6">
        <f>'داده ها'!Q11</f>
      </c>
    </row>
    <row x14ac:dyDescent="0.25" r="12" customHeight="1" ht="18.9">
      <c r="A12" s="6">
        <f>'داده ها'!A12</f>
      </c>
      <c r="B12" s="2">
        <f>IF(A12=1,"سرکار خانم",IF(A12=2,"جناب آقای"))</f>
      </c>
      <c r="C12" s="7">
        <f>'داده ها'!B12</f>
      </c>
      <c r="D12" s="7">
        <f>'داده ها'!C12</f>
      </c>
      <c r="E12" s="6">
        <f>'داده ها'!D12</f>
      </c>
      <c r="F12" s="25">
        <f>'داده ها'!E12</f>
      </c>
      <c r="G12" s="17">
        <f>'داده ها'!F12</f>
        <v>25569.145833333332</v>
      </c>
      <c r="H12" s="6">
        <f>'داده ها'!H12</f>
      </c>
      <c r="I12" s="7">
        <f>IF(H12=1,"زیر سیکل",IF(H12=2,"سیکل",IF(H12=3,"دیپلم",IF(H12=4,"فوق دیپلم",IF(H12=5,"لیسانس",IF(H12=6,"فوق لیسانس",IF(H12=7,"دکتری")))))))</f>
      </c>
      <c r="J12" s="23">
        <f>'داده ها'!I12</f>
      </c>
      <c r="K12" s="23">
        <f>'داده ها'!J12</f>
      </c>
      <c r="L12" s="11">
        <f>'داده ها'!K12</f>
      </c>
      <c r="M12" s="23">
        <f>'داده ها'!L12</f>
      </c>
      <c r="N12" s="23">
        <f>M12</f>
      </c>
      <c r="O12" s="6">
        <f>'داده ها'!M12</f>
      </c>
      <c r="P12" s="6">
        <f>O12</f>
      </c>
      <c r="Q12" s="6">
        <f>'داده ها'!N12</f>
      </c>
      <c r="R12" s="7">
        <f>IF(Q12=1,"بی تحرک",IF(Q12=2,"کم تحرک",IF(Q12=3,"نسبتا فعال",IF(Q12=4,"بسیار فعال",IF(Q12=5,"بیش از حد فعال")))))</f>
      </c>
      <c r="S12" s="6">
        <f>'داده ها'!O12</f>
      </c>
      <c r="T12" s="6">
        <f>'داده ها'!P12</f>
      </c>
      <c r="U12" s="6">
        <f>'داده ها'!Q12</f>
      </c>
    </row>
    <row x14ac:dyDescent="0.25" r="13" customHeight="1" ht="18.9">
      <c r="A13" s="6">
        <f>'داده ها'!A13</f>
      </c>
      <c r="B13" s="2">
        <f>IF(A13=1,"سرکار خانم",IF(A13=2,"جناب آقای"))</f>
      </c>
      <c r="C13" s="7">
        <f>'داده ها'!B13</f>
      </c>
      <c r="D13" s="7">
        <f>'داده ها'!C13</f>
      </c>
      <c r="E13" s="6">
        <f>'داده ها'!D13</f>
      </c>
      <c r="F13" s="25">
        <f>'داده ها'!E13</f>
      </c>
      <c r="G13" s="17">
        <f>'داده ها'!F13</f>
        <v>25569.145833333332</v>
      </c>
      <c r="H13" s="6">
        <f>'داده ها'!H13</f>
      </c>
      <c r="I13" s="7">
        <f>IF(H13=1,"زیر سیکل",IF(H13=2,"سیکل",IF(H13=3,"دیپلم",IF(H13=4,"فوق دیپلم",IF(H13=5,"لیسانس",IF(H13=6,"فوق لیسانس",IF(H13=7,"دکتری")))))))</f>
      </c>
      <c r="J13" s="6">
        <f>'داده ها'!I13</f>
      </c>
      <c r="K13" s="6">
        <f>'داده ها'!J13</f>
      </c>
      <c r="L13" s="6">
        <f>'داده ها'!K13</f>
      </c>
      <c r="M13" s="6">
        <f>'داده ها'!L13</f>
      </c>
      <c r="N13" s="6">
        <f>M13</f>
      </c>
      <c r="O13" s="6">
        <f>'داده ها'!M13</f>
      </c>
      <c r="P13" s="6">
        <f>O13</f>
      </c>
      <c r="Q13" s="6">
        <f>'داده ها'!N13</f>
      </c>
      <c r="R13" s="7">
        <f>IF(Q13=1,"بی تحرک",IF(Q13=2,"کم تحرک",IF(Q13=3,"نسبتا فعال",IF(Q13=4,"بسیار فعال",IF(Q13=5,"بیش از حد فعال")))))</f>
      </c>
      <c r="S13" s="6">
        <f>'داده ها'!O13</f>
      </c>
      <c r="T13" s="6">
        <f>'داده ها'!P13</f>
      </c>
      <c r="U13" s="6">
        <f>'داده ها'!Q13</f>
      </c>
    </row>
    <row x14ac:dyDescent="0.25" r="14" customHeight="1" ht="18.9">
      <c r="A14" s="6">
        <f>'داده ها'!A14</f>
      </c>
      <c r="B14" s="2">
        <f>IF(A14=1,"سرکار خانم",IF(A14=2,"جناب آقای"))</f>
      </c>
      <c r="C14" s="7">
        <f>'داده ها'!B14</f>
      </c>
      <c r="D14" s="7">
        <f>'داده ها'!C14</f>
      </c>
      <c r="E14" s="6">
        <f>'داده ها'!D14</f>
      </c>
      <c r="F14" s="25">
        <f>'داده ها'!E14</f>
      </c>
      <c r="G14" s="16">
        <f>'داده ها'!F14</f>
      </c>
      <c r="H14" s="6">
        <f>'داده ها'!H14</f>
      </c>
      <c r="I14" s="7">
        <f>IF(H14=1,"زیر سیکل",IF(H14=2,"سیکل",IF(H14=3,"دیپلم",IF(H14=4,"فوق دیپلم",IF(H14=5,"لیسانس",IF(H14=6,"فوق لیسانس",IF(H14=7,"دکتری")))))))</f>
      </c>
      <c r="J14" s="23">
        <f>'داده ها'!I14</f>
      </c>
      <c r="K14" s="23">
        <f>'داده ها'!J14</f>
      </c>
      <c r="L14" s="6">
        <f>'داده ها'!K14</f>
      </c>
      <c r="M14" s="6">
        <f>'داده ها'!L14</f>
      </c>
      <c r="N14" s="6">
        <f>M14</f>
      </c>
      <c r="O14" s="6">
        <f>'داده ها'!M14</f>
      </c>
      <c r="P14" s="6">
        <f>O14</f>
      </c>
      <c r="Q14" s="6">
        <f>'داده ها'!N14</f>
      </c>
      <c r="R14" s="7">
        <f>IF(Q14=1,"بی تحرک",IF(Q14=2,"کم تحرک",IF(Q14=3,"نسبتا فعال",IF(Q14=4,"بسیار فعال",IF(Q14=5,"بیش از حد فعال")))))</f>
      </c>
      <c r="S14" s="6">
        <f>'داده ها'!O14</f>
      </c>
      <c r="T14" s="6">
        <f>'داده ها'!P14</f>
      </c>
      <c r="U14" s="6">
        <f>'داده ها'!Q14</f>
      </c>
    </row>
    <row x14ac:dyDescent="0.25" r="15" customHeight="1" ht="18.9">
      <c r="A15" s="6">
        <f>'داده ها'!A15</f>
      </c>
      <c r="B15" s="6">
        <f>COUNTIF(A2:A14,2)</f>
      </c>
      <c r="C15" s="7">
        <f>'داده ها'!B15</f>
      </c>
      <c r="D15" s="7">
        <f>'داده ها'!C15</f>
      </c>
      <c r="E15" s="26"/>
      <c r="F15" s="27"/>
      <c r="G15" s="28"/>
      <c r="H15" s="11">
        <f>'داده ها'!H15</f>
      </c>
      <c r="I15" s="1"/>
      <c r="J15" s="26"/>
      <c r="K15" s="26"/>
      <c r="L15" s="11">
        <f>'داده ها'!K15</f>
      </c>
      <c r="M15" s="26"/>
      <c r="N15" s="26"/>
      <c r="O15" s="26"/>
      <c r="P15" s="26"/>
      <c r="Q15" s="11">
        <f>'داده ها'!N15</f>
      </c>
      <c r="R15" s="1"/>
      <c r="S15" s="11">
        <f>'داده ها'!O15</f>
      </c>
      <c r="T15" s="11">
        <f>'داده ها'!P15</f>
      </c>
      <c r="U15" s="11">
        <f>'داده ها'!Q15</f>
      </c>
    </row>
    <row x14ac:dyDescent="0.25" r="16" customHeight="1" ht="18.9">
      <c r="A16" s="6">
        <f>'داده ها'!A16</f>
      </c>
      <c r="B16" s="6">
        <f>COUNTIF(A2:A14,1)</f>
      </c>
      <c r="C16" s="7">
        <f>'داده ها'!B16</f>
      </c>
      <c r="D16" s="7">
        <f>'داده ها'!C16</f>
      </c>
      <c r="E16" s="26"/>
      <c r="F16" s="27"/>
      <c r="G16" s="28"/>
      <c r="H16" s="11">
        <f>'داده ها'!H16</f>
      </c>
      <c r="I16" s="1"/>
      <c r="J16" s="26"/>
      <c r="K16" s="26"/>
      <c r="L16" s="11">
        <f>'داده ها'!K16</f>
      </c>
      <c r="M16" s="26"/>
      <c r="N16" s="26"/>
      <c r="O16" s="26"/>
      <c r="P16" s="26"/>
      <c r="Q16" s="11">
        <f>'داده ها'!N16</f>
      </c>
      <c r="R16" s="1"/>
      <c r="S16" s="11">
        <f>'داده ها'!O16</f>
      </c>
      <c r="T16" s="11">
        <f>'داده ها'!P16</f>
      </c>
      <c r="U16" s="11">
        <f>'داده ها'!Q16</f>
      </c>
    </row>
    <row x14ac:dyDescent="0.25" r="17" customHeight="1" ht="18.9">
      <c r="A17" s="6">
        <f>'داده ها'!A17</f>
      </c>
      <c r="B17" s="6">
        <f>SUM(B15:B16)</f>
      </c>
      <c r="C17" s="7">
        <f>'داده ها'!B17</f>
      </c>
      <c r="D17" s="7">
        <f>'داده ها'!C17</f>
      </c>
      <c r="E17" s="26"/>
      <c r="F17" s="27"/>
      <c r="G17" s="28"/>
      <c r="H17" s="11">
        <f>'داده ها'!H17</f>
      </c>
      <c r="I17" s="1"/>
      <c r="J17" s="26"/>
      <c r="K17" s="26"/>
      <c r="L17" s="11">
        <f>'داده ها'!K17</f>
      </c>
      <c r="M17" s="26"/>
      <c r="N17" s="26"/>
      <c r="O17" s="26"/>
      <c r="P17" s="26"/>
      <c r="Q17" s="11">
        <f>'داده ها'!N17</f>
      </c>
      <c r="R17" s="1"/>
      <c r="S17" s="11">
        <f>'داده ها'!O17</f>
      </c>
      <c r="T17" s="11">
        <f>'داده ها'!P17</f>
      </c>
      <c r="U17" s="11">
        <f>'داده ها'!Q17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1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3.576428571428572" customWidth="1" bestFit="1"/>
    <col min="2" max="2" style="12" width="13.576428571428572" customWidth="1" bestFit="1"/>
    <col min="3" max="3" style="12" width="13.576428571428572" customWidth="1" bestFit="1"/>
    <col min="4" max="4" style="14" width="13.576428571428572" customWidth="1" bestFit="1"/>
    <col min="5" max="5" style="14" width="13.576428571428572" customWidth="1" bestFit="1"/>
    <col min="6" max="6" style="19" width="10.147857142857141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4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2" width="13.576428571428572" customWidth="1" bestFit="1"/>
    <col min="17" max="17" style="13" width="13.576428571428572" customWidth="1" bestFit="1"/>
    <col min="18" max="18" style="14" width="13.576428571428572" customWidth="1" bestFit="1"/>
    <col min="19" max="19" style="14" width="13.576428571428572" customWidth="1" bestFit="1"/>
    <col min="20" max="20" style="22" width="13.576428571428572" customWidth="1" bestFit="1"/>
    <col min="21" max="21" style="14" width="13.576428571428572" customWidth="1" bestFit="1"/>
    <col min="22" max="22" style="12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2" width="13.576428571428572" customWidth="1" bestFit="1"/>
    <col min="27" max="27" style="12" width="13.576428571428572" customWidth="1" bestFit="1"/>
    <col min="28" max="28" style="14" width="13.576428571428572" customWidth="1" bestFit="1"/>
    <col min="29" max="29" style="12" width="13.576428571428572" customWidth="1" bestFit="1"/>
    <col min="30" max="30" style="12" width="13.576428571428572" customWidth="1" bestFit="1"/>
    <col min="31" max="31" style="14" width="13.576428571428572" customWidth="1" bestFit="1"/>
    <col min="32" max="32" style="14" width="13.576428571428572" customWidth="1" bestFit="1"/>
    <col min="33" max="33" style="14" width="13.576428571428572" customWidth="1" bestFit="1"/>
    <col min="34" max="34" style="14" width="13.576428571428572" customWidth="1" bestFit="1"/>
    <col min="35" max="35" style="14" width="13.576428571428572" customWidth="1" bestFit="1"/>
    <col min="36" max="36" style="14" width="13.576428571428572" customWidth="1" bestFit="1"/>
    <col min="37" max="37" style="14" width="13.576428571428572" customWidth="1" bestFit="1"/>
    <col min="38" max="38" style="14" width="13.576428571428572" customWidth="1" bestFit="1"/>
    <col min="39" max="39" style="14" width="13.576428571428572" customWidth="1" bestFit="1"/>
    <col min="40" max="40" style="14" width="13.576428571428572" customWidth="1" bestFit="1"/>
    <col min="41" max="41" style="14" width="13.576428571428572" customWidth="1" bestFit="1"/>
    <col min="42" max="42" style="14" width="13.576428571428572" customWidth="1" bestFit="1"/>
    <col min="43" max="43" style="14" width="13.576428571428572" customWidth="1" bestFit="1"/>
    <col min="44" max="44" style="14" width="13.576428571428572" customWidth="1" bestFit="1"/>
    <col min="45" max="45" style="14" width="13.576428571428572" customWidth="1" bestFit="1"/>
    <col min="46" max="46" style="14" width="13.576428571428572" customWidth="1" bestFit="1"/>
    <col min="47" max="47" style="14" width="13.576428571428572" customWidth="1" bestFit="1"/>
    <col min="48" max="48" style="14" width="13.576428571428572" customWidth="1" bestFit="1"/>
    <col min="49" max="49" style="14" width="13.576428571428572" customWidth="1" bestFit="1"/>
    <col min="50" max="50" style="14" width="13.576428571428572" customWidth="1" bestFit="1"/>
    <col min="51" max="51" style="14" width="13.576428571428572" customWidth="1" bestFit="1"/>
    <col min="52" max="52" style="14" width="13.576428571428572" customWidth="1" bestFit="1"/>
  </cols>
  <sheetData>
    <row x14ac:dyDescent="0.25" r="1" customHeight="1" ht="18.9">
      <c r="A1" s="2">
        <f>'داده ها'!A1</f>
      </c>
      <c r="B1" s="7">
        <f>'داده ها'!B1</f>
      </c>
      <c r="C1" s="7">
        <f>'داده ها'!C1</f>
      </c>
      <c r="D1" s="3">
        <f>'داده ها'!O1</f>
      </c>
      <c r="E1" s="3">
        <f>'داده ها'!P1</f>
      </c>
      <c r="F1" s="16">
        <f>'داده ها'!F1</f>
      </c>
      <c r="G1" s="4">
        <f>'داده ها'!Q1</f>
      </c>
      <c r="H1" s="3">
        <f>'داده ها'!R1</f>
      </c>
      <c r="I1" s="3">
        <f>'داده ها'!S1</f>
      </c>
      <c r="J1" s="3">
        <f>'داده ها'!T1</f>
      </c>
      <c r="K1" s="3">
        <f>'داده ها'!U1</f>
      </c>
      <c r="L1" s="3">
        <f>'داده ها'!V1</f>
      </c>
      <c r="M1" s="3">
        <f>'داده ها'!W1</f>
      </c>
      <c r="N1" s="3">
        <f>'داده ها'!X1</f>
      </c>
      <c r="O1" s="3" t="s">
        <v>99</v>
      </c>
      <c r="P1" s="1" t="s">
        <v>124</v>
      </c>
      <c r="Q1" s="2" t="s">
        <v>125</v>
      </c>
      <c r="R1" s="3" t="s">
        <v>126</v>
      </c>
      <c r="S1" s="3" t="s">
        <v>127</v>
      </c>
      <c r="T1" s="20" t="s">
        <v>128</v>
      </c>
      <c r="U1" s="3" t="s">
        <v>129</v>
      </c>
      <c r="V1" s="1" t="s">
        <v>130</v>
      </c>
      <c r="W1" s="3" t="s">
        <v>131</v>
      </c>
      <c r="X1" s="3" t="s">
        <v>132</v>
      </c>
      <c r="Y1" s="3" t="s">
        <v>133</v>
      </c>
      <c r="Z1" s="1" t="s">
        <v>134</v>
      </c>
      <c r="AA1" s="1" t="s">
        <v>135</v>
      </c>
      <c r="AB1" s="3" t="s">
        <v>136</v>
      </c>
      <c r="AC1" s="1" t="s">
        <v>137</v>
      </c>
      <c r="AD1" s="1" t="s">
        <v>138</v>
      </c>
      <c r="AE1" s="3" t="s">
        <v>139</v>
      </c>
      <c r="AF1" s="3" t="s">
        <v>140</v>
      </c>
      <c r="AG1" s="3" t="s">
        <v>141</v>
      </c>
      <c r="AH1" s="3" t="s">
        <v>142</v>
      </c>
      <c r="AI1" s="3" t="s">
        <v>143</v>
      </c>
      <c r="AJ1" s="3" t="s">
        <v>144</v>
      </c>
      <c r="AK1" s="4" t="s">
        <v>145</v>
      </c>
      <c r="AL1" s="4" t="s">
        <v>146</v>
      </c>
      <c r="AM1" s="4" t="s">
        <v>147</v>
      </c>
      <c r="AN1" s="4" t="s">
        <v>148</v>
      </c>
      <c r="AO1" s="4" t="s">
        <v>149</v>
      </c>
      <c r="AP1" s="4" t="s">
        <v>150</v>
      </c>
      <c r="AQ1" s="4" t="s">
        <v>151</v>
      </c>
      <c r="AR1" s="4" t="s">
        <v>152</v>
      </c>
      <c r="AS1" s="4" t="s">
        <v>153</v>
      </c>
      <c r="AT1" s="4" t="s">
        <v>154</v>
      </c>
      <c r="AU1" s="4" t="s">
        <v>155</v>
      </c>
      <c r="AV1" s="4" t="s">
        <v>156</v>
      </c>
      <c r="AW1" s="3" t="s">
        <v>157</v>
      </c>
      <c r="AX1" s="3" t="s">
        <v>158</v>
      </c>
      <c r="AY1" s="3" t="s">
        <v>159</v>
      </c>
      <c r="AZ1" s="3" t="s">
        <v>160</v>
      </c>
    </row>
    <row x14ac:dyDescent="0.25" r="2" customHeight="1" ht="18.9">
      <c r="A2" s="6">
        <f>'داده ها'!A2</f>
      </c>
      <c r="B2" s="7">
        <f>'داده ها'!B2</f>
      </c>
      <c r="C2" s="7">
        <f>'داده ها'!C2</f>
      </c>
      <c r="D2" s="6">
        <f>'داده ها'!O2</f>
      </c>
      <c r="E2" s="6">
        <f>'داده ها'!P2</f>
      </c>
      <c r="F2" s="17">
        <f>'داده ها'!F2</f>
        <v>25569.145833333332</v>
      </c>
      <c r="G2" s="18">
        <f>'داده ها'!Q2</f>
      </c>
      <c r="H2" s="6">
        <f>'داده ها'!R2</f>
      </c>
      <c r="I2" s="6">
        <f>'داده ها'!S2</f>
      </c>
      <c r="J2" s="6">
        <f>'داده ها'!T2</f>
      </c>
      <c r="K2" s="6">
        <f>'داده ها'!U2</f>
      </c>
      <c r="L2" s="6">
        <f>'داده ها'!V2</f>
      </c>
      <c r="M2" s="6">
        <f>'داده ها'!W2</f>
      </c>
      <c r="N2" s="6">
        <f>'داده ها'!X2</f>
      </c>
      <c r="O2" s="11">
        <f>(E2)/(D2/100)^2</f>
      </c>
      <c r="P2" s="7">
        <f>IF(O2&lt;16,"لاغر شدید",IF(O2&lt;17,"لاغر متوسط",IF(O2&lt;18.5,"لاغر خفیف",IF(O2&lt;25,"طبیعی",IF(O2&lt;30,"اضافه وزن",IF(O2&lt;35,"چاق","خیلی چاق"))))))</f>
      </c>
      <c r="Q2" s="6">
        <v>25</v>
      </c>
      <c r="R2" s="11">
        <v>18.5</v>
      </c>
      <c r="S2" s="11">
        <f>D2*0.393701</f>
      </c>
      <c r="T2" s="11">
        <f>IF(A2=1,49+(1.7*(S2-60)),IF(A2=2,52+(1.9*(S2-60))))</f>
      </c>
      <c r="U2" s="11">
        <f>E2-T2</f>
      </c>
      <c r="V2" s="7">
        <f>IF(U2&lt;0, "کمبود وزن", IF(U2=0, "طبیعی", "اضافه وزن"))</f>
      </c>
      <c r="W2" s="11">
        <f>Q2*(D2/100)^2</f>
      </c>
      <c r="X2" s="11">
        <f>R2*(D2/100)^2</f>
      </c>
      <c r="Y2" s="11">
        <f>L2/M2</f>
      </c>
      <c r="Z2" s="7">
        <f>IF(A2=1,IF(Y2&lt;=0.8, "کم", IF(Y2&lt;=0.85, "متوسط", "زیاد")),IF(A2=2,IF(Y2&lt;=0.95, "کم", IF(Y2&lt;=1, "متوسط", "زیاد"))))</f>
      </c>
      <c r="AA2" s="7">
        <f>IF(A2=1,"0.8",IF(A2=2,"0.95"))</f>
      </c>
      <c r="AB2" s="11">
        <f>IF(A2=1,((495)/(1.29579-0.35004*LOG10(L2+M2-H2)+0.221*LOG10(D2))-450),IF(A2=2,((495)/(1.0324-0.19077*LOG10(L2-H2)+0.15456*LOG10(D2))-450)))</f>
      </c>
      <c r="AC2" s="7">
        <f>IF(A2=1,IF(AB2&lt;10," بسیار پایین",IF(AB2&lt;14,"ضروری",IF(AB2&lt;21,"ورزشکار",IF(AB2&lt;25,"تناسب اندام",IF(AB2&lt;32,"میانگین","چاق"))))),IF(A2=2,IF(AB2&lt;2," بسیار پایین",IF(AB2&lt;5,"ضروری",IF(AB2&lt;14,"ورزشکار",IF(AB2&lt;18,"تناسب اندام",IF(AB2&lt;25,"میانگین","چاق")))))))</f>
      </c>
      <c r="AD2" s="7">
        <f>IF(A2=1,"32_14",IF(A2=2,"25_6"))</f>
      </c>
      <c r="AE2" s="11">
        <f>(AB2/100)*E2</f>
      </c>
      <c r="AF2" s="11">
        <f>IF(A2=1,0.36*E2,IF(A2=2,0.45*E2))</f>
      </c>
      <c r="AG2" s="11">
        <f>IF(A2=1,0.12*E2,IF(A2=2,0.03*E2))</f>
      </c>
      <c r="AH2" s="11">
        <f>IF(A2=1,0.15*E2,IF(A2=2,0.12*E2))</f>
      </c>
      <c r="AI2" s="11">
        <f>IF(A2=1,0.12*E2,IF(A2=2,0.15*E2))</f>
      </c>
      <c r="AJ2" s="11">
        <f>IF(A2=1,0.25*E2,IF(A2=2,0.25*E2))</f>
      </c>
      <c r="AK2" s="11">
        <f>AE2-AG2-AH2</f>
      </c>
      <c r="AL2" s="11">
        <f>IF(A2=1,0.5*AK2,IF(A2=2,0.53*AK2))</f>
      </c>
      <c r="AM2" s="11">
        <f>IF(A2=1,0.16*AK2,IF(A2=2,0.17*AK2))</f>
      </c>
      <c r="AN2" s="11">
        <f>IF(A2=1,0.34*AK2,IF(A2=2,0.3*AK2))</f>
      </c>
      <c r="AO2" s="11">
        <f>AF2-AL2</f>
      </c>
      <c r="AP2" s="11">
        <f>AI2-AM2</f>
      </c>
      <c r="AQ2" s="11">
        <f>AJ2-AN2</f>
      </c>
      <c r="AR2" s="11">
        <f>IF(A2=1,0.36*T2,IF(A2=2,0.45*T2))</f>
      </c>
      <c r="AS2" s="11">
        <f>IF(A2=1,0.12*T2,IF(A2=2,0.03*T2))</f>
      </c>
      <c r="AT2" s="11">
        <f>IF(A2=1,0.15*T2,IF(A2=2,0.12*T2))</f>
      </c>
      <c r="AU2" s="11">
        <f>IF(A2=1,0.12*T2,IF(A2=2,0.15*T2))</f>
      </c>
      <c r="AV2" s="11">
        <f>IF(A2=1,0.25*T2,IF(A2=2,0.25*T2))</f>
      </c>
      <c r="AW2" s="11">
        <f>AO2-AR2</f>
      </c>
      <c r="AX2" s="11">
        <f>AE2-AS2-AT2</f>
      </c>
      <c r="AY2" s="11">
        <f>AP2-AU2</f>
      </c>
      <c r="AZ2" s="11">
        <f>AQ2-AV2</f>
      </c>
    </row>
    <row x14ac:dyDescent="0.25" r="3" customHeight="1" ht="18.9">
      <c r="A3" s="6">
        <f>'داده ها'!A3</f>
      </c>
      <c r="B3" s="7">
        <f>'داده ها'!B3</f>
      </c>
      <c r="C3" s="7">
        <f>'داده ها'!C3</f>
      </c>
      <c r="D3" s="6">
        <f>'داده ها'!O3</f>
      </c>
      <c r="E3" s="6">
        <f>'داده ها'!P3</f>
      </c>
      <c r="F3" s="17">
        <f>'داده ها'!F3</f>
        <v>25569.145833333332</v>
      </c>
      <c r="G3" s="18">
        <f>'داده ها'!Q3</f>
      </c>
      <c r="H3" s="6">
        <f>'داده ها'!R3</f>
      </c>
      <c r="I3" s="6">
        <f>'داده ها'!S3</f>
      </c>
      <c r="J3" s="6">
        <f>'داده ها'!T3</f>
      </c>
      <c r="K3" s="6">
        <f>'داده ها'!U3</f>
      </c>
      <c r="L3" s="6">
        <f>'داده ها'!V3</f>
      </c>
      <c r="M3" s="6">
        <f>'داده ها'!W3</f>
      </c>
      <c r="N3" s="6">
        <f>'داده ها'!X3</f>
      </c>
      <c r="O3" s="11">
        <f>(E3)/(D3/100)^2</f>
      </c>
      <c r="P3" s="7">
        <f>IF(O3&lt;16,"لاغر شدید",IF(O3&lt;17,"لاغر متوسط",IF(O3&lt;18.5,"لاغر خفیف",IF(O3&lt;25,"طبیعی",IF(O3&lt;30,"اضافه وزن",IF(O3&lt;35,"چاق","خیلی چاق"))))))</f>
      </c>
      <c r="Q3" s="6">
        <v>25</v>
      </c>
      <c r="R3" s="11">
        <v>18.5</v>
      </c>
      <c r="S3" s="11">
        <f>D3*0.393701</f>
      </c>
      <c r="T3" s="11">
        <f>IF(A3=1,49+(1.7*(S3-60)),IF(A3=2,52+(1.9*(S3-60))))</f>
      </c>
      <c r="U3" s="11">
        <f>E3-T3</f>
      </c>
      <c r="V3" s="7">
        <f>IF(U3&lt;0, "کمبود وزن", IF(U3=0, "طبیعی", "اضافه وزن"))</f>
      </c>
      <c r="W3" s="11">
        <f>Q3*(D3/100)^2</f>
      </c>
      <c r="X3" s="11">
        <f>R3*(D3/100)^2</f>
      </c>
      <c r="Y3" s="11">
        <f>L3/M3</f>
      </c>
      <c r="Z3" s="7">
        <f>IF(A3=1,IF(Y3&lt;=0.8, "کم", IF(Y3&lt;=0.85, "متوسط", "زیاد")),IF(A3=2,IF(Y3&lt;=0.95, "کم", IF(Y3&lt;=1, "متوسط", "زیاد"))))</f>
      </c>
      <c r="AA3" s="7">
        <f>IF(A3=1,"0.8",IF(A3=2,"0.95"))</f>
      </c>
      <c r="AB3" s="11">
        <f>IF(A3=1,((495)/(1.29579-0.35004*LOG10(L3+M3-H3)+0.221*LOG10(D3))-450),IF(A3=2,((495)/(1.0324-0.19077*LOG10(L3-H3)+0.15456*LOG10(D3))-450)))</f>
      </c>
      <c r="AC3" s="7">
        <f>IF(A3=1,IF(AB3&lt;10," بسیار پایین",IF(AB3&lt;14,"ضروری",IF(AB3&lt;21,"ورزشکار",IF(AB3&lt;25,"تناسب اندام",IF(AB3&lt;32,"میانگین","چاق"))))),IF(A3=2,IF(AB3&lt;2," بسیار پایین",IF(AB3&lt;5,"ضروری",IF(AB3&lt;14,"ورزشکار",IF(AB3&lt;18,"تناسب اندام",IF(AB3&lt;25,"میانگین","چاق")))))))</f>
      </c>
      <c r="AD3" s="7">
        <f>IF(A3=1,"32_14",IF(A3=2,"25_6"))</f>
      </c>
      <c r="AE3" s="11">
        <f>(AB3/100)*E3</f>
      </c>
      <c r="AF3" s="6">
        <f>IF(A3=1,0.36*E3,IF(A3=2,0.45*E3))</f>
      </c>
      <c r="AG3" s="11">
        <f>IF(A3=1,0.12*E3,IF(A3=2,0.03*E3))</f>
      </c>
      <c r="AH3" s="11">
        <f>IF(A3=1,0.15*E3,IF(A3=2,0.12*E3))</f>
      </c>
      <c r="AI3" s="6">
        <f>IF(A3=1,0.12*E3,IF(A3=2,0.15*E3))</f>
      </c>
      <c r="AJ3" s="6">
        <f>IF(A3=1,0.25*E3,IF(A3=2,0.25*E3))</f>
      </c>
      <c r="AK3" s="11">
        <f>AE3-AG3-AH3</f>
      </c>
      <c r="AL3" s="11">
        <f>IF(A3=1,0.5*AK3,IF(A3=2,0.53*AK3))</f>
      </c>
      <c r="AM3" s="11">
        <f>IF(A3=1,0.16*AK3,IF(A3=2,0.17*AK3))</f>
      </c>
      <c r="AN3" s="11">
        <f>IF(A3=1,0.34*AK3,IF(A3=2,0.3*AK3))</f>
      </c>
      <c r="AO3" s="11">
        <f>AF3-AL3</f>
      </c>
      <c r="AP3" s="11">
        <f>AI3-AM3</f>
      </c>
      <c r="AQ3" s="11">
        <f>AJ3-AN3</f>
      </c>
      <c r="AR3" s="11">
        <f>IF(A3=1,0.36*T3,IF(A3=2,0.45*T3))</f>
      </c>
      <c r="AS3" s="11">
        <f>IF(A3=1,0.12*T3,IF(A3=2,0.03*T3))</f>
      </c>
      <c r="AT3" s="11">
        <f>IF(A3=1,0.15*T3,IF(A3=2,0.12*T3))</f>
      </c>
      <c r="AU3" s="11">
        <f>IF(A3=1,0.12*T3,IF(A3=2,0.15*T3))</f>
      </c>
      <c r="AV3" s="11">
        <f>IF(A3=1,0.25*T3,IF(A3=2,0.25*T3))</f>
      </c>
      <c r="AW3" s="11">
        <f>AO3-AR3</f>
      </c>
      <c r="AX3" s="11">
        <f>AE3-AS3-AT3</f>
      </c>
      <c r="AY3" s="11">
        <f>AP3-AU3</f>
      </c>
      <c r="AZ3" s="11">
        <f>AQ3-AV3</f>
      </c>
    </row>
    <row x14ac:dyDescent="0.25" r="4" customHeight="1" ht="18.9">
      <c r="A4" s="6">
        <f>'داده ها'!A4</f>
      </c>
      <c r="B4" s="7">
        <f>'داده ها'!B4</f>
      </c>
      <c r="C4" s="7">
        <f>'داده ها'!C4</f>
      </c>
      <c r="D4" s="6">
        <f>'داده ها'!O4</f>
      </c>
      <c r="E4" s="6">
        <f>'داده ها'!P4</f>
      </c>
      <c r="F4" s="17">
        <f>'داده ها'!F4</f>
        <v>25569.145833333332</v>
      </c>
      <c r="G4" s="18">
        <f>'داده ها'!Q4</f>
      </c>
      <c r="H4" s="6">
        <f>'داده ها'!R4</f>
      </c>
      <c r="I4" s="6">
        <f>'داده ها'!S4</f>
      </c>
      <c r="J4" s="6">
        <f>'داده ها'!T4</f>
      </c>
      <c r="K4" s="6">
        <f>'داده ها'!U4</f>
      </c>
      <c r="L4" s="6">
        <f>'داده ها'!V4</f>
      </c>
      <c r="M4" s="6">
        <f>'داده ها'!W4</f>
      </c>
      <c r="N4" s="6">
        <f>'داده ها'!X4</f>
      </c>
      <c r="O4" s="11">
        <f>(E4)/(D4/100)^2</f>
      </c>
      <c r="P4" s="7">
        <f>IF(O4&lt;16,"لاغر شدید",IF(O4&lt;17,"لاغر متوسط",IF(O4&lt;18.5,"لاغر خفیف",IF(O4&lt;25,"طبیعی",IF(O4&lt;30,"اضافه وزن",IF(O4&lt;35,"چاق","خیلی چاق"))))))</f>
      </c>
      <c r="Q4" s="6">
        <v>25</v>
      </c>
      <c r="R4" s="11">
        <v>18.5</v>
      </c>
      <c r="S4" s="11">
        <f>D4*0.393701</f>
      </c>
      <c r="T4" s="11">
        <f>IF(A4=1,49+(1.7*(S4-60)),IF(A4=2,52+(1.9*(S4-60))))</f>
      </c>
      <c r="U4" s="11">
        <f>E4-T4</f>
      </c>
      <c r="V4" s="7">
        <f>IF(U4&lt;0, "کمبود وزن", IF(U4=0, "طبیعی", "اضافه وزن"))</f>
      </c>
      <c r="W4" s="11">
        <f>Q4*(D4/100)^2</f>
      </c>
      <c r="X4" s="11">
        <f>R4*(D4/100)^2</f>
      </c>
      <c r="Y4" s="11">
        <f>L4/M4</f>
      </c>
      <c r="Z4" s="7">
        <f>IF(A4=1,IF(Y4&lt;=0.8, "کم", IF(Y4&lt;=0.85, "متوسط", "زیاد")),IF(A4=2,IF(Y4&lt;=0.95, "کم", IF(Y4&lt;=1, "متوسط", "زیاد"))))</f>
      </c>
      <c r="AA4" s="7">
        <f>IF(A4=1,"0.8",IF(A4=2,"0.95"))</f>
      </c>
      <c r="AB4" s="11">
        <f>IF(A4=1,((495)/(1.29579-0.35004*G11(L4+M4-H4)+0.221*G11(D4))-450),IF(A4=2,((495)/(1.0324-0.19077*G11(L4-H4)+0.15456*G11(D4))-450)))</f>
      </c>
      <c r="AC4" s="7">
        <f>IF(A4=1,IF(AB4&lt;10," بسیار پایین",IF(AB4&lt;14,"ضروری",IF(AB4&lt;21,"ورزشکار",IF(AB4&lt;25,"تناسب اندام",IF(AB4&lt;32,"میانگین","چاق"))))),IF(A4=2,IF(AB4&lt;2," بسیار پایین",IF(AB4&lt;5,"ضروری",IF(AB4&lt;14,"ورزشکار",IF(AB4&lt;18,"تناسب اندام",IF(AB4&lt;25,"میانگین","چاق")))))))</f>
      </c>
      <c r="AD4" s="7">
        <f>IF(A4=1,"32_14",IF(A4=2,"25_6"))</f>
      </c>
      <c r="AE4" s="11">
        <f>(AB4/100)*E4</f>
      </c>
      <c r="AF4" s="11">
        <f>IF(A4=1,0.36*E4,IF(A4=2,0.45*E4))</f>
      </c>
      <c r="AG4" s="11">
        <f>IF(A4=1,0.12*E4,IF(A4=2,0.03*E4))</f>
      </c>
      <c r="AH4" s="11">
        <f>IF(A4=1,0.15*E4,IF(A4=2,0.12*E4))</f>
      </c>
      <c r="AI4" s="11">
        <f>IF(A4=1,0.12*E4,IF(A4=2,0.15*E4))</f>
      </c>
      <c r="AJ4" s="11">
        <f>IF(A4=1,0.25*E4,IF(A4=2,0.25*E4))</f>
      </c>
      <c r="AK4" s="11">
        <f>AE4-AG4-AH4</f>
      </c>
      <c r="AL4" s="11">
        <f>IF(A4=1,0.5*AK4,IF(A4=2,0.53*AK4))</f>
      </c>
      <c r="AM4" s="11">
        <f>IF(A4=1,0.16*AK4,IF(A4=2,0.17*AK4))</f>
      </c>
      <c r="AN4" s="11">
        <f>IF(A4=1,0.34*AK4,IF(A4=2,0.3*AK4))</f>
      </c>
      <c r="AO4" s="11">
        <f>AF4-AL4</f>
      </c>
      <c r="AP4" s="11">
        <f>AI4-AM4</f>
      </c>
      <c r="AQ4" s="11">
        <f>AJ4-AN4</f>
      </c>
      <c r="AR4" s="11">
        <f>IF(A4=1,0.36*T4,IF(A4=2,0.45*T4))</f>
      </c>
      <c r="AS4" s="11">
        <f>IF(A4=1,0.12*T4,IF(A4=2,0.03*T4))</f>
      </c>
      <c r="AT4" s="11">
        <f>IF(A4=1,0.15*T4,IF(A4=2,0.12*T4))</f>
      </c>
      <c r="AU4" s="11">
        <f>IF(A4=1,0.12*T4,IF(A4=2,0.15*T4))</f>
      </c>
      <c r="AV4" s="11">
        <f>IF(A4=1,0.25*T4,IF(A4=2,0.25*T4))</f>
      </c>
      <c r="AW4" s="11">
        <f>AO4-AR4</f>
      </c>
      <c r="AX4" s="11">
        <f>AE4-AS4-AT4</f>
      </c>
      <c r="AY4" s="11">
        <f>AP4-AU4</f>
      </c>
      <c r="AZ4" s="11">
        <f>AQ4-AV4</f>
      </c>
    </row>
    <row x14ac:dyDescent="0.25" r="5" customHeight="1" ht="18.9">
      <c r="A5" s="6">
        <f>'داده ها'!A5</f>
      </c>
      <c r="B5" s="7">
        <f>'داده ها'!B5</f>
      </c>
      <c r="C5" s="7">
        <f>'داده ها'!C5</f>
      </c>
      <c r="D5" s="6">
        <f>'داده ها'!O5</f>
      </c>
      <c r="E5" s="6">
        <f>'داده ها'!P5</f>
      </c>
      <c r="F5" s="17">
        <f>'داده ها'!F5</f>
        <v>25569.145833333332</v>
      </c>
      <c r="G5" s="18">
        <f>'داده ها'!Q5</f>
      </c>
      <c r="H5" s="6">
        <f>'داده ها'!R5</f>
      </c>
      <c r="I5" s="6">
        <f>'داده ها'!S5</f>
      </c>
      <c r="J5" s="6">
        <f>'داده ها'!T5</f>
      </c>
      <c r="K5" s="6">
        <f>'داده ها'!U5</f>
      </c>
      <c r="L5" s="6">
        <f>'داده ها'!V5</f>
      </c>
      <c r="M5" s="6">
        <f>'داده ها'!W5</f>
      </c>
      <c r="N5" s="6">
        <f>'داده ها'!X5</f>
      </c>
      <c r="O5" s="11">
        <f>(E5)/(D5/100)^2</f>
      </c>
      <c r="P5" s="7">
        <f>IF(O5&lt;16,"لاغر شدید",IF(O5&lt;17,"لاغر متوسط",IF(O5&lt;18.5,"لاغر خفیف",IF(O5&lt;25,"طبیعی",IF(O5&lt;30,"اضافه وزن",IF(O5&lt;35,"چاق","خیلی چاق"))))))</f>
      </c>
      <c r="Q5" s="6">
        <v>25</v>
      </c>
      <c r="R5" s="11">
        <v>18.5</v>
      </c>
      <c r="S5" s="11">
        <f>D5*0.393701</f>
      </c>
      <c r="T5" s="11">
        <f>IF(A5=1,49+(1.7*(S5-60)),IF(A5=2,52+(1.9*(S5-60))))</f>
      </c>
      <c r="U5" s="11">
        <f>E5-T5</f>
      </c>
      <c r="V5" s="7">
        <f>IF(U5&lt;0, "کمبود وزن", IF(U5=0, "طبیعی", "اضافه وزن"))</f>
      </c>
      <c r="W5" s="11">
        <f>Q5*(D5/100)^2</f>
      </c>
      <c r="X5" s="11">
        <f>R5*(D5/100)^2</f>
      </c>
      <c r="Y5" s="11">
        <f>L5/M5</f>
      </c>
      <c r="Z5" s="7">
        <f>IF(A5=1,IF(Y5&lt;=0.8, "کم", IF(Y5&lt;=0.85, "متوسط", "زیاد")),IF(A5=2,IF(Y5&lt;=0.95, "کم", IF(Y5&lt;=1, "متوسط", "زیاد"))))</f>
      </c>
      <c r="AA5" s="7">
        <f>IF(A5=1,"0.8",IF(A5=2,"0.95"))</f>
      </c>
      <c r="AB5" s="11">
        <f>IF(A5=1,((495)/(1.29579-0.35004*G12(L5+M5-H5)+0.221*G12(D5))-450),IF(A5=2,((495)/(1.0324-0.19077*G12(L5-H5)+0.15456*G12(D5))-450)))</f>
      </c>
      <c r="AC5" s="7">
        <f>IF(A5=1,IF(AB5&lt;10," بسیار پایین",IF(AB5&lt;14,"ضروری",IF(AB5&lt;21,"ورزشکار",IF(AB5&lt;25,"تناسب اندام",IF(AB5&lt;32,"میانگین","چاق"))))),IF(A5=2,IF(AB5&lt;2," بسیار پایین",IF(AB5&lt;5,"ضروری",IF(AB5&lt;14,"ورزشکار",IF(AB5&lt;18,"تناسب اندام",IF(AB5&lt;25,"میانگین","چاق")))))))</f>
      </c>
      <c r="AD5" s="7">
        <f>IF(A5=1,"32_14",IF(A5=2,"25_6"))</f>
      </c>
      <c r="AE5" s="11">
        <f>(AB5/100)*E5</f>
      </c>
      <c r="AF5" s="11">
        <f>IF(A5=1,0.36*E5,IF(A5=2,0.45*E5))</f>
      </c>
      <c r="AG5" s="11">
        <f>IF(A5=1,0.12*E5,IF(A5=2,0.03*E5))</f>
      </c>
      <c r="AH5" s="6">
        <f>IF(A5=1,0.15*E5,IF(A5=2,0.12*E5))</f>
      </c>
      <c r="AI5" s="11">
        <f>IF(A5=1,0.12*E5,IF(A5=2,0.15*E5))</f>
      </c>
      <c r="AJ5" s="11">
        <f>IF(A5=1,0.25*E5,IF(A5=2,0.25*E5))</f>
      </c>
      <c r="AK5" s="11">
        <f>AE5-AG5-AH5</f>
      </c>
      <c r="AL5" s="11">
        <f>IF(A5=1,0.5*AK5,IF(A5=2,0.53*AK5))</f>
      </c>
      <c r="AM5" s="11">
        <f>IF(A5=1,0.16*AK5,IF(A5=2,0.17*AK5))</f>
      </c>
      <c r="AN5" s="11">
        <f>IF(A5=1,0.34*AK5,IF(A5=2,0.3*AK5))</f>
      </c>
      <c r="AO5" s="11">
        <f>AF5-AL5</f>
      </c>
      <c r="AP5" s="11">
        <f>AI5-AM5</f>
      </c>
      <c r="AQ5" s="11">
        <f>AJ5-AN5</f>
      </c>
      <c r="AR5" s="11">
        <f>IF(A5=1,0.36*T5,IF(A5=2,0.45*T5))</f>
      </c>
      <c r="AS5" s="11">
        <f>IF(A5=1,0.12*T5,IF(A5=2,0.03*T5))</f>
      </c>
      <c r="AT5" s="11">
        <f>IF(A5=1,0.15*T5,IF(A5=2,0.12*T5))</f>
      </c>
      <c r="AU5" s="11">
        <f>IF(A5=1,0.12*T5,IF(A5=2,0.15*T5))</f>
      </c>
      <c r="AV5" s="11">
        <f>IF(A5=1,0.25*T5,IF(A5=2,0.25*T5))</f>
      </c>
      <c r="AW5" s="11">
        <f>AO5-AR5</f>
      </c>
      <c r="AX5" s="11">
        <f>AE5-AS5-AT5</f>
      </c>
      <c r="AY5" s="11">
        <f>AP5-AU5</f>
      </c>
      <c r="AZ5" s="11">
        <f>AQ5-AV5</f>
      </c>
    </row>
    <row x14ac:dyDescent="0.25" r="6" customHeight="1" ht="18.9">
      <c r="A6" s="6">
        <f>'داده ها'!A6</f>
      </c>
      <c r="B6" s="7">
        <f>'داده ها'!B6</f>
      </c>
      <c r="C6" s="7">
        <f>'داده ها'!C6</f>
      </c>
      <c r="D6" s="6">
        <f>'داده ها'!O6</f>
      </c>
      <c r="E6" s="6">
        <f>'داده ها'!P6</f>
      </c>
      <c r="F6" s="17">
        <f>'داده ها'!F6</f>
        <v>25569.145833333332</v>
      </c>
      <c r="G6" s="18">
        <f>'داده ها'!Q6</f>
      </c>
      <c r="H6" s="6">
        <f>'داده ها'!R6</f>
      </c>
      <c r="I6" s="6">
        <f>'داده ها'!S6</f>
      </c>
      <c r="J6" s="6">
        <f>'داده ها'!T6</f>
      </c>
      <c r="K6" s="6">
        <f>'داده ها'!U6</f>
      </c>
      <c r="L6" s="6">
        <f>'داده ها'!V6</f>
      </c>
      <c r="M6" s="6">
        <f>'داده ها'!W6</f>
      </c>
      <c r="N6" s="6">
        <f>'داده ها'!X6</f>
      </c>
      <c r="O6" s="11">
        <f>(E6)/(D6/100)^2</f>
      </c>
      <c r="P6" s="7">
        <f>IF(O6&lt;16,"لاغر شدید",IF(O6&lt;17,"لاغر متوسط",IF(O6&lt;18.5,"لاغر خفیف",IF(O6&lt;25,"طبیعی",IF(O6&lt;30,"اضافه وزن",IF(O6&lt;35,"چاق","خیلی چاق"))))))</f>
      </c>
      <c r="Q6" s="6">
        <v>25</v>
      </c>
      <c r="R6" s="11">
        <v>18.5</v>
      </c>
      <c r="S6" s="11">
        <f>D6*0.393701</f>
      </c>
      <c r="T6" s="11">
        <f>IF(A6=1,49+(1.7*(S6-60)),IF(A6=2,52+(1.9*(S6-60))))</f>
      </c>
      <c r="U6" s="11">
        <f>E6-T6</f>
      </c>
      <c r="V6" s="7">
        <f>IF(U6&lt;0, "کمبود وزن", IF(U6=0, "طبیعی", "اضافه وزن"))</f>
      </c>
      <c r="W6" s="11">
        <f>Q6*(D6/100)^2</f>
      </c>
      <c r="X6" s="11">
        <f>R6*(D6/100)^2</f>
      </c>
      <c r="Y6" s="11">
        <f>L6/M6</f>
      </c>
      <c r="Z6" s="7">
        <f>IF(A6=1,IF(Y6&lt;=0.8, "کم", IF(Y6&lt;=0.85, "متوسط", "زیاد")),IF(A6=2,IF(Y6&lt;=0.95, "کم", IF(Y6&lt;=1, "متوسط", "زیاد"))))</f>
      </c>
      <c r="AA6" s="7">
        <f>IF(A6=1,"0.8",IF(A6=2,"0.95"))</f>
      </c>
      <c r="AB6" s="11">
        <f>IF(A6=1,((495)/(1.29579-0.35004*G13(L6+M6-H6)+0.221*G13(D6))-450),IF(A6=2,((495)/(1.0324-0.19077*G13(L6-H6)+0.15456*G13(D6))-450)))</f>
      </c>
      <c r="AC6" s="7">
        <f>IF(A6=1,IF(AB6&lt;10," بسیار پایین",IF(AB6&lt;14,"ضروری",IF(AB6&lt;21,"ورزشکار",IF(AB6&lt;25,"تناسب اندام",IF(AB6&lt;32,"میانگین","چاق"))))),IF(A6=2,IF(AB6&lt;2," بسیار پایین",IF(AB6&lt;5,"ضروری",IF(AB6&lt;14,"ورزشکار",IF(AB6&lt;18,"تناسب اندام",IF(AB6&lt;25,"میانگین","چاق")))))))</f>
      </c>
      <c r="AD6" s="7">
        <f>IF(A6=1,"32_14",IF(A6=2,"25_6"))</f>
      </c>
      <c r="AE6" s="11">
        <f>(AB6/100)*E6</f>
      </c>
      <c r="AF6" s="11">
        <f>IF(A6=1,0.36*E6,IF(A6=2,0.45*E6))</f>
      </c>
      <c r="AG6" s="11">
        <f>IF(A6=1,0.12*E6,IF(A6=2,0.03*E6))</f>
      </c>
      <c r="AH6" s="11">
        <f>IF(A6=1,0.15*E6,IF(A6=2,0.12*E6))</f>
      </c>
      <c r="AI6" s="11">
        <f>IF(A6=1,0.12*E6,IF(A6=2,0.15*E6))</f>
      </c>
      <c r="AJ6" s="11">
        <f>IF(A6=1,0.25*E6,IF(A6=2,0.25*E6))</f>
      </c>
      <c r="AK6" s="11">
        <f>AE6-AG6-AH6</f>
      </c>
      <c r="AL6" s="11">
        <f>IF(A6=1,0.5*AK6,IF(A6=2,0.53*AK6))</f>
      </c>
      <c r="AM6" s="11">
        <f>IF(A6=1,0.16*AK6,IF(A6=2,0.17*AK6))</f>
      </c>
      <c r="AN6" s="11">
        <f>IF(A6=1,0.34*AK6,IF(A6=2,0.3*AK6))</f>
      </c>
      <c r="AO6" s="11">
        <f>AF6-AL6</f>
      </c>
      <c r="AP6" s="11">
        <f>AI6-AM6</f>
      </c>
      <c r="AQ6" s="11">
        <f>AJ6-AN6</f>
      </c>
      <c r="AR6" s="11">
        <f>IF(A6=1,0.36*T6,IF(A6=2,0.45*T6))</f>
      </c>
      <c r="AS6" s="11">
        <f>IF(A6=1,0.12*T6,IF(A6=2,0.03*T6))</f>
      </c>
      <c r="AT6" s="11">
        <f>IF(A6=1,0.15*T6,IF(A6=2,0.12*T6))</f>
      </c>
      <c r="AU6" s="11">
        <f>IF(A6=1,0.12*T6,IF(A6=2,0.15*T6))</f>
      </c>
      <c r="AV6" s="11">
        <f>IF(A6=1,0.25*T6,IF(A6=2,0.25*T6))</f>
      </c>
      <c r="AW6" s="11">
        <f>AO6-AR6</f>
      </c>
      <c r="AX6" s="11">
        <f>AE6-AS6-AT6</f>
      </c>
      <c r="AY6" s="11">
        <f>AP6-AU6</f>
      </c>
      <c r="AZ6" s="11">
        <f>AQ6-AV6</f>
      </c>
    </row>
    <row x14ac:dyDescent="0.25" r="7" customHeight="1" ht="18.9">
      <c r="A7" s="6">
        <f>'داده ها'!A7</f>
      </c>
      <c r="B7" s="7">
        <f>'داده ها'!B7</f>
      </c>
      <c r="C7" s="7">
        <f>'داده ها'!C7</f>
      </c>
      <c r="D7" s="6">
        <f>'داده ها'!O7</f>
      </c>
      <c r="E7" s="6">
        <f>'داده ها'!P7</f>
      </c>
      <c r="F7" s="17">
        <f>'داده ها'!F7</f>
        <v>25569.145833333332</v>
      </c>
      <c r="G7" s="18">
        <f>'داده ها'!Q7</f>
      </c>
      <c r="H7" s="6">
        <f>'داده ها'!R7</f>
      </c>
      <c r="I7" s="6">
        <f>'داده ها'!S7</f>
      </c>
      <c r="J7" s="6">
        <f>'داده ها'!T7</f>
      </c>
      <c r="K7" s="6">
        <f>'داده ها'!U7</f>
      </c>
      <c r="L7" s="6">
        <f>'داده ها'!V7</f>
      </c>
      <c r="M7" s="6">
        <f>'داده ها'!W7</f>
      </c>
      <c r="N7" s="6">
        <f>'داده ها'!X7</f>
      </c>
      <c r="O7" s="11">
        <f>(E7)/(D7/100)^2</f>
      </c>
      <c r="P7" s="7">
        <f>IF(O7&lt;16,"لاغر شدید",IF(O7&lt;17,"لاغر متوسط",IF(O7&lt;18.5,"لاغر خفیف",IF(O7&lt;25,"طبیعی",IF(O7&lt;30,"اضافه وزن",IF(O7&lt;35,"چاق","خیلی چاق"))))))</f>
      </c>
      <c r="Q7" s="6">
        <v>25</v>
      </c>
      <c r="R7" s="11">
        <v>18.5</v>
      </c>
      <c r="S7" s="11">
        <f>D7*0.393701</f>
      </c>
      <c r="T7" s="11">
        <f>IF(A7=1,49+(1.7*(S7-60)),IF(A7=2,52+(1.9*(S7-60))))</f>
      </c>
      <c r="U7" s="11">
        <f>E7-T7</f>
      </c>
      <c r="V7" s="7">
        <f>IF(U7&lt;0, "کمبود وزن", IF(U7=0, "طبیعی", "اضافه وزن"))</f>
      </c>
      <c r="W7" s="11">
        <f>Q7*(D7/100)^2</f>
      </c>
      <c r="X7" s="11">
        <f>R7*(D7/100)^2</f>
      </c>
      <c r="Y7" s="11">
        <f>L7/M7</f>
      </c>
      <c r="Z7" s="7">
        <f>IF(A7=1,IF(Y7&lt;=0.8, "کم", IF(Y7&lt;=0.85, "متوسط", "زیاد")),IF(A7=2,IF(Y7&lt;=0.95, "کم", IF(Y7&lt;=1, "متوسط", "زیاد"))))</f>
      </c>
      <c r="AA7" s="7">
        <f>IF(A7=1,"0.8",IF(A7=2,"0.95"))</f>
      </c>
      <c r="AB7" s="11">
        <f>IF(A7=1,((495)/(1.29579-0.35004*G14(L7+M7-H7)+0.221*G14(D7))-450),IF(A7=2,((495)/(1.0324-0.19077*G14(L7-H7)+0.15456*G14(D7))-450)))</f>
      </c>
      <c r="AC7" s="7">
        <f>IF(A7=1,IF(AB7&lt;10," بسیار پایین",IF(AB7&lt;14,"ضروری",IF(AB7&lt;21,"ورزشکار",IF(AB7&lt;25,"تناسب اندام",IF(AB7&lt;32,"میانگین","چاق"))))),IF(A7=2,IF(AB7&lt;2," بسیار پایین",IF(AB7&lt;5,"ضروری",IF(AB7&lt;14,"ورزشکار",IF(AB7&lt;18,"تناسب اندام",IF(AB7&lt;25,"میانگین","چاق")))))))</f>
      </c>
      <c r="AD7" s="7">
        <f>IF(A7=1,"32_14",IF(A7=2,"25_6"))</f>
      </c>
      <c r="AE7" s="11">
        <f>(AB7/100)*E7</f>
      </c>
      <c r="AF7" s="11">
        <f>IF(A7=1,0.36*E7,IF(A7=2,0.45*E7))</f>
      </c>
      <c r="AG7" s="11">
        <f>IF(A7=1,0.12*E7,IF(A7=2,0.03*E7))</f>
      </c>
      <c r="AH7" s="11">
        <f>IF(A7=1,0.15*E7,IF(A7=2,0.12*E7))</f>
      </c>
      <c r="AI7" s="11">
        <f>IF(A7=1,0.12*E7,IF(A7=2,0.15*E7))</f>
      </c>
      <c r="AJ7" s="11">
        <f>IF(A7=1,0.25*E7,IF(A7=2,0.25*E7))</f>
      </c>
      <c r="AK7" s="11">
        <f>AE7-AG7-AH7</f>
      </c>
      <c r="AL7" s="11">
        <f>IF(A7=1,0.5*AK7,IF(A7=2,0.53*AK7))</f>
      </c>
      <c r="AM7" s="11">
        <f>IF(A7=1,0.16*AK7,IF(A7=2,0.17*AK7))</f>
      </c>
      <c r="AN7" s="11">
        <f>IF(A7=1,0.34*AK7,IF(A7=2,0.3*AK7))</f>
      </c>
      <c r="AO7" s="11">
        <f>AF7-AL7</f>
      </c>
      <c r="AP7" s="11">
        <f>AI7-AM7</f>
      </c>
      <c r="AQ7" s="11">
        <f>AJ7-AN7</f>
      </c>
      <c r="AR7" s="11">
        <f>IF(A7=1,0.36*T7,IF(A7=2,0.45*T7))</f>
      </c>
      <c r="AS7" s="11">
        <f>IF(A7=1,0.12*T7,IF(A7=2,0.03*T7))</f>
      </c>
      <c r="AT7" s="11">
        <f>IF(A7=1,0.15*T7,IF(A7=2,0.12*T7))</f>
      </c>
      <c r="AU7" s="11">
        <f>IF(A7=1,0.12*T7,IF(A7=2,0.15*T7))</f>
      </c>
      <c r="AV7" s="11">
        <f>IF(A7=1,0.25*T7,IF(A7=2,0.25*T7))</f>
      </c>
      <c r="AW7" s="11">
        <f>AO7-AR7</f>
      </c>
      <c r="AX7" s="11">
        <f>AE7-AS7-AT7</f>
      </c>
      <c r="AY7" s="11">
        <f>AP7-AU7</f>
      </c>
      <c r="AZ7" s="11">
        <f>AQ7-AV7</f>
      </c>
    </row>
    <row x14ac:dyDescent="0.25" r="8" customHeight="1" ht="18.9">
      <c r="A8" s="6">
        <f>'داده ها'!A8</f>
      </c>
      <c r="B8" s="7">
        <f>'داده ها'!B8</f>
      </c>
      <c r="C8" s="7">
        <f>'داده ها'!C8</f>
      </c>
      <c r="D8" s="6">
        <f>'داده ها'!O8</f>
      </c>
      <c r="E8" s="6">
        <f>'داده ها'!P8</f>
      </c>
      <c r="F8" s="17">
        <f>'داده ها'!F8</f>
        <v>25569.145833333332</v>
      </c>
      <c r="G8" s="18">
        <f>'داده ها'!Q8</f>
      </c>
      <c r="H8" s="6">
        <f>'داده ها'!R8</f>
      </c>
      <c r="I8" s="6">
        <f>'داده ها'!S8</f>
      </c>
      <c r="J8" s="6">
        <f>'داده ها'!T8</f>
      </c>
      <c r="K8" s="6">
        <f>'داده ها'!U8</f>
      </c>
      <c r="L8" s="6">
        <f>'داده ها'!V8</f>
      </c>
      <c r="M8" s="6">
        <f>'داده ها'!W8</f>
      </c>
      <c r="N8" s="6">
        <f>'داده ها'!X8</f>
      </c>
      <c r="O8" s="11">
        <f>(E8)/(D8/100)^2</f>
      </c>
      <c r="P8" s="7">
        <f>IF(O8&lt;16,"لاغر شدید",IF(O8&lt;17,"لاغر متوسط",IF(O8&lt;18.5,"لاغر خفیف",IF(O8&lt;25,"طبیعی",IF(O8&lt;30,"اضافه وزن",IF(O8&lt;35,"چاق","خیلی چاق"))))))</f>
      </c>
      <c r="Q8" s="6">
        <v>25</v>
      </c>
      <c r="R8" s="11">
        <v>18.5</v>
      </c>
      <c r="S8" s="11">
        <f>D8*0.393701</f>
      </c>
      <c r="T8" s="11">
        <f>IF(A8=1,49+(1.7*(S8-60)),IF(A8=2,52+(1.9*(S8-60))))</f>
      </c>
      <c r="U8" s="11">
        <f>E8-T8</f>
      </c>
      <c r="V8" s="7">
        <f>IF(U8&lt;0, "کمبود وزن", IF(U8=0, "طبیعی", "اضافه وزن"))</f>
      </c>
      <c r="W8" s="11">
        <f>Q8*(D8/100)^2</f>
      </c>
      <c r="X8" s="11">
        <f>R8*(D8/100)^2</f>
      </c>
      <c r="Y8" s="11">
        <f>L8/M8</f>
      </c>
      <c r="Z8" s="7">
        <f>IF(A8=1,IF(Y8&lt;=0.8, "کم", IF(Y8&lt;=0.85, "متوسط", "زیاد")),IF(A8=2,IF(Y8&lt;=0.95, "کم", IF(Y8&lt;=1, "متوسط", "زیاد"))))</f>
      </c>
      <c r="AA8" s="7">
        <f>IF(A8=1,"0.8",IF(A8=2,"0.95"))</f>
      </c>
      <c r="AB8" s="11">
        <f>IF(A8=1,((495)/(1.29579-0.35004*G15(L8+M8-H8)+0.221*G15(D8))-450),IF(A8=2,((495)/(1.0324-0.19077*G15(L8-H8)+0.15456*G15(D8))-450)))</f>
      </c>
      <c r="AC8" s="7">
        <f>IF(A8=1,IF(AB8&lt;10," بسیار پایین",IF(AB8&lt;14,"ضروری",IF(AB8&lt;21,"ورزشکار",IF(AB8&lt;25,"تناسب اندام",IF(AB8&lt;32,"میانگین","چاق"))))),IF(A8=2,IF(AB8&lt;2," بسیار پایین",IF(AB8&lt;5,"ضروری",IF(AB8&lt;14,"ورزشکار",IF(AB8&lt;18,"تناسب اندام",IF(AB8&lt;25,"میانگین","چاق")))))))</f>
      </c>
      <c r="AD8" s="7">
        <f>IF(A8=1,"32_14",IF(A8=2,"25_6"))</f>
      </c>
      <c r="AE8" s="11">
        <f>(AB8/100)*E8</f>
      </c>
      <c r="AF8" s="11">
        <f>IF(A8=1,0.36*E8,IF(A8=2,0.45*E8))</f>
      </c>
      <c r="AG8" s="11">
        <f>IF(A8=1,0.12*E8,IF(A8=2,0.03*E8))</f>
      </c>
      <c r="AH8" s="11">
        <f>IF(A8=1,0.15*E8,IF(A8=2,0.12*E8))</f>
      </c>
      <c r="AI8" s="11">
        <f>IF(A8=1,0.12*E8,IF(A8=2,0.15*E8))</f>
      </c>
      <c r="AJ8" s="11">
        <f>IF(A8=1,0.25*E8,IF(A8=2,0.25*E8))</f>
      </c>
      <c r="AK8" s="11">
        <f>AE8-AG8-AH8</f>
      </c>
      <c r="AL8" s="11">
        <f>IF(A8=1,0.5*AK8,IF(A8=2,0.53*AK8))</f>
      </c>
      <c r="AM8" s="11">
        <f>IF(A8=1,0.16*AK8,IF(A8=2,0.17*AK8))</f>
      </c>
      <c r="AN8" s="11">
        <f>IF(A8=1,0.34*AK8,IF(A8=2,0.3*AK8))</f>
      </c>
      <c r="AO8" s="11">
        <f>AF8-AL8</f>
      </c>
      <c r="AP8" s="11">
        <f>AI8-AM8</f>
      </c>
      <c r="AQ8" s="11">
        <f>AJ8-AN8</f>
      </c>
      <c r="AR8" s="11">
        <f>IF(A8=1,0.36*T8,IF(A8=2,0.45*T8))</f>
      </c>
      <c r="AS8" s="11">
        <f>IF(A8=1,0.12*T8,IF(A8=2,0.03*T8))</f>
      </c>
      <c r="AT8" s="11">
        <f>IF(A8=1,0.15*T8,IF(A8=2,0.12*T8))</f>
      </c>
      <c r="AU8" s="11">
        <f>IF(A8=1,0.12*T8,IF(A8=2,0.15*T8))</f>
      </c>
      <c r="AV8" s="11">
        <f>IF(A8=1,0.25*T8,IF(A8=2,0.25*T8))</f>
      </c>
      <c r="AW8" s="11">
        <f>AO8-AR8</f>
      </c>
      <c r="AX8" s="11">
        <f>AE8-AS8-AT8</f>
      </c>
      <c r="AY8" s="11">
        <f>AP8-AU8</f>
      </c>
      <c r="AZ8" s="11">
        <f>AQ8-AV8</f>
      </c>
    </row>
    <row x14ac:dyDescent="0.25" r="9" customHeight="1" ht="18.9">
      <c r="A9" s="6">
        <f>'داده ها'!A9</f>
      </c>
      <c r="B9" s="7">
        <f>'داده ها'!B9</f>
      </c>
      <c r="C9" s="7">
        <f>'داده ها'!C9</f>
      </c>
      <c r="D9" s="6">
        <f>'داده ها'!O9</f>
      </c>
      <c r="E9" s="11">
        <f>'داده ها'!P9</f>
      </c>
      <c r="F9" s="17">
        <f>'داده ها'!F9</f>
        <v>25569.145833333332</v>
      </c>
      <c r="G9" s="18">
        <f>'داده ها'!Q9</f>
      </c>
      <c r="H9" s="6">
        <f>'داده ها'!R9</f>
      </c>
      <c r="I9" s="6">
        <f>'داده ها'!S9</f>
      </c>
      <c r="J9" s="6">
        <f>'داده ها'!T9</f>
      </c>
      <c r="K9" s="6">
        <f>'داده ها'!U9</f>
      </c>
      <c r="L9" s="6">
        <f>'داده ها'!V9</f>
      </c>
      <c r="M9" s="6">
        <f>'داده ها'!W9</f>
      </c>
      <c r="N9" s="6">
        <f>'داده ها'!X9</f>
      </c>
      <c r="O9" s="11">
        <f>(E9)/(D9/100)^2</f>
      </c>
      <c r="P9" s="7">
        <f>IF(O9&lt;16,"لاغر شدید",IF(O9&lt;17,"لاغر متوسط",IF(O9&lt;18.5,"لاغر خفیف",IF(O9&lt;25,"طبیعی",IF(O9&lt;30,"اضافه وزن",IF(O9&lt;35,"چاق","خیلی چاق"))))))</f>
      </c>
      <c r="Q9" s="6">
        <v>25</v>
      </c>
      <c r="R9" s="11">
        <v>18.5</v>
      </c>
      <c r="S9" s="11">
        <f>D9*0.393701</f>
      </c>
      <c r="T9" s="11">
        <f>IF(A9=1,49+(1.7*(S9-60)),IF(A9=2,52+(1.9*(S9-60))))</f>
      </c>
      <c r="U9" s="11">
        <f>E9-T9</f>
      </c>
      <c r="V9" s="7">
        <f>IF(U9&lt;0, "کمبود وزن", IF(U9=0, "طبیعی", "اضافه وزن"))</f>
      </c>
      <c r="W9" s="11">
        <f>Q9*(D9/100)^2</f>
      </c>
      <c r="X9" s="11">
        <f>R9*(D9/100)^2</f>
      </c>
      <c r="Y9" s="11">
        <f>L9/M9</f>
      </c>
      <c r="Z9" s="7">
        <f>IF(A9=1,IF(Y9&lt;=0.8, "کم", IF(Y9&lt;=0.85, "متوسط", "زیاد")),IF(A9=2,IF(Y9&lt;=0.95, "کم", IF(Y9&lt;=1, "متوسط", "زیاد"))))</f>
      </c>
      <c r="AA9" s="7">
        <f>IF(A9=1,"0.8",IF(A9=2,"0.95"))</f>
      </c>
      <c r="AB9" s="11">
        <f>IF(A9=1,((495)/(1.29579-0.35004*G16(L9+M9-H9)+0.221*G16(D9))-450),IF(A9=2,((495)/(1.0324-0.19077*G16(L9-H9)+0.15456*G16(D9))-450)))</f>
      </c>
      <c r="AC9" s="7">
        <f>IF(A9=1,IF(AB9&lt;10," بسیار پایین",IF(AB9&lt;14,"ضروری",IF(AB9&lt;21,"ورزشکار",IF(AB9&lt;25,"تناسب اندام",IF(AB9&lt;32,"میانگین","چاق"))))),IF(A9=2,IF(AB9&lt;2," بسیار پایین",IF(AB9&lt;5,"ضروری",IF(AB9&lt;14,"ورزشکار",IF(AB9&lt;18,"تناسب اندام",IF(AB9&lt;25,"میانگین","چاق")))))))</f>
      </c>
      <c r="AD9" s="7">
        <f>IF(A9=1,"32_14",IF(A9=2,"25_6"))</f>
      </c>
      <c r="AE9" s="11">
        <f>(AB9/100)*E9</f>
      </c>
      <c r="AF9" s="11">
        <f>IF(A9=1,0.36*E9,IF(A9=2,0.45*E9))</f>
      </c>
      <c r="AG9" s="11">
        <f>IF(A9=1,0.12*E9,IF(A9=2,0.03*E9))</f>
      </c>
      <c r="AH9" s="11">
        <f>IF(A9=1,0.15*E9,IF(A9=2,0.12*E9))</f>
      </c>
      <c r="AI9" s="11">
        <f>IF(A9=1,0.12*E9,IF(A9=2,0.15*E9))</f>
      </c>
      <c r="AJ9" s="11">
        <f>IF(A9=1,0.25*E9,IF(A9=2,0.25*E9))</f>
      </c>
      <c r="AK9" s="11">
        <f>AE9-AG9-AH9</f>
      </c>
      <c r="AL9" s="11">
        <f>IF(A9=1,0.5*AK9,IF(A9=2,0.53*AK9))</f>
      </c>
      <c r="AM9" s="11">
        <f>IF(A9=1,0.16*AK9,IF(A9=2,0.17*AK9))</f>
      </c>
      <c r="AN9" s="11">
        <f>IF(A9=1,0.34*AK9,IF(A9=2,0.3*AK9))</f>
      </c>
      <c r="AO9" s="11">
        <f>AF9-AL9</f>
      </c>
      <c r="AP9" s="11">
        <f>AI9-AM9</f>
      </c>
      <c r="AQ9" s="11">
        <f>AJ9-AN9</f>
      </c>
      <c r="AR9" s="11">
        <f>IF(A9=1,0.36*T9,IF(A9=2,0.45*T9))</f>
      </c>
      <c r="AS9" s="11">
        <f>IF(A9=1,0.12*T9,IF(A9=2,0.03*T9))</f>
      </c>
      <c r="AT9" s="11">
        <f>IF(A9=1,0.15*T9,IF(A9=2,0.12*T9))</f>
      </c>
      <c r="AU9" s="11">
        <f>IF(A9=1,0.12*T9,IF(A9=2,0.15*T9))</f>
      </c>
      <c r="AV9" s="11">
        <f>IF(A9=1,0.25*T9,IF(A9=2,0.25*T9))</f>
      </c>
      <c r="AW9" s="11">
        <f>AO9-AR9</f>
      </c>
      <c r="AX9" s="11">
        <f>AE9-AS9-AT9</f>
      </c>
      <c r="AY9" s="11">
        <f>AP9-AU9</f>
      </c>
      <c r="AZ9" s="11">
        <f>AQ9-AV9</f>
      </c>
    </row>
    <row x14ac:dyDescent="0.25" r="10" customHeight="1" ht="18.9">
      <c r="A10" s="6">
        <f>'داده ها'!A10</f>
      </c>
      <c r="B10" s="7">
        <f>'داده ها'!B10</f>
      </c>
      <c r="C10" s="7">
        <f>'داده ها'!C10</f>
      </c>
      <c r="D10" s="6">
        <f>'داده ها'!O10</f>
      </c>
      <c r="E10" s="6">
        <f>'داده ها'!P10</f>
      </c>
      <c r="F10" s="17">
        <f>'داده ها'!F10</f>
        <v>25569.145833333332</v>
      </c>
      <c r="G10" s="18">
        <f>'داده ها'!Q10</f>
      </c>
      <c r="H10" s="6">
        <f>'داده ها'!R10</f>
      </c>
      <c r="I10" s="6">
        <f>'داده ها'!S10</f>
      </c>
      <c r="J10" s="6">
        <f>'داده ها'!T10</f>
      </c>
      <c r="K10" s="6">
        <f>'داده ها'!U10</f>
      </c>
      <c r="L10" s="6">
        <f>'داده ها'!V10</f>
      </c>
      <c r="M10" s="6">
        <f>'داده ها'!W10</f>
      </c>
      <c r="N10" s="6">
        <f>'داده ها'!X10</f>
      </c>
      <c r="O10" s="11">
        <f>(E10)/(D10/100)^2</f>
      </c>
      <c r="P10" s="7">
        <f>IF(O10&lt;16,"لاغر شدید",IF(O10&lt;17,"لاغر متوسط",IF(O10&lt;18.5,"لاغر خفیف",IF(O10&lt;25,"طبیعی",IF(O10&lt;30,"اضافه وزن",IF(O10&lt;35,"چاق","خیلی چاق"))))))</f>
      </c>
      <c r="Q10" s="6">
        <v>25</v>
      </c>
      <c r="R10" s="11">
        <v>18.5</v>
      </c>
      <c r="S10" s="11">
        <f>D10*0.393701</f>
      </c>
      <c r="T10" s="11">
        <f>IF(A10=1,49+(1.7*(S10-60)),IF(A10=2,52+(1.9*(S10-60))))</f>
      </c>
      <c r="U10" s="11">
        <f>E10-T10</f>
      </c>
      <c r="V10" s="7">
        <f>IF(U10&lt;0, "کمبود وزن", IF(U10=0, "طبیعی", "اضافه وزن"))</f>
      </c>
      <c r="W10" s="11">
        <f>Q10*(D10/100)^2</f>
      </c>
      <c r="X10" s="11">
        <f>R10*(D10/100)^2</f>
      </c>
      <c r="Y10" s="11">
        <f>L10/M10</f>
      </c>
      <c r="Z10" s="7">
        <f>IF(A10=1,IF(Y10&lt;=0.8, "کم", IF(Y10&lt;=0.85, "متوسط", "زیاد")),IF(A10=2,IF(Y10&lt;=0.95, "کم", IF(Y10&lt;=1, "متوسط", "زیاد"))))</f>
      </c>
      <c r="AA10" s="7">
        <f>IF(A10=1,"0.8",IF(A10=2,"0.95"))</f>
      </c>
      <c r="AB10" s="11">
        <f>IF(A10=1,((495)/(1.29579-0.35004*G17(L10+M10-H10)+0.221*G17(D10))-450),IF(A10=2,((495)/(1.0324-0.19077*G17(L10-H10)+0.15456*G17(D10))-450)))</f>
      </c>
      <c r="AC10" s="7">
        <f>IF(A10=1,IF(AB10&lt;10," بسیار پایین",IF(AB10&lt;14,"ضروری",IF(AB10&lt;21,"ورزشکار",IF(AB10&lt;25,"تناسب اندام",IF(AB10&lt;32,"میانگین","چاق"))))),IF(A10=2,IF(AB10&lt;2," بسیار پایین",IF(AB10&lt;5,"ضروری",IF(AB10&lt;14,"ورزشکار",IF(AB10&lt;18,"تناسب اندام",IF(AB10&lt;25,"میانگین","چاق")))))))</f>
      </c>
      <c r="AD10" s="7">
        <f>IF(A10=1,"32_14",IF(A10=2,"25_6"))</f>
      </c>
      <c r="AE10" s="11">
        <f>(AB10/100)*E10</f>
      </c>
      <c r="AF10" s="11">
        <f>IF(A10=1,0.36*E10,IF(A10=2,0.45*E10))</f>
      </c>
      <c r="AG10" s="11">
        <f>IF(A10=1,0.12*E10,IF(A10=2,0.03*E10))</f>
      </c>
      <c r="AH10" s="11">
        <f>IF(A10=1,0.15*E10,IF(A10=2,0.12*E10))</f>
      </c>
      <c r="AI10" s="11">
        <f>IF(A10=1,0.12*E10,IF(A10=2,0.15*E10))</f>
      </c>
      <c r="AJ10" s="11">
        <f>IF(A10=1,0.25*E10,IF(A10=2,0.25*E10))</f>
      </c>
      <c r="AK10" s="11">
        <f>AE10-AG10-AH10</f>
      </c>
      <c r="AL10" s="11">
        <f>IF(A10=1,0.5*AK10,IF(A10=2,0.53*AK10))</f>
      </c>
      <c r="AM10" s="11">
        <f>IF(A10=1,0.16*AK10,IF(A10=2,0.17*AK10))</f>
      </c>
      <c r="AN10" s="11">
        <f>IF(A10=1,0.34*AK10,IF(A10=2,0.3*AK10))</f>
      </c>
      <c r="AO10" s="11">
        <f>AF10-AL10</f>
      </c>
      <c r="AP10" s="11">
        <f>AI10-AM10</f>
      </c>
      <c r="AQ10" s="11">
        <f>AJ10-AN10</f>
      </c>
      <c r="AR10" s="11">
        <f>IF(A10=1,0.36*T10,IF(A10=2,0.45*T10))</f>
      </c>
      <c r="AS10" s="11">
        <f>IF(A10=1,0.12*T10,IF(A10=2,0.03*T10))</f>
      </c>
      <c r="AT10" s="11">
        <f>IF(A10=1,0.15*T10,IF(A10=2,0.12*T10))</f>
      </c>
      <c r="AU10" s="11">
        <f>IF(A10=1,0.12*T10,IF(A10=2,0.15*T10))</f>
      </c>
      <c r="AV10" s="11">
        <f>IF(A10=1,0.25*T10,IF(A10=2,0.25*T10))</f>
      </c>
      <c r="AW10" s="11">
        <f>AO10-AR10</f>
      </c>
      <c r="AX10" s="11">
        <f>AE10-AS10-AT10</f>
      </c>
      <c r="AY10" s="11">
        <f>AP10-AU10</f>
      </c>
      <c r="AZ10" s="11">
        <f>AQ10-AV10</f>
      </c>
    </row>
    <row x14ac:dyDescent="0.25" r="11" customHeight="1" ht="18.9">
      <c r="A11" s="6">
        <f>'داده ها'!A11</f>
      </c>
      <c r="B11" s="7">
        <f>'داده ها'!B11</f>
      </c>
      <c r="C11" s="7">
        <f>'داده ها'!C11</f>
      </c>
      <c r="D11" s="6">
        <f>'داده ها'!O11</f>
      </c>
      <c r="E11" s="6">
        <f>'داده ها'!P11</f>
      </c>
      <c r="F11" s="17">
        <f>'داده ها'!F11</f>
        <v>25569.145833333332</v>
      </c>
      <c r="G11" s="18">
        <f>'داده ها'!Q11</f>
      </c>
      <c r="H11" s="6">
        <f>'داده ها'!R11</f>
      </c>
      <c r="I11" s="6">
        <f>'داده ها'!S11</f>
      </c>
      <c r="J11" s="6">
        <f>'داده ها'!T11</f>
      </c>
      <c r="K11" s="6">
        <f>'داده ها'!U11</f>
      </c>
      <c r="L11" s="6">
        <f>'داده ها'!V11</f>
      </c>
      <c r="M11" s="6">
        <f>'داده ها'!W11</f>
      </c>
      <c r="N11" s="6">
        <f>'داده ها'!X11</f>
      </c>
      <c r="O11" s="11">
        <f>(E11)/(D11/100)^2</f>
      </c>
      <c r="P11" s="7">
        <f>IF(O11&lt;16,"لاغر شدید",IF(O11&lt;17,"لاغر متوسط",IF(O11&lt;18.5,"لاغر خفیف",IF(O11&lt;25,"طبیعی",IF(O11&lt;30,"اضافه وزن",IF(O11&lt;35,"چاق","خیلی چاق"))))))</f>
      </c>
      <c r="Q11" s="6">
        <v>25</v>
      </c>
      <c r="R11" s="11">
        <v>18.5</v>
      </c>
      <c r="S11" s="11">
        <f>D11*0.393701</f>
      </c>
      <c r="T11" s="11">
        <f>IF(A11=1,49+(1.7*(S11-60)),IF(A11=2,52+(1.9*(S11-60))))</f>
      </c>
      <c r="U11" s="11">
        <f>E11-T11</f>
      </c>
      <c r="V11" s="7">
        <f>IF(U11&lt;0, "کمبود وزن", IF(U11=0, "طبیعی", "اضافه وزن"))</f>
      </c>
      <c r="W11" s="11">
        <f>Q11*(D11/100)^2</f>
      </c>
      <c r="X11" s="11">
        <f>R11*(D11/100)^2</f>
      </c>
      <c r="Y11" s="11">
        <f>L11/M11</f>
      </c>
      <c r="Z11" s="7">
        <f>IF(A11=1,IF(Y11&lt;=0.8, "کم", IF(Y11&lt;=0.85, "متوسط", "زیاد")),IF(A11=2,IF(Y11&lt;=0.95, "کم", IF(Y11&lt;=1, "متوسط", "زیاد"))))</f>
      </c>
      <c r="AA11" s="7">
        <f>IF(A11=1,"0.8",IF(A11=2,"0.95"))</f>
      </c>
      <c r="AB11" s="11">
        <f>IF(A11=1,((495)/(1.29579-0.35004*G18(L11+M11-H11)+0.221*G18(D11))-450),IF(A11=2,((495)/(1.0324-0.19077*G18(L11-H11)+0.15456*G18(D11))-450)))</f>
      </c>
      <c r="AC11" s="7">
        <f>IF(A11=1,IF(AB11&lt;10," بسیار پایین",IF(AB11&lt;14,"ضروری",IF(AB11&lt;21,"ورزشکار",IF(AB11&lt;25,"تناسب اندام",IF(AB11&lt;32,"میانگین","چاق"))))),IF(A11=2,IF(AB11&lt;2," بسیار پایین",IF(AB11&lt;5,"ضروری",IF(AB11&lt;14,"ورزشکار",IF(AB11&lt;18,"تناسب اندام",IF(AB11&lt;25,"میانگین","چاق")))))))</f>
      </c>
      <c r="AD11" s="7">
        <f>IF(A11=1,"32_14",IF(A11=2,"25_6"))</f>
      </c>
      <c r="AE11" s="11">
        <f>(AB11/100)*E11</f>
      </c>
      <c r="AF11" s="11">
        <f>IF(A11=1,0.36*E11,IF(A11=2,0.45*E11))</f>
      </c>
      <c r="AG11" s="11">
        <f>IF(A11=1,0.12*E11,IF(A11=2,0.03*E11))</f>
      </c>
      <c r="AH11" s="6">
        <f>IF(A11=1,0.15*E11,IF(A11=2,0.12*E11))</f>
      </c>
      <c r="AI11" s="11">
        <f>IF(A11=1,0.12*E11,IF(A11=2,0.15*E11))</f>
      </c>
      <c r="AJ11" s="6">
        <f>IF(A11=1,0.25*E11,IF(A11=2,0.25*E11))</f>
      </c>
      <c r="AK11" s="11">
        <f>AE11-AG11-AH11</f>
      </c>
      <c r="AL11" s="11">
        <f>IF(A11=1,0.5*AK11,IF(A11=2,0.53*AK11))</f>
      </c>
      <c r="AM11" s="11">
        <f>IF(A11=1,0.16*AK11,IF(A11=2,0.17*AK11))</f>
      </c>
      <c r="AN11" s="11">
        <f>IF(A11=1,0.34*AK11,IF(A11=2,0.3*AK11))</f>
      </c>
      <c r="AO11" s="11">
        <f>AF11-AL11</f>
      </c>
      <c r="AP11" s="11">
        <f>AI11-AM11</f>
      </c>
      <c r="AQ11" s="11">
        <f>AJ11-AN11</f>
      </c>
      <c r="AR11" s="11">
        <f>IF(A11=1,0.36*T11,IF(A11=2,0.45*T11))</f>
      </c>
      <c r="AS11" s="11">
        <f>IF(A11=1,0.12*T11,IF(A11=2,0.03*T11))</f>
      </c>
      <c r="AT11" s="11">
        <f>IF(A11=1,0.15*T11,IF(A11=2,0.12*T11))</f>
      </c>
      <c r="AU11" s="11">
        <f>IF(A11=1,0.12*T11,IF(A11=2,0.15*T11))</f>
      </c>
      <c r="AV11" s="11">
        <f>IF(A11=1,0.25*T11,IF(A11=2,0.25*T11))</f>
      </c>
      <c r="AW11" s="11">
        <f>AO11-AR11</f>
      </c>
      <c r="AX11" s="11">
        <f>AE11-AS11-AT11</f>
      </c>
      <c r="AY11" s="11">
        <f>AP11-AU11</f>
      </c>
      <c r="AZ11" s="11">
        <f>AQ11-AV11</f>
      </c>
    </row>
    <row x14ac:dyDescent="0.25" r="12" customHeight="1" ht="18.9">
      <c r="A12" s="6">
        <f>'داده ها'!A12</f>
      </c>
      <c r="B12" s="7">
        <f>'داده ها'!B12</f>
      </c>
      <c r="C12" s="7">
        <f>'داده ها'!C12</f>
      </c>
      <c r="D12" s="6">
        <f>'داده ها'!O12</f>
      </c>
      <c r="E12" s="6">
        <f>'داده ها'!P12</f>
      </c>
      <c r="F12" s="17">
        <f>'داده ها'!F12</f>
        <v>25569.145833333332</v>
      </c>
      <c r="G12" s="18">
        <f>'داده ها'!Q12</f>
      </c>
      <c r="H12" s="6">
        <f>'داده ها'!R12</f>
      </c>
      <c r="I12" s="6">
        <f>'داده ها'!S12</f>
      </c>
      <c r="J12" s="6">
        <f>'داده ها'!T12</f>
      </c>
      <c r="K12" s="6">
        <f>'داده ها'!U12</f>
      </c>
      <c r="L12" s="6">
        <f>'داده ها'!V12</f>
      </c>
      <c r="M12" s="6">
        <f>'داده ها'!W12</f>
      </c>
      <c r="N12" s="6">
        <f>'داده ها'!X12</f>
      </c>
      <c r="O12" s="11">
        <f>(E12)/(D12/100)^2</f>
      </c>
      <c r="P12" s="7">
        <f>IF(O12&lt;16,"لاغر شدید",IF(O12&lt;17,"لاغر متوسط",IF(O12&lt;18.5,"لاغر خفیف",IF(O12&lt;25,"طبیعی",IF(O12&lt;30,"اضافه وزن",IF(O12&lt;35,"چاق","خیلی چاق"))))))</f>
      </c>
      <c r="Q12" s="6">
        <v>25</v>
      </c>
      <c r="R12" s="11">
        <v>18.5</v>
      </c>
      <c r="S12" s="11">
        <f>D12*0.393701</f>
      </c>
      <c r="T12" s="11">
        <f>IF(A12=1,49+(1.7*(S12-60)),IF(A12=2,52+(1.9*(S12-60))))</f>
      </c>
      <c r="U12" s="11">
        <f>E12-T12</f>
      </c>
      <c r="V12" s="7">
        <f>IF(U12&lt;0, "کمبود وزن", IF(U12=0, "طبیعی", "اضافه وزن"))</f>
      </c>
      <c r="W12" s="11">
        <f>Q12*(D12/100)^2</f>
      </c>
      <c r="X12" s="11">
        <f>R12*(D12/100)^2</f>
      </c>
      <c r="Y12" s="11">
        <f>L12/M12</f>
      </c>
      <c r="Z12" s="7">
        <f>IF(A12=1,IF(Y12&lt;=0.8, "کم", IF(Y12&lt;=0.85, "متوسط", "زیاد")),IF(A12=2,IF(Y12&lt;=0.95, "کم", IF(Y12&lt;=1, "متوسط", "زیاد"))))</f>
      </c>
      <c r="AA12" s="7">
        <f>IF(A12=1,"0.8",IF(A12=2,"0.95"))</f>
      </c>
      <c r="AB12" s="11">
        <f>IF(A12=1,((495)/(1.29579-0.35004*G19(L12+M12-H12)+0.221*G19(D12))-450),IF(A12=2,((495)/(1.0324-0.19077*G19(L12-H12)+0.15456*G19(D12))-450)))</f>
      </c>
      <c r="AC12" s="7">
        <f>IF(A12=1,IF(AB12&lt;10," بسیار پایین",IF(AB12&lt;14,"ضروری",IF(AB12&lt;21,"ورزشکار",IF(AB12&lt;25,"تناسب اندام",IF(AB12&lt;32,"میانگین","چاق"))))),IF(A12=2,IF(AB12&lt;2," بسیار پایین",IF(AB12&lt;5,"ضروری",IF(AB12&lt;14,"ورزشکار",IF(AB12&lt;18,"تناسب اندام",IF(AB12&lt;25,"میانگین","چاق")))))))</f>
      </c>
      <c r="AD12" s="7">
        <f>IF(A12=1,"32_14",IF(A12=2,"25_6"))</f>
      </c>
      <c r="AE12" s="11">
        <f>(AB12/100)*E12</f>
      </c>
      <c r="AF12" s="11">
        <f>IF(A12=1,0.36*E12,IF(A12=2,0.45*E12))</f>
      </c>
      <c r="AG12" s="11">
        <f>IF(A12=1,0.12*E12,IF(A12=2,0.03*E12))</f>
      </c>
      <c r="AH12" s="11">
        <f>IF(A12=1,0.15*E12,IF(A12=2,0.12*E12))</f>
      </c>
      <c r="AI12" s="11">
        <f>IF(A12=1,0.12*E12,IF(A12=2,0.15*E12))</f>
      </c>
      <c r="AJ12" s="6">
        <f>IF(A12=1,0.25*E12,IF(A12=2,0.25*E12))</f>
      </c>
      <c r="AK12" s="11">
        <f>AE12-AG12-AH12</f>
      </c>
      <c r="AL12" s="11">
        <f>IF(A12=1,0.5*AK12,IF(A12=2,0.53*AK12))</f>
      </c>
      <c r="AM12" s="11">
        <f>IF(A12=1,0.16*AK12,IF(A12=2,0.17*AK12))</f>
      </c>
      <c r="AN12" s="11">
        <f>IF(A12=1,0.34*AK12,IF(A12=2,0.3*AK12))</f>
      </c>
      <c r="AO12" s="11">
        <f>AF12-AL12</f>
      </c>
      <c r="AP12" s="11">
        <f>AI12-AM12</f>
      </c>
      <c r="AQ12" s="11">
        <f>AJ12-AN12</f>
      </c>
      <c r="AR12" s="11">
        <f>IF(A12=1,0.36*T12,IF(A12=2,0.45*T12))</f>
      </c>
      <c r="AS12" s="11">
        <f>IF(A12=1,0.12*T12,IF(A12=2,0.03*T12))</f>
      </c>
      <c r="AT12" s="11">
        <f>IF(A12=1,0.15*T12,IF(A12=2,0.12*T12))</f>
      </c>
      <c r="AU12" s="11">
        <f>IF(A12=1,0.12*T12,IF(A12=2,0.15*T12))</f>
      </c>
      <c r="AV12" s="11">
        <f>IF(A12=1,0.25*T12,IF(A12=2,0.25*T12))</f>
      </c>
      <c r="AW12" s="11">
        <f>AO12-AR12</f>
      </c>
      <c r="AX12" s="11">
        <f>AE12-AS12-AT12</f>
      </c>
      <c r="AY12" s="11">
        <f>AP12-AU12</f>
      </c>
      <c r="AZ12" s="11">
        <f>AQ12-AV12</f>
      </c>
    </row>
    <row x14ac:dyDescent="0.25" r="13" customHeight="1" ht="18.9">
      <c r="A13" s="6">
        <f>'داده ها'!A13</f>
      </c>
      <c r="B13" s="7">
        <f>'داده ها'!B13</f>
      </c>
      <c r="C13" s="7">
        <f>'داده ها'!C13</f>
      </c>
      <c r="D13" s="6">
        <f>'داده ها'!O13</f>
      </c>
      <c r="E13" s="6">
        <f>'داده ها'!P13</f>
      </c>
      <c r="F13" s="17">
        <f>'داده ها'!F13</f>
        <v>25569.145833333332</v>
      </c>
      <c r="G13" s="18">
        <f>'داده ها'!Q13</f>
      </c>
      <c r="H13" s="6">
        <f>'داده ها'!R13</f>
      </c>
      <c r="I13" s="6">
        <f>'داده ها'!S13</f>
      </c>
      <c r="J13" s="6">
        <f>'داده ها'!T13</f>
      </c>
      <c r="K13" s="6">
        <f>'داده ها'!U13</f>
      </c>
      <c r="L13" s="6">
        <f>'داده ها'!V13</f>
      </c>
      <c r="M13" s="6">
        <f>'داده ها'!W13</f>
      </c>
      <c r="N13" s="6">
        <f>'داده ها'!X13</f>
      </c>
      <c r="O13" s="11">
        <f>(E13)/(D13/100)^2</f>
      </c>
      <c r="P13" s="7">
        <f>IF(O13&lt;16,"لاغر شدید",IF(O13&lt;17,"لاغر متوسط",IF(O13&lt;18.5,"لاغر خفیف",IF(O13&lt;25,"طبیعی",IF(O13&lt;30,"اضافه وزن",IF(O13&lt;35,"چاق","خیلی چاق"))))))</f>
      </c>
      <c r="Q13" s="6">
        <v>25</v>
      </c>
      <c r="R13" s="11">
        <v>18.5</v>
      </c>
      <c r="S13" s="11">
        <f>D13*0.393701</f>
      </c>
      <c r="T13" s="11">
        <f>IF(A13=1,49+(1.7*(S13-60)),IF(A13=2,52+(1.9*(S13-60))))</f>
      </c>
      <c r="U13" s="11">
        <f>E13-T13</f>
      </c>
      <c r="V13" s="7">
        <f>IF(U13&lt;0, "کمبود وزن", IF(U13=0, "طبیعی", "اضافه وزن"))</f>
      </c>
      <c r="W13" s="11">
        <f>Q13*(D13/100)^2</f>
      </c>
      <c r="X13" s="11">
        <f>R13*(D13/100)^2</f>
      </c>
      <c r="Y13" s="11">
        <f>L13/M13</f>
      </c>
      <c r="Z13" s="7">
        <f>IF(A13=1,IF(Y13&lt;=0.8, "کم", IF(Y13&lt;=0.85, "متوسط", "زیاد")),IF(A13=2,IF(Y13&lt;=0.95, "کم", IF(Y13&lt;=1, "متوسط", "زیاد"))))</f>
      </c>
      <c r="AA13" s="7">
        <f>IF(A13=1,"0.8",IF(A13=2,"0.95"))</f>
      </c>
      <c r="AB13" s="11">
        <f>IF(A13=1,((495)/(1.29579-0.35004*G20(L13+M13-H13)+0.221*G20(D13))-450),IF(A13=2,((495)/(1.0324-0.19077*G20(L13-H13)+0.15456*G20(D13))-450)))</f>
      </c>
      <c r="AC13" s="7">
        <f>IF(A13=1,IF(AB13&lt;10," بسیار پایین",IF(AB13&lt;14,"ضروری",IF(AB13&lt;21,"ورزشکار",IF(AB13&lt;25,"تناسب اندام",IF(AB13&lt;32,"میانگین","چاق"))))),IF(A13=2,IF(AB13&lt;2," بسیار پایین",IF(AB13&lt;5,"ضروری",IF(AB13&lt;14,"ورزشکار",IF(AB13&lt;18,"تناسب اندام",IF(AB13&lt;25,"میانگین","چاق")))))))</f>
      </c>
      <c r="AD13" s="7">
        <f>IF(A13=1,"32_14",IF(A13=2,"25_6"))</f>
      </c>
      <c r="AE13" s="11">
        <f>(AB13/100)*E13</f>
      </c>
      <c r="AF13" s="11">
        <f>IF(A13=1,0.36*E13,IF(A13=2,0.45*E13))</f>
      </c>
      <c r="AG13" s="11">
        <f>IF(A13=1,0.12*E13,IF(A13=2,0.03*E13))</f>
      </c>
      <c r="AH13" s="11">
        <f>IF(A13=1,0.15*E13,IF(A13=2,0.12*E13))</f>
      </c>
      <c r="AI13" s="11">
        <f>IF(A13=1,0.12*E13,IF(A13=2,0.15*E13))</f>
      </c>
      <c r="AJ13" s="11">
        <f>IF(A13=1,0.25*E13,IF(A13=2,0.25*E13))</f>
      </c>
      <c r="AK13" s="11">
        <f>AE13-AG13-AH13</f>
      </c>
      <c r="AL13" s="11">
        <f>IF(A13=1,0.5*AK13,IF(A13=2,0.53*AK13))</f>
      </c>
      <c r="AM13" s="11">
        <f>IF(A13=1,0.16*AK13,IF(A13=2,0.17*AK13))</f>
      </c>
      <c r="AN13" s="11">
        <f>IF(A13=1,0.34*AK13,IF(A13=2,0.3*AK13))</f>
      </c>
      <c r="AO13" s="11">
        <f>AF13-AL13</f>
      </c>
      <c r="AP13" s="11">
        <f>AI13-AM13</f>
      </c>
      <c r="AQ13" s="11">
        <f>AJ13-AN13</f>
      </c>
      <c r="AR13" s="11">
        <f>IF(A13=1,0.36*T13,IF(A13=2,0.45*T13))</f>
      </c>
      <c r="AS13" s="11">
        <f>IF(A13=1,0.12*T13,IF(A13=2,0.03*T13))</f>
      </c>
      <c r="AT13" s="11">
        <f>IF(A13=1,0.15*T13,IF(A13=2,0.12*T13))</f>
      </c>
      <c r="AU13" s="11">
        <f>IF(A13=1,0.12*T13,IF(A13=2,0.15*T13))</f>
      </c>
      <c r="AV13" s="11">
        <f>IF(A13=1,0.25*T13,IF(A13=2,0.25*T13))</f>
      </c>
      <c r="AW13" s="11">
        <f>AO13-AR13</f>
      </c>
      <c r="AX13" s="11">
        <f>AE13-AS13-AT13</f>
      </c>
      <c r="AY13" s="11">
        <f>AP13-AU13</f>
      </c>
      <c r="AZ13" s="11">
        <f>AQ13-AV13</f>
      </c>
    </row>
    <row x14ac:dyDescent="0.25" r="14" customHeight="1" ht="18.9">
      <c r="A14" s="6">
        <f>'داده ها'!A14</f>
      </c>
      <c r="B14" s="7">
        <f>'داده ها'!B14</f>
      </c>
      <c r="C14" s="7">
        <f>'داده ها'!C14</f>
      </c>
      <c r="D14" s="6">
        <f>'داده ها'!O14</f>
      </c>
      <c r="E14" s="6">
        <f>'داده ها'!P14</f>
      </c>
      <c r="F14" s="16">
        <f>'داده ها'!F14</f>
      </c>
      <c r="G14" s="18">
        <f>'داده ها'!Q14</f>
      </c>
      <c r="H14" s="6">
        <f>'داده ها'!R14</f>
      </c>
      <c r="I14" s="6">
        <f>'داده ها'!S14</f>
      </c>
      <c r="J14" s="6">
        <f>'داده ها'!T14</f>
      </c>
      <c r="K14" s="6">
        <f>'داده ها'!U14</f>
      </c>
      <c r="L14" s="6">
        <f>'داده ها'!V14</f>
      </c>
      <c r="M14" s="6">
        <f>'داده ها'!W14</f>
      </c>
      <c r="N14" s="6">
        <f>'داده ها'!X14</f>
      </c>
      <c r="O14" s="11">
        <f>(E14)/(D14/100)^2</f>
      </c>
      <c r="P14" s="7">
        <f>IF(O14&lt;16,"لاغر شدید",IF(O14&lt;17,"لاغر متوسط",IF(O14&lt;18.5,"لاغر خفیف",IF(O14&lt;25,"طبیعی",IF(O14&lt;30,"اضافه وزن",IF(O14&lt;35,"چاق","خیلی چاق"))))))</f>
      </c>
      <c r="Q14" s="6">
        <v>25</v>
      </c>
      <c r="R14" s="11">
        <v>18.5</v>
      </c>
      <c r="S14" s="11">
        <f>D14*0.393701</f>
      </c>
      <c r="T14" s="11">
        <f>IF(A14=1,49+(1.7*(S14-60)),IF(A14=2,52+(1.9*(S14-60))))</f>
      </c>
      <c r="U14" s="11">
        <f>E14-T14</f>
      </c>
      <c r="V14" s="7">
        <f>IF(U14&lt;0, "کمبود وزن", IF(U14=0, "طبیعی", "اضافه وزن"))</f>
      </c>
      <c r="W14" s="11">
        <f>Q14*(D14/100)^2</f>
      </c>
      <c r="X14" s="11">
        <f>R14*(D14/100)^2</f>
      </c>
      <c r="Y14" s="11">
        <f>L14/M14</f>
      </c>
      <c r="Z14" s="7">
        <f>IF(A14=1,IF(Y14&lt;=0.8, "کم", IF(Y14&lt;=0.85, "متوسط", "زیاد")),IF(A14=2,IF(Y14&lt;=0.95, "کم", IF(Y14&lt;=1, "متوسط", "زیاد"))))</f>
      </c>
      <c r="AA14" s="7">
        <f>IF(A14=1,"0.8",IF(A14=2,"0.95"))</f>
      </c>
      <c r="AB14" s="11">
        <f>IF(A14=1,((495)/(1.29579-0.35004*LOG10(L14+M14-H14)+0.221*LOG10(D14))-450),IF(A14=2,((495)/(1.0324-0.19077*LOG10(L14-H14)+0.15456*LOG10(D14))-450)))</f>
      </c>
      <c r="AC14" s="7">
        <f>IF(A14=1,IF(AB14&lt;10," بسیار پایین",IF(AB14&lt;14,"ضروری",IF(AB14&lt;21,"ورزشکار",IF(AB14&lt;25,"تناسب اندام",IF(AB14&lt;32,"میانگین","چاق"))))),IF(A14=2,IF(AB14&lt;2," بسیار پایین",IF(AB14&lt;5,"ضروری",IF(AB14&lt;14,"ورزشکار",IF(AB14&lt;18,"تناسب اندام",IF(AB14&lt;25,"میانگین","چاق")))))))</f>
      </c>
      <c r="AD14" s="7">
        <f>IF(A14=1,"32_14",IF(A14=2,"25_6"))</f>
      </c>
      <c r="AE14" s="11">
        <f>(AB14/100)*E14</f>
      </c>
      <c r="AF14" s="11">
        <f>IF(A14=1,0.36*E14,IF(A14=2,0.45*E14))</f>
      </c>
      <c r="AG14" s="11">
        <f>IF(A14=1,0.12*E14,IF(A14=2,0.03*E14))</f>
      </c>
      <c r="AH14" s="11">
        <f>IF(A14=1,0.15*E14,IF(A14=2,0.12*E14))</f>
      </c>
      <c r="AI14" s="11">
        <f>IF(A14=1,0.12*E14,IF(A14=2,0.15*E14))</f>
      </c>
      <c r="AJ14" s="11">
        <f>IF(A14=1,0.25*E14,IF(A14=2,0.25*E14))</f>
      </c>
      <c r="AK14" s="11">
        <f>AE14-AG14-AH14</f>
      </c>
      <c r="AL14" s="11">
        <f>IF(A14=1,0.5*AK14,IF(A14=2,0.53*AK14))</f>
      </c>
      <c r="AM14" s="11">
        <f>IF(A14=1,0.16*AK14,IF(A14=2,0.17*AK14))</f>
      </c>
      <c r="AN14" s="11">
        <f>IF(A14=1,0.34*AK14,IF(A14=2,0.3*AK14))</f>
      </c>
      <c r="AO14" s="11">
        <f>AF14-AL14</f>
      </c>
      <c r="AP14" s="11">
        <f>AI14-AM14</f>
      </c>
      <c r="AQ14" s="11">
        <f>AJ14-AN14</f>
      </c>
      <c r="AR14" s="11">
        <f>IF(A14=1,0.36*T14,IF(A14=2,0.45*T14))</f>
      </c>
      <c r="AS14" s="11">
        <f>IF(A14=1,0.12*T14,IF(A14=2,0.03*T14))</f>
      </c>
      <c r="AT14" s="11">
        <f>IF(A14=1,0.15*T14,IF(A14=2,0.12*T14))</f>
      </c>
      <c r="AU14" s="11">
        <f>IF(A14=1,0.12*T14,IF(A14=2,0.15*T14))</f>
      </c>
      <c r="AV14" s="11">
        <f>IF(A14=1,0.25*T14,IF(A14=2,0.25*T14))</f>
      </c>
      <c r="AW14" s="11">
        <f>AO14-AR14</f>
      </c>
      <c r="AX14" s="11">
        <f>AE14-AS14-AT14</f>
      </c>
      <c r="AY14" s="11">
        <f>AP14-AU14</f>
      </c>
      <c r="AZ14" s="11">
        <f>AQ14-AV14</f>
      </c>
    </row>
    <row x14ac:dyDescent="0.25" r="15" customHeight="1" ht="18.9">
      <c r="A15" s="6">
        <f>'داده ها'!A15</f>
      </c>
      <c r="B15" s="7">
        <f>'داده ها'!B15</f>
      </c>
      <c r="C15" s="7">
        <f>'داده ها'!C15</f>
      </c>
      <c r="D15" s="11">
        <f>'داده ها'!O15</f>
      </c>
      <c r="E15" s="11">
        <f>'داده ها'!P15</f>
      </c>
      <c r="F15" s="17">
        <f>'داده ها'!F15</f>
        <v>25569.145833333332</v>
      </c>
      <c r="G15" s="4">
        <f>'داده ها'!Q15</f>
      </c>
      <c r="H15" s="6">
        <f>'داده ها'!R15</f>
      </c>
      <c r="I15" s="11">
        <f>'داده ها'!S15</f>
      </c>
      <c r="J15" s="11">
        <f>'داده ها'!T15</f>
      </c>
      <c r="K15" s="11">
        <f>'داده ها'!U15</f>
      </c>
      <c r="L15" s="11">
        <f>'داده ها'!V15</f>
      </c>
      <c r="M15" s="11">
        <f>'داده ها'!W15</f>
      </c>
      <c r="N15" s="11">
        <f>'داده ها'!X15</f>
      </c>
      <c r="O15" s="11">
        <f>(E15)/(D15/100)^2</f>
      </c>
      <c r="P15" s="7">
        <f>IF(O15&lt;16,"لاغر شدید",IF(O15&lt;17,"لاغر متوسط",IF(O15&lt;18.5,"لاغر خفیف",IF(O15&lt;25,"طبیعی",IF(O15&lt;30,"اضافه وزن",IF(O15&lt;35,"چاق","خیلی چاق"))))))</f>
      </c>
      <c r="Q15" s="6">
        <v>25</v>
      </c>
      <c r="R15" s="11">
        <v>18.5</v>
      </c>
      <c r="S15" s="11">
        <f>D15*0.393701</f>
      </c>
      <c r="T15" s="11">
        <f>IF(A15=1,49+(1.7*(S15-60)),IF(A15=2,52+(1.9*(S15-60))))</f>
      </c>
      <c r="U15" s="11">
        <f>E15-T15</f>
      </c>
      <c r="V15" s="7">
        <f>IF(U15&lt;0, "کمبود وزن", IF(U15=0, "طبیعی", "اضافه وزن"))</f>
      </c>
      <c r="W15" s="11">
        <f>Q15*(D15/100)^2</f>
      </c>
      <c r="X15" s="11">
        <f>R15*(D15/100)^2</f>
      </c>
      <c r="Y15" s="11">
        <f>L15/M15</f>
      </c>
      <c r="Z15" s="7">
        <f>IF(A15=1,IF(Y15&lt;=0.8, "کم", IF(Y15&lt;=0.85, "متوسط", "زیاد")),IF(A15=2,IF(Y15&lt;=0.95, "کم", IF(Y15&lt;=1, "متوسط", "زیاد"))))</f>
      </c>
      <c r="AA15" s="7">
        <f>IF(A15=1,"0.8",IF(A15=2,"0.95"))</f>
      </c>
      <c r="AB15" s="11">
        <f>IF(A15=1,((495)/(1.29579-0.35004*G22(L15+M15-H15)+0.221*G22(D15))-450),IF(A15=2,((495)/(1.0324-0.19077*G22(L15-H15)+0.15456*G22(D15))-450)))</f>
      </c>
      <c r="AC15" s="7">
        <f>IF(A15=1,IF(AB15&lt;10," بسیار پایین",IF(AB15&lt;14,"ضروری",IF(AB15&lt;21,"ورزشکار",IF(AB15&lt;25,"تناسب اندام",IF(AB15&lt;32,"میانگین","چاق"))))),IF(A15=2,IF(AB15&lt;2," بسیار پایین",IF(AB15&lt;5,"ضروری",IF(AB15&lt;14,"ورزشکار",IF(AB15&lt;18,"تناسب اندام",IF(AB15&lt;25,"میانگین","چاق")))))))</f>
      </c>
      <c r="AD15" s="7">
        <f>IF(A15=1,"32_14",IF(A15=2,"25_6"))</f>
      </c>
      <c r="AE15" s="11">
        <f>(AB15/100)*E15</f>
      </c>
      <c r="AF15" s="11">
        <f>IF(A15=1,0.36*E15,IF(A15=2,0.45*E15))</f>
      </c>
      <c r="AG15" s="11">
        <f>IF(A15=1,0.12*E15,IF(A15=2,0.03*E15))</f>
      </c>
      <c r="AH15" s="11">
        <f>IF(A15=1,0.15*E15,IF(A15=2,0.12*E15))</f>
      </c>
      <c r="AI15" s="11">
        <f>IF(A15=1,0.12*E15,IF(A15=2,0.15*E15))</f>
      </c>
      <c r="AJ15" s="11">
        <f>IF(A15=1,0.25*E15,IF(A15=2,0.25*E15))</f>
      </c>
      <c r="AK15" s="11">
        <f>AE15-AG15-AH15</f>
      </c>
      <c r="AL15" s="11">
        <f>IF(A15=1,0.5*AK15,IF(A15=2,0.53*AK15))</f>
      </c>
      <c r="AM15" s="11">
        <f>IF(A15=1,0.16*AK15,IF(A15=2,0.17*AK15))</f>
      </c>
      <c r="AN15" s="11">
        <f>IF(A15=1,0.34*AK15,IF(A15=2,0.3*AK15))</f>
      </c>
      <c r="AO15" s="11">
        <f>AF15-AL15</f>
      </c>
      <c r="AP15" s="11">
        <f>AI15-AM15</f>
      </c>
      <c r="AQ15" s="11">
        <f>AJ15-AN15</f>
      </c>
      <c r="AR15" s="11">
        <f>IF(A15=1,0.36*T15,IF(A15=2,0.45*T15))</f>
      </c>
      <c r="AS15" s="11">
        <f>IF(A15=1,0.12*T15,IF(A15=2,0.03*T15))</f>
      </c>
      <c r="AT15" s="11">
        <f>IF(A15=1,0.15*T15,IF(A15=2,0.12*T15))</f>
      </c>
      <c r="AU15" s="11">
        <f>IF(A15=1,0.12*T15,IF(A15=2,0.15*T15))</f>
      </c>
      <c r="AV15" s="11">
        <f>IF(A15=1,0.25*T15,IF(A15=2,0.25*T15))</f>
      </c>
      <c r="AW15" s="11">
        <f>AO15-AR15</f>
      </c>
      <c r="AX15" s="11">
        <f>AE15-AS15-AT15</f>
      </c>
      <c r="AY15" s="11">
        <f>AP15-AU15</f>
      </c>
      <c r="AZ15" s="11">
        <f>AQ15-AV15</f>
      </c>
    </row>
    <row x14ac:dyDescent="0.25" r="16" customHeight="1" ht="18.9">
      <c r="A16" s="6">
        <f>'داده ها'!A16</f>
      </c>
      <c r="B16" s="7">
        <f>'داده ها'!B16</f>
      </c>
      <c r="C16" s="7">
        <f>'داده ها'!C16</f>
      </c>
      <c r="D16" s="11">
        <f>'داده ها'!O16</f>
      </c>
      <c r="E16" s="11">
        <f>'داده ها'!P16</f>
      </c>
      <c r="F16" s="17">
        <f>'داده ها'!F16</f>
        <v>25569.145833333332</v>
      </c>
      <c r="G16" s="4">
        <f>'داده ها'!Q16</f>
      </c>
      <c r="H16" s="11">
        <f>'داده ها'!R16</f>
      </c>
      <c r="I16" s="11">
        <f>'داده ها'!S16</f>
      </c>
      <c r="J16" s="11">
        <f>'داده ها'!T16</f>
      </c>
      <c r="K16" s="11">
        <f>'داده ها'!U16</f>
      </c>
      <c r="L16" s="11">
        <f>'داده ها'!V16</f>
      </c>
      <c r="M16" s="11">
        <f>'داده ها'!W16</f>
      </c>
      <c r="N16" s="6">
        <f>'داده ها'!X16</f>
      </c>
      <c r="O16" s="11">
        <f>(E16)/(D16/100)^2</f>
      </c>
      <c r="P16" s="7">
        <f>IF(O16&lt;16,"لاغر شدید",IF(O16&lt;17,"لاغر متوسط",IF(O16&lt;18.5,"لاغر خفیف",IF(O16&lt;25,"طبیعی",IF(O16&lt;30,"اضافه وزن",IF(O16&lt;35,"چاق","خیلی چاق"))))))</f>
      </c>
      <c r="Q16" s="6">
        <v>25</v>
      </c>
      <c r="R16" s="11">
        <v>18.5</v>
      </c>
      <c r="S16" s="11">
        <f>D16*0.393701</f>
      </c>
      <c r="T16" s="11">
        <f>IF(A16=1,49+(1.7*(S16-60)),IF(A16=2,52+(1.9*(S16-60))))</f>
      </c>
      <c r="U16" s="11">
        <f>E16-T16</f>
      </c>
      <c r="V16" s="7">
        <f>IF(U16&lt;0, "کمبود وزن", IF(U16=0, "طبیعی", "اضافه وزن"))</f>
      </c>
      <c r="W16" s="11">
        <f>Q16*(D16/100)^2</f>
      </c>
      <c r="X16" s="11">
        <f>R16*(D16/100)^2</f>
      </c>
      <c r="Y16" s="11">
        <f>L16/M16</f>
      </c>
      <c r="Z16" s="7">
        <f>IF(A16=1,IF(Y16&lt;=0.8, "کم", IF(Y16&lt;=0.85, "متوسط", "زیاد")),IF(A16=2,IF(Y16&lt;=0.95, "کم", IF(Y16&lt;=1, "متوسط", "زیاد"))))</f>
      </c>
      <c r="AA16" s="7">
        <f>IF(A16=1,"0.8",IF(A16=2,"0.95"))</f>
      </c>
      <c r="AB16" s="11">
        <f>IF(A16=1,((495)/(1.29579-0.35004*G23(L16+M16-H16)+0.221*G23(D16))-450),IF(A16=2,((495)/(1.0324-0.19077*G23(L16-H16)+0.15456*G23(D16))-450)))</f>
      </c>
      <c r="AC16" s="7">
        <f>IF(A16=1,IF(AB16&lt;10," بسیار پایین",IF(AB16&lt;14,"ضروری",IF(AB16&lt;21,"ورزشکار",IF(AB16&lt;25,"تناسب اندام",IF(AB16&lt;32,"میانگین","چاق"))))),IF(A16=2,IF(AB16&lt;2," بسیار پایین",IF(AB16&lt;5,"ضروری",IF(AB16&lt;14,"ورزشکار",IF(AB16&lt;18,"تناسب اندام",IF(AB16&lt;25,"میانگین","چاق")))))))</f>
      </c>
      <c r="AD16" s="7">
        <f>IF(A16=1,"32_14",IF(A16=2,"25_6"))</f>
      </c>
      <c r="AE16" s="11">
        <f>(AB16/100)*E16</f>
      </c>
      <c r="AF16" s="11">
        <f>IF(A16=1,0.36*E16,IF(A16=2,0.45*E16))</f>
      </c>
      <c r="AG16" s="11">
        <f>IF(A16=1,0.12*E16,IF(A16=2,0.03*E16))</f>
      </c>
      <c r="AH16" s="11">
        <f>IF(A16=1,0.15*E16,IF(A16=2,0.12*E16))</f>
      </c>
      <c r="AI16" s="11">
        <f>IF(A16=1,0.12*E16,IF(A16=2,0.15*E16))</f>
      </c>
      <c r="AJ16" s="11">
        <f>IF(A16=1,0.25*E16,IF(A16=2,0.25*E16))</f>
      </c>
      <c r="AK16" s="11">
        <f>AE16-AG16-AH16</f>
      </c>
      <c r="AL16" s="11">
        <f>IF(A16=1,0.5*AK16,IF(A16=2,0.53*AK16))</f>
      </c>
      <c r="AM16" s="11">
        <f>IF(A16=1,0.16*AK16,IF(A16=2,0.17*AK16))</f>
      </c>
      <c r="AN16" s="11">
        <f>IF(A16=1,0.34*AK16,IF(A16=2,0.3*AK16))</f>
      </c>
      <c r="AO16" s="11">
        <f>AF16-AL16</f>
      </c>
      <c r="AP16" s="11">
        <f>AI16-AM16</f>
      </c>
      <c r="AQ16" s="11">
        <f>AJ16-AN16</f>
      </c>
      <c r="AR16" s="11">
        <f>IF(A16=1,0.36*T16,IF(A16=2,0.45*T16))</f>
      </c>
      <c r="AS16" s="11">
        <f>IF(A16=1,0.12*T16,IF(A16=2,0.03*T16))</f>
      </c>
      <c r="AT16" s="11">
        <f>IF(A16=1,0.15*T16,IF(A16=2,0.12*T16))</f>
      </c>
      <c r="AU16" s="11">
        <f>IF(A16=1,0.12*T16,IF(A16=2,0.15*T16))</f>
      </c>
      <c r="AV16" s="11">
        <f>IF(A16=1,0.25*T16,IF(A16=2,0.25*T16))</f>
      </c>
      <c r="AW16" s="11">
        <f>AO16-AR16</f>
      </c>
      <c r="AX16" s="11">
        <f>AE16-AS16-AT16</f>
      </c>
      <c r="AY16" s="11">
        <f>AP16-AU16</f>
      </c>
      <c r="AZ16" s="11">
        <f>AQ16-AV16</f>
      </c>
    </row>
    <row x14ac:dyDescent="0.25" r="17" customHeight="1" ht="18.9">
      <c r="A17" s="6">
        <f>'داده ها'!A17</f>
      </c>
      <c r="B17" s="7">
        <f>'داده ها'!B17</f>
      </c>
      <c r="C17" s="7">
        <f>'داده ها'!C17</f>
      </c>
      <c r="D17" s="11">
        <f>'داده ها'!O17</f>
      </c>
      <c r="E17" s="11">
        <f>'داده ها'!P17</f>
      </c>
      <c r="F17" s="17">
        <f>'داده ها'!F17</f>
        <v>25569.145833333332</v>
      </c>
      <c r="G17" s="4">
        <f>'داده ها'!Q17</f>
      </c>
      <c r="H17" s="11">
        <f>'داده ها'!R17</f>
      </c>
      <c r="I17" s="11">
        <f>'داده ها'!S17</f>
      </c>
      <c r="J17" s="11">
        <f>'داده ها'!T17</f>
      </c>
      <c r="K17" s="11">
        <f>'داده ها'!U17</f>
      </c>
      <c r="L17" s="11">
        <f>'داده ها'!V17</f>
      </c>
      <c r="M17" s="11">
        <f>'داده ها'!W17</f>
      </c>
      <c r="N17" s="11">
        <f>'داده ها'!X17</f>
      </c>
      <c r="O17" s="11">
        <f>(E17)/(D17/100)^2</f>
      </c>
      <c r="P17" s="7">
        <f>IF(O17&lt;16,"لاغر شدید",IF(O17&lt;17,"لاغر متوسط",IF(O17&lt;18.5,"لاغر خفیف",IF(O17&lt;25,"طبیعی",IF(O17&lt;30,"اضافه وزن",IF(O17&lt;35,"چاق","خیلی چاق"))))))</f>
      </c>
      <c r="Q17" s="6">
        <v>25</v>
      </c>
      <c r="R17" s="11">
        <v>18.5</v>
      </c>
      <c r="S17" s="11">
        <f>D17*0.393701</f>
      </c>
      <c r="T17" s="21">
        <f>IF(A17=1,49+(1.7*(S17-60)),IF(A17=2,52+(1.9*(S17-60))))</f>
      </c>
      <c r="U17" s="11">
        <f>E17-T17</f>
      </c>
      <c r="V17" s="7">
        <f>IF(U17&lt;0, "کمبود وزن", IF(U17=0, "طبیعی", "اضافه وزن"))</f>
      </c>
      <c r="W17" s="11">
        <f>Q17*(D17/100)^2</f>
      </c>
      <c r="X17" s="11">
        <f>R17*(D17/100)^2</f>
      </c>
      <c r="Y17" s="11">
        <f>L17/M17</f>
      </c>
      <c r="Z17" s="7">
        <f>IF(A17=1,IF(Y17&lt;=0.8, "کم", IF(Y17&lt;=0.85, "متوسط", "زیاد")),IF(A17=2,IF(Y17&lt;=0.95, "کم", IF(Y17&lt;=1, "متوسط", "زیاد"))))</f>
      </c>
      <c r="AA17" s="7">
        <f>IF(A17=1,"0.8",IF(A17=2,"0.95"))</f>
      </c>
      <c r="AB17" s="11">
        <f>AVERAGE(AB2:AB13)</f>
      </c>
      <c r="AC17" s="7">
        <f>IF(A17=1,IF(AB17&lt;10," بسیار پایین",IF(AB17&lt;14,"ضروری",IF(AB17&lt;21,"ورزشکار",IF(AB17&lt;25,"تناسب اندام",IF(AB17&lt;32,"میانگین","چاق"))))),IF(A17=2,IF(AB17&lt;2," بسیار پایین",IF(AB17&lt;5,"ضروری",IF(AB17&lt;14,"ورزشکار",IF(AB17&lt;18,"تناسب اندام",IF(AB17&lt;25,"میانگین","چاق")))))))</f>
      </c>
      <c r="AD17" s="7">
        <f>IF(A17=1,"32_14",IF(A17=2,"25_6"))</f>
      </c>
      <c r="AE17" s="11">
        <f>AVERAGE(AE2:AE13)</f>
      </c>
      <c r="AF17" s="11">
        <f>AVERAGE(AF2:AF13)</f>
      </c>
      <c r="AG17" s="11">
        <f>AVERAGE(AG2:AG13)</f>
      </c>
      <c r="AH17" s="11">
        <f>AVERAGE(AH2:AH13)</f>
      </c>
      <c r="AI17" s="11">
        <f>AVERAGE(AI2:AI13)</f>
      </c>
      <c r="AJ17" s="11">
        <f>AVERAGE(AJ2:AJ13)</f>
      </c>
      <c r="AK17" s="11">
        <f>AVERAGE(AK2:AK13)</f>
      </c>
      <c r="AL17" s="11">
        <f>AVERAGE(AL2:AL13)</f>
      </c>
      <c r="AM17" s="11">
        <f>AVERAGE(AM2:AM13)</f>
      </c>
      <c r="AN17" s="11">
        <f>AVERAGE(AN2:AN13)</f>
      </c>
      <c r="AO17" s="11">
        <f>AVERAGE(AO2:AO13)</f>
      </c>
      <c r="AP17" s="11">
        <f>AVERAGE(AP2:AP13)</f>
      </c>
      <c r="AQ17" s="11">
        <f>AVERAGE(AQ2:AQ13)</f>
      </c>
      <c r="AR17" s="11">
        <f>AVERAGE(AR2:AR13)</f>
      </c>
      <c r="AS17" s="11">
        <f>AVERAGE(AS2:AS13)</f>
      </c>
      <c r="AT17" s="11">
        <f>AVERAGE(AT2:AT13)</f>
      </c>
      <c r="AU17" s="11">
        <f>AVERAGE(AU2:AU13)</f>
      </c>
      <c r="AV17" s="11">
        <f>AVERAGE(AV2:AV13)</f>
      </c>
      <c r="AW17" s="11">
        <f>AVERAGE(AW2:AW13)</f>
      </c>
      <c r="AX17" s="11">
        <f>AVERAGE(AX2:AX13)</f>
      </c>
      <c r="AY17" s="11">
        <f>AVERAGE(AY2:AY13)</f>
      </c>
      <c r="AZ17" s="11">
        <f>AVERAGE(AZ2:AZ13)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1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3.576428571428572" customWidth="1" bestFit="1"/>
    <col min="2" max="2" style="12" width="13.576428571428572" customWidth="1" bestFit="1"/>
    <col min="3" max="3" style="12" width="13.576428571428572" customWidth="1" bestFit="1"/>
    <col min="4" max="4" style="14" width="13.576428571428572" customWidth="1" bestFit="1"/>
    <col min="5" max="5" style="14" width="13.576428571428572" customWidth="1" bestFit="1"/>
    <col min="6" max="6" style="19" width="10.147857142857141" customWidth="1" bestFit="1"/>
    <col min="7" max="7" style="14" width="13.576428571428572" customWidth="1" bestFit="1"/>
    <col min="8" max="8" style="14" width="13.576428571428572" customWidth="1" bestFit="1"/>
    <col min="9" max="9" style="13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4" width="13.576428571428572" customWidth="1" bestFit="1"/>
    <col min="13" max="13" style="12" width="13.576428571428572" customWidth="1" bestFit="1"/>
    <col min="14" max="14" style="12" width="24.14785714285714" customWidth="1" bestFit="1"/>
    <col min="15" max="15" style="14" width="13.576428571428572" customWidth="1" bestFit="1"/>
    <col min="16" max="16" style="14" width="13.576428571428572" customWidth="1" bestFit="1"/>
    <col min="17" max="17" style="14" width="13.576428571428572" customWidth="1" bestFit="1"/>
    <col min="18" max="18" style="14" width="13.576428571428572" customWidth="1" bestFit="1"/>
    <col min="19" max="19" style="14" width="13.576428571428572" customWidth="1" bestFit="1"/>
    <col min="20" max="20" style="14" width="13.576428571428572" customWidth="1" bestFit="1"/>
    <col min="21" max="21" style="14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3.576428571428572" customWidth="1" bestFit="1"/>
    <col min="27" max="27" style="14" width="13.576428571428572" customWidth="1" bestFit="1"/>
    <col min="28" max="28" style="14" width="13.576428571428572" customWidth="1" bestFit="1"/>
    <col min="29" max="29" style="14" width="13.576428571428572" customWidth="1" bestFit="1"/>
    <col min="30" max="30" style="14" width="13.576428571428572" customWidth="1" bestFit="1"/>
    <col min="31" max="31" style="14" width="13.576428571428572" customWidth="1" bestFit="1"/>
    <col min="32" max="32" style="14" width="13.576428571428572" customWidth="1" bestFit="1"/>
    <col min="33" max="33" style="14" width="13.576428571428572" customWidth="1" bestFit="1"/>
    <col min="34" max="34" style="14" width="13.576428571428572" customWidth="1" bestFit="1"/>
  </cols>
  <sheetData>
    <row x14ac:dyDescent="0.25" r="1" customHeight="1" ht="18.9">
      <c r="A1" s="2">
        <f>'داده ها'!A1</f>
      </c>
      <c r="B1" s="7">
        <f>'داده ها'!B1</f>
      </c>
      <c r="C1" s="7">
        <f>'داده ها'!C1</f>
      </c>
      <c r="D1" s="3">
        <f>'داده ها'!O1</f>
      </c>
      <c r="E1" s="3">
        <f>'داده ها'!P1</f>
      </c>
      <c r="F1" s="16">
        <f>'داده ها'!F1</f>
      </c>
      <c r="G1" s="4">
        <f>'داده ها'!Q1</f>
      </c>
      <c r="H1" s="3" t="s">
        <v>99</v>
      </c>
      <c r="I1" s="2">
        <f>'داده ها'!N1</f>
      </c>
      <c r="J1" s="3" t="s">
        <v>100</v>
      </c>
      <c r="K1" s="3" t="s">
        <v>101</v>
      </c>
      <c r="L1" s="3" t="s">
        <v>102</v>
      </c>
      <c r="M1" s="7">
        <f>'شاخص بدنی'!P1</f>
      </c>
      <c r="N1" s="1" t="s">
        <v>103</v>
      </c>
      <c r="O1" s="3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4" t="s">
        <v>111</v>
      </c>
      <c r="W1" s="4" t="s">
        <v>112</v>
      </c>
      <c r="X1" s="4" t="s">
        <v>113</v>
      </c>
      <c r="Y1" s="4" t="s">
        <v>114</v>
      </c>
      <c r="Z1" s="4" t="s">
        <v>115</v>
      </c>
      <c r="AA1" s="4" t="s">
        <v>116</v>
      </c>
      <c r="AB1" s="4" t="s">
        <v>117</v>
      </c>
      <c r="AC1" s="4" t="s">
        <v>118</v>
      </c>
      <c r="AD1" s="4" t="s">
        <v>119</v>
      </c>
      <c r="AE1" s="4" t="s">
        <v>120</v>
      </c>
      <c r="AF1" s="4" t="s">
        <v>121</v>
      </c>
      <c r="AG1" s="4" t="s">
        <v>122</v>
      </c>
      <c r="AH1" s="4" t="s">
        <v>123</v>
      </c>
    </row>
    <row x14ac:dyDescent="0.25" r="2" customHeight="1" ht="18.9">
      <c r="A2" s="6">
        <f>'داده ها'!A2</f>
      </c>
      <c r="B2" s="7">
        <f>'داده ها'!B2</f>
      </c>
      <c r="C2" s="7">
        <f>'داده ها'!C2</f>
      </c>
      <c r="D2" s="6">
        <f>'داده ها'!O2</f>
      </c>
      <c r="E2" s="6">
        <f>'داده ها'!P2</f>
      </c>
      <c r="F2" s="17">
        <f>'داده ها'!F2</f>
        <v>25569.145833333332</v>
      </c>
      <c r="G2" s="18">
        <f>'داده ها'!Q2</f>
      </c>
      <c r="H2" s="11">
        <f>(E2)/(D2/100)^2</f>
      </c>
      <c r="I2" s="6">
        <f>'داده ها'!N2</f>
      </c>
      <c r="J2" s="11">
        <f>IF(A2=1, 9.247*E2 + 3.098*D2 - 4.33*G2 + 447.593, IF(A2=2, 13.397*E2 + 4.799*D2 - 5.677*G2 + 88.362))</f>
      </c>
      <c r="K2" s="11">
        <f>1.2*J2</f>
      </c>
      <c r="L2" s="11">
        <f>IF(I2=1,J2*1.2,IF(I2=2,J2*1.375,IF(I2=3,J2*1.55,IF(I2=4,J2*1.725,IF(I2=5,J2*1.9)))))</f>
      </c>
      <c r="M2" s="7">
        <f>'شاخص بدنی'!P2</f>
      </c>
      <c r="N2" s="7">
        <f>IF(M2="لاغر شدید","افزایش 1000 کیلوکالری",IF(M2="لاغر متوسط","افزایش 1000 کیلوکالری",IF(M2="لاغر خفیف","افزایش 1000 کیلوکالری",IF(M2="طبیعی","نیازی به افزایش یا کاهش کالری ندارید",IF(M2="اضافه وزن","کاهش 500 کیلوکالری",IF(M2="چاق","کاهش 500 کیلوکالری",IF(M2="خیلی چاق","کاهش 500 کیلوکالری")))))))</f>
      </c>
      <c r="O2" s="11">
        <f>IF(N2="افزایش 1000 کیلوکالری",L2+1000,IF(N2="نیازی به افزایش یا کاهش کالری ندارید",L2,IF(N2="کاهش 500 کیلوکالری",L2-500)))</f>
      </c>
      <c r="P2" s="11">
        <f>O2*0.25</f>
      </c>
      <c r="Q2" s="11">
        <f>O2*0.35</f>
      </c>
      <c r="R2" s="11">
        <f>O2*0.275</f>
      </c>
      <c r="S2" s="11">
        <f>O2*0.125</f>
      </c>
      <c r="T2" s="11">
        <f>(O2*0.6)/4</f>
      </c>
      <c r="U2" s="11">
        <f>(O2*0.15)/4</f>
      </c>
      <c r="V2" s="11">
        <f>(O2*0.25)/9</f>
      </c>
      <c r="W2" s="11">
        <f>T2*0.25</f>
      </c>
      <c r="X2" s="11">
        <f>T2*0.35</f>
      </c>
      <c r="Y2" s="11">
        <f>T2*0.275</f>
      </c>
      <c r="Z2" s="11">
        <f>T2*0.125</f>
      </c>
      <c r="AA2" s="11">
        <f>U2*0.25</f>
      </c>
      <c r="AB2" s="11">
        <f>U2*0.35</f>
      </c>
      <c r="AC2" s="11">
        <f>U2*0.275</f>
      </c>
      <c r="AD2" s="11">
        <f>U2*0.125</f>
      </c>
      <c r="AE2" s="11">
        <f>V2*0.25</f>
      </c>
      <c r="AF2" s="11">
        <f>V2*0.35</f>
      </c>
      <c r="AG2" s="11">
        <f>V2*0.275</f>
      </c>
      <c r="AH2" s="11">
        <f>V2*0.125</f>
      </c>
    </row>
    <row x14ac:dyDescent="0.25" r="3" customHeight="1" ht="18.9">
      <c r="A3" s="6">
        <f>'داده ها'!A3</f>
      </c>
      <c r="B3" s="7">
        <f>'داده ها'!B3</f>
      </c>
      <c r="C3" s="7">
        <f>'داده ها'!C3</f>
      </c>
      <c r="D3" s="6">
        <f>'داده ها'!O3</f>
      </c>
      <c r="E3" s="6">
        <f>'داده ها'!P3</f>
      </c>
      <c r="F3" s="17">
        <f>'داده ها'!F3</f>
        <v>25569.145833333332</v>
      </c>
      <c r="G3" s="18">
        <f>'داده ها'!Q3</f>
      </c>
      <c r="H3" s="11">
        <f>(E3)/(D3/100)^2</f>
      </c>
      <c r="I3" s="6">
        <f>'داده ها'!N3</f>
      </c>
      <c r="J3" s="11">
        <f>IF(A3=1, 9.247*E3 + 3.098*D3 - 4.33*G3 + 447.593, IF(A3=2, 13.397*E3 + 4.799*D3 - 5.677*G3 + 88.362))</f>
      </c>
      <c r="K3" s="11">
        <f>1.2*J3</f>
      </c>
      <c r="L3" s="11">
        <f>IF(I3=1,J3*1.2,IF(I3=2,J3*1.375,IF(I3=3,J3*1.55,IF(I3=4,J3*1.725,IF(I3=5,J3*1.9)))))</f>
      </c>
      <c r="M3" s="7">
        <f>'شاخص بدنی'!P3</f>
      </c>
      <c r="N3" s="7">
        <f>IF(M3="لاغر شدید","افزایش 1000 کیلوکالری",IF(M3="لاغر متوسط","افزایش 1000 کیلوکالری",IF(M3="لاغر خفیف","افزایش 1000 کیلوکالری",IF(M3="طبیعی","نیازی به افزایش یا کاهش کالری ندارید",IF(M3="اضافه وزن","کاهش 500 کیلوکالری",IF(M3="چاق","کاهش 500 کیلوکالری",IF(M3="خیلی چاق","کاهش 500 کیلوکالری")))))))</f>
      </c>
      <c r="O3" s="11">
        <f>IF(N3="افزایش 1000 کیلوکالری",L3+1000,IF(N3="نیازی به افزایش یا کاهش کالری ندارید",L3,IF(N3="کاهش 500 کیلوکالری",L3-500)))</f>
      </c>
      <c r="P3" s="11">
        <f>O3*0.25</f>
      </c>
      <c r="Q3" s="11">
        <f>O3*0.35</f>
      </c>
      <c r="R3" s="11">
        <f>O3*0.275</f>
      </c>
      <c r="S3" s="11">
        <f>O3*0.125</f>
      </c>
      <c r="T3" s="11">
        <f>(O3*0.6)/4</f>
      </c>
      <c r="U3" s="11">
        <f>(O3*0.15)/4</f>
      </c>
      <c r="V3" s="11">
        <f>(O3*0.25)/9</f>
      </c>
      <c r="W3" s="11">
        <f>T3*0.25</f>
      </c>
      <c r="X3" s="11">
        <f>T3*0.35</f>
      </c>
      <c r="Y3" s="11">
        <f>T3*0.275</f>
      </c>
      <c r="Z3" s="11">
        <f>T3*0.125</f>
      </c>
      <c r="AA3" s="11">
        <f>U3*0.25</f>
      </c>
      <c r="AB3" s="11">
        <f>U3*0.35</f>
      </c>
      <c r="AC3" s="11">
        <f>U3*0.275</f>
      </c>
      <c r="AD3" s="11">
        <f>U3*0.125</f>
      </c>
      <c r="AE3" s="11">
        <f>V3*0.25</f>
      </c>
      <c r="AF3" s="11">
        <f>V3*0.35</f>
      </c>
      <c r="AG3" s="11">
        <f>V3*0.275</f>
      </c>
      <c r="AH3" s="11">
        <f>V3*0.125</f>
      </c>
    </row>
    <row x14ac:dyDescent="0.25" r="4" customHeight="1" ht="18.9">
      <c r="A4" s="6">
        <f>'داده ها'!A4</f>
      </c>
      <c r="B4" s="7">
        <f>'داده ها'!B4</f>
      </c>
      <c r="C4" s="7">
        <f>'داده ها'!C4</f>
      </c>
      <c r="D4" s="6">
        <f>'داده ها'!O4</f>
      </c>
      <c r="E4" s="6">
        <f>'داده ها'!P4</f>
      </c>
      <c r="F4" s="17">
        <f>'داده ها'!F4</f>
        <v>25569.145833333332</v>
      </c>
      <c r="G4" s="18">
        <f>'داده ها'!Q4</f>
      </c>
      <c r="H4" s="11">
        <f>(E4)/(D4/100)^2</f>
      </c>
      <c r="I4" s="6">
        <f>'داده ها'!N4</f>
      </c>
      <c r="J4" s="11">
        <f>IF(A4=1, 9.247*E4 + 3.098*D4 - 4.33*G4 + 447.593, IF(A4=2, 13.397*E4 + 4.799*D4 - 5.677*G4 + 88.362))</f>
      </c>
      <c r="K4" s="11">
        <f>1.2*J4</f>
      </c>
      <c r="L4" s="11">
        <f>IF(I4=1,J4*1.2,IF(I4=2,J4*1.375,IF(I4=3,J4*1.55,IF(I4=4,J4*1.725,IF(I4=5,J4*1.9)))))</f>
      </c>
      <c r="M4" s="7">
        <f>'شاخص بدنی'!P4</f>
      </c>
      <c r="N4" s="7">
        <f>IF(M4="لاغر شدید","افزایش 1000 کیلوکالری",IF(M4="لاغر متوسط","افزایش 1000 کیلوکالری",IF(M4="لاغر خفیف","افزایش 1000 کیلوکالری",IF(M4="طبیعی","نیازی به افزایش یا کاهش کالری ندارید",IF(M4="اضافه وزن","کاهش 500 کیلوکالری",IF(M4="چاق","کاهش 500 کیلوکالری",IF(M4="خیلی چاق","کاهش 500 کیلوکالری")))))))</f>
      </c>
      <c r="O4" s="11">
        <f>IF(N4="افزایش 1000 کیلوکالری",L4+1000,IF(N4="نیازی به افزایش یا کاهش کالری ندارید",L4,IF(N4="کاهش 500 کیلوکالری",L4-500)))</f>
      </c>
      <c r="P4" s="11">
        <f>O4*0.25</f>
      </c>
      <c r="Q4" s="11">
        <f>O4*0.35</f>
      </c>
      <c r="R4" s="11">
        <f>O4*0.275</f>
      </c>
      <c r="S4" s="11">
        <f>O4*0.125</f>
      </c>
      <c r="T4" s="11">
        <f>(O4*0.6)/4</f>
      </c>
      <c r="U4" s="11">
        <f>(O4*0.15)/4</f>
      </c>
      <c r="V4" s="11">
        <f>(O4*0.25)/9</f>
      </c>
      <c r="W4" s="11">
        <f>T4*0.25</f>
      </c>
      <c r="X4" s="11">
        <f>T4*0.35</f>
      </c>
      <c r="Y4" s="11">
        <f>T4*0.275</f>
      </c>
      <c r="Z4" s="11">
        <f>T4*0.125</f>
      </c>
      <c r="AA4" s="11">
        <f>U4*0.25</f>
      </c>
      <c r="AB4" s="11">
        <f>U4*0.35</f>
      </c>
      <c r="AC4" s="11">
        <f>U4*0.275</f>
      </c>
      <c r="AD4" s="11">
        <f>U4*0.125</f>
      </c>
      <c r="AE4" s="11">
        <f>V4*0.25</f>
      </c>
      <c r="AF4" s="11">
        <f>V4*0.35</f>
      </c>
      <c r="AG4" s="11">
        <f>V4*0.275</f>
      </c>
      <c r="AH4" s="11">
        <f>V4*0.125</f>
      </c>
    </row>
    <row x14ac:dyDescent="0.25" r="5" customHeight="1" ht="18.9">
      <c r="A5" s="6">
        <f>'داده ها'!A5</f>
      </c>
      <c r="B5" s="7">
        <f>'داده ها'!B5</f>
      </c>
      <c r="C5" s="7">
        <f>'داده ها'!C5</f>
      </c>
      <c r="D5" s="6">
        <f>'داده ها'!O5</f>
      </c>
      <c r="E5" s="6">
        <f>'داده ها'!P5</f>
      </c>
      <c r="F5" s="17">
        <f>'داده ها'!F5</f>
        <v>25569.145833333332</v>
      </c>
      <c r="G5" s="18">
        <f>'داده ها'!Q5</f>
      </c>
      <c r="H5" s="11">
        <f>(E5)/(D5/100)^2</f>
      </c>
      <c r="I5" s="6">
        <f>'داده ها'!N5</f>
      </c>
      <c r="J5" s="11">
        <f>IF(A5=1, 9.247*E5 + 3.098*D5 - 4.33*G5 + 447.593, IF(A5=2, 13.397*E5 + 4.799*D5 - 5.677*G5 + 88.362))</f>
      </c>
      <c r="K5" s="11">
        <f>1.2*J5</f>
      </c>
      <c r="L5" s="11">
        <f>IF(I5=1,J5*1.2,IF(I5=2,J5*1.375,IF(I5=3,J5*1.55,IF(I5=4,J5*1.725,IF(I5=5,J5*1.9)))))</f>
      </c>
      <c r="M5" s="7">
        <f>'شاخص بدنی'!P5</f>
      </c>
      <c r="N5" s="7">
        <f>IF(M5="لاغر شدید","افزایش 1000 کیلوکالری",IF(M5="لاغر متوسط","افزایش 1000 کیلوکالری",IF(M5="لاغر خفیف","افزایش 1000 کیلوکالری",IF(M5="طبیعی","نیازی به افزایش یا کاهش کالری ندارید",IF(M5="اضافه وزن","کاهش 500 کیلوکالری",IF(M5="چاق","کاهش 500 کیلوکالری",IF(M5="خیلی چاق","کاهش 500 کیلوکالری")))))))</f>
      </c>
      <c r="O5" s="11">
        <f>IF(N5="افزایش 1000 کیلوکالری",L5+1000,IF(N5="نیازی به افزایش یا کاهش کالری ندارید",L5,IF(N5="کاهش 500 کیلوکالری",L5-500)))</f>
      </c>
      <c r="P5" s="11">
        <f>O5*0.25</f>
      </c>
      <c r="Q5" s="11">
        <f>O5*0.35</f>
      </c>
      <c r="R5" s="11">
        <f>O5*0.275</f>
      </c>
      <c r="S5" s="11">
        <f>O5*0.125</f>
      </c>
      <c r="T5" s="11">
        <f>(O5*0.6)/4</f>
      </c>
      <c r="U5" s="11">
        <f>(O5*0.15)/4</f>
      </c>
      <c r="V5" s="11">
        <f>(O5*0.25)/9</f>
      </c>
      <c r="W5" s="11">
        <f>T5*0.25</f>
      </c>
      <c r="X5" s="11">
        <f>T5*0.35</f>
      </c>
      <c r="Y5" s="11">
        <f>T5*0.275</f>
      </c>
      <c r="Z5" s="11">
        <f>T5*0.125</f>
      </c>
      <c r="AA5" s="11">
        <f>U5*0.25</f>
      </c>
      <c r="AB5" s="11">
        <f>U5*0.35</f>
      </c>
      <c r="AC5" s="11">
        <f>U5*0.275</f>
      </c>
      <c r="AD5" s="11">
        <f>U5*0.125</f>
      </c>
      <c r="AE5" s="11">
        <f>V5*0.25</f>
      </c>
      <c r="AF5" s="11">
        <f>V5*0.35</f>
      </c>
      <c r="AG5" s="11">
        <f>V5*0.275</f>
      </c>
      <c r="AH5" s="11">
        <f>V5*0.125</f>
      </c>
    </row>
    <row x14ac:dyDescent="0.25" r="6" customHeight="1" ht="18.9">
      <c r="A6" s="6">
        <f>'داده ها'!A6</f>
      </c>
      <c r="B6" s="7">
        <f>'داده ها'!B6</f>
      </c>
      <c r="C6" s="7">
        <f>'داده ها'!C6</f>
      </c>
      <c r="D6" s="6">
        <f>'داده ها'!O6</f>
      </c>
      <c r="E6" s="6">
        <f>'داده ها'!P6</f>
      </c>
      <c r="F6" s="17">
        <f>'داده ها'!F6</f>
        <v>25569.145833333332</v>
      </c>
      <c r="G6" s="18">
        <f>'داده ها'!Q6</f>
      </c>
      <c r="H6" s="11">
        <f>(E6)/(D6/100)^2</f>
      </c>
      <c r="I6" s="6">
        <f>'داده ها'!N6</f>
      </c>
      <c r="J6" s="11">
        <f>IF(A6=1, 9.247*E6 + 3.098*D6 - 4.33*G6 + 447.593, IF(A6=2, 13.397*E6 + 4.799*D6 - 5.677*G6 + 88.362))</f>
      </c>
      <c r="K6" s="11">
        <f>1.2*J6</f>
      </c>
      <c r="L6" s="11">
        <f>IF(I6=1,J6*1.2,IF(I6=2,J6*1.375,IF(I6=3,J6*1.55,IF(I6=4,J6*1.725,IF(I6=5,J6*1.9)))))</f>
      </c>
      <c r="M6" s="7">
        <f>'شاخص بدنی'!P6</f>
      </c>
      <c r="N6" s="7">
        <f>IF(M6="لاغر شدید","افزایش 1000 کیلوکالری",IF(M6="لاغر متوسط","افزایش 1000 کیلوکالری",IF(M6="لاغر خفیف","افزایش 1000 کیلوکالری",IF(M6="طبیعی","نیازی به افزایش یا کاهش کالری ندارید",IF(M6="اضافه وزن","کاهش 500 کیلوکالری",IF(M6="چاق","کاهش 500 کیلوکالری",IF(M6="خیلی چاق","کاهش 500 کیلوکالری")))))))</f>
      </c>
      <c r="O6" s="11">
        <f>IF(N6="افزایش 1000 کیلوکالری",L6+1000,IF(N6="نیازی به افزایش یا کاهش کالری ندارید",L6,IF(N6="کاهش 500 کیلوکالری",L6-500)))</f>
      </c>
      <c r="P6" s="11">
        <f>O6*0.25</f>
      </c>
      <c r="Q6" s="11">
        <f>O6*0.35</f>
      </c>
      <c r="R6" s="11">
        <f>O6*0.275</f>
      </c>
      <c r="S6" s="11">
        <f>O6*0.125</f>
      </c>
      <c r="T6" s="11">
        <f>(O6*0.6)/4</f>
      </c>
      <c r="U6" s="11">
        <f>(O6*0.15)/4</f>
      </c>
      <c r="V6" s="11">
        <f>(O6*0.25)/9</f>
      </c>
      <c r="W6" s="11">
        <f>T6*0.25</f>
      </c>
      <c r="X6" s="11">
        <f>T6*0.35</f>
      </c>
      <c r="Y6" s="11">
        <f>T6*0.275</f>
      </c>
      <c r="Z6" s="11">
        <f>T6*0.125</f>
      </c>
      <c r="AA6" s="11">
        <f>U6*0.25</f>
      </c>
      <c r="AB6" s="11">
        <f>U6*0.35</f>
      </c>
      <c r="AC6" s="11">
        <f>U6*0.275</f>
      </c>
      <c r="AD6" s="11">
        <f>U6*0.125</f>
      </c>
      <c r="AE6" s="11">
        <f>V6*0.25</f>
      </c>
      <c r="AF6" s="11">
        <f>V6*0.35</f>
      </c>
      <c r="AG6" s="11">
        <f>V6*0.275</f>
      </c>
      <c r="AH6" s="11">
        <f>V6*0.125</f>
      </c>
    </row>
    <row x14ac:dyDescent="0.25" r="7" customHeight="1" ht="18.9">
      <c r="A7" s="6">
        <f>'داده ها'!A7</f>
      </c>
      <c r="B7" s="7">
        <f>'داده ها'!B7</f>
      </c>
      <c r="C7" s="7">
        <f>'داده ها'!C7</f>
      </c>
      <c r="D7" s="6">
        <f>'داده ها'!O7</f>
      </c>
      <c r="E7" s="6">
        <f>'داده ها'!P7</f>
      </c>
      <c r="F7" s="17">
        <f>'داده ها'!F7</f>
        <v>25569.145833333332</v>
      </c>
      <c r="G7" s="18">
        <f>'داده ها'!Q7</f>
      </c>
      <c r="H7" s="11">
        <f>(E7)/(D7/100)^2</f>
      </c>
      <c r="I7" s="6">
        <f>'داده ها'!N7</f>
      </c>
      <c r="J7" s="11">
        <f>IF(A7=1, 9.247*E7 + 3.098*D7 - 4.33*G7 + 447.593, IF(A7=2, 13.397*E7 + 4.799*D7 - 5.677*G7 + 88.362))</f>
      </c>
      <c r="K7" s="11">
        <f>1.2*J7</f>
      </c>
      <c r="L7" s="11">
        <f>IF(I7=1,J7*1.2,IF(I7=2,J7*1.375,IF(I7=3,J7*1.55,IF(I7=4,J7*1.725,IF(I7=5,J7*1.9)))))</f>
      </c>
      <c r="M7" s="7">
        <f>'شاخص بدنی'!P7</f>
      </c>
      <c r="N7" s="7">
        <f>IF(M7="لاغر شدید","افزایش 1000 کیلوکالری",IF(M7="لاغر متوسط","افزایش 1000 کیلوکالری",IF(M7="لاغر خفیف","افزایش 1000 کیلوکالری",IF(M7="طبیعی","نیازی به افزایش یا کاهش کالری ندارید",IF(M7="اضافه وزن","کاهش 500 کیلوکالری",IF(M7="چاق","کاهش 500 کیلوکالری",IF(M7="خیلی چاق","کاهش 500 کیلوکالری")))))))</f>
      </c>
      <c r="O7" s="11">
        <f>IF(N7="افزایش 1000 کیلوکالری",L7+1000,IF(N7="نیازی به افزایش یا کاهش کالری ندارید",L7,IF(N7="کاهش 500 کیلوکالری",L7-500)))</f>
      </c>
      <c r="P7" s="11">
        <f>O7*0.25</f>
      </c>
      <c r="Q7" s="11">
        <f>O7*0.35</f>
      </c>
      <c r="R7" s="11">
        <f>O7*0.275</f>
      </c>
      <c r="S7" s="11">
        <f>O7*0.125</f>
      </c>
      <c r="T7" s="11">
        <f>(O7*0.6)/4</f>
      </c>
      <c r="U7" s="11">
        <f>(O7*0.15)/4</f>
      </c>
      <c r="V7" s="11">
        <f>(O7*0.25)/9</f>
      </c>
      <c r="W7" s="11">
        <f>T7*0.25</f>
      </c>
      <c r="X7" s="11">
        <f>T7*0.35</f>
      </c>
      <c r="Y7" s="11">
        <f>T7*0.275</f>
      </c>
      <c r="Z7" s="11">
        <f>T7*0.125</f>
      </c>
      <c r="AA7" s="11">
        <f>U7*0.25</f>
      </c>
      <c r="AB7" s="11">
        <f>U7*0.35</f>
      </c>
      <c r="AC7" s="11">
        <f>U7*0.275</f>
      </c>
      <c r="AD7" s="11">
        <f>U7*0.125</f>
      </c>
      <c r="AE7" s="11">
        <f>V7*0.25</f>
      </c>
      <c r="AF7" s="11">
        <f>V7*0.35</f>
      </c>
      <c r="AG7" s="11">
        <f>V7*0.275</f>
      </c>
      <c r="AH7" s="11">
        <f>V7*0.125</f>
      </c>
    </row>
    <row x14ac:dyDescent="0.25" r="8" customHeight="1" ht="18.9">
      <c r="A8" s="6">
        <f>'داده ها'!A8</f>
      </c>
      <c r="B8" s="7">
        <f>'داده ها'!B8</f>
      </c>
      <c r="C8" s="7">
        <f>'داده ها'!C8</f>
      </c>
      <c r="D8" s="6">
        <f>'داده ها'!O8</f>
      </c>
      <c r="E8" s="6">
        <f>'داده ها'!P8</f>
      </c>
      <c r="F8" s="17">
        <f>'داده ها'!F8</f>
        <v>25569.145833333332</v>
      </c>
      <c r="G8" s="18">
        <f>'داده ها'!Q8</f>
      </c>
      <c r="H8" s="11">
        <f>(E8)/(D8/100)^2</f>
      </c>
      <c r="I8" s="6">
        <f>'داده ها'!N8</f>
      </c>
      <c r="J8" s="11">
        <f>IF(A8=1, 9.247*E8 + 3.098*D8 - 4.33*G8 + 447.593, IF(A8=2, 13.397*E8 + 4.799*D8 - 5.677*G8 + 88.362))</f>
      </c>
      <c r="K8" s="11">
        <f>1.2*J8</f>
      </c>
      <c r="L8" s="11">
        <f>IF(I8=1,J8*1.2,IF(I8=2,J8*1.375,IF(I8=3,J8*1.55,IF(I8=4,J8*1.725,IF(I8=5,J8*1.9)))))</f>
      </c>
      <c r="M8" s="7">
        <f>'شاخص بدنی'!P8</f>
      </c>
      <c r="N8" s="7">
        <f>IF(M8="لاغر شدید","افزایش 1000 کیلوکالری",IF(M8="لاغر متوسط","افزایش 1000 کیلوکالری",IF(M8="لاغر خفیف","افزایش 1000 کیلوکالری",IF(M8="طبیعی","نیازی به افزایش یا کاهش کالری ندارید",IF(M8="اضافه وزن","کاهش 500 کیلوکالری",IF(M8="چاق","کاهش 500 کیلوکالری",IF(M8="خیلی چاق","کاهش 500 کیلوکالری")))))))</f>
      </c>
      <c r="O8" s="11">
        <f>IF(N8="افزایش 1000 کیلوکالری",L8+1000,IF(N8="نیازی به افزایش یا کاهش کالری ندارید",L8,IF(N8="کاهش 500 کیلوکالری",L8-500)))</f>
      </c>
      <c r="P8" s="11">
        <f>O8*0.25</f>
      </c>
      <c r="Q8" s="11">
        <f>O8*0.35</f>
      </c>
      <c r="R8" s="11">
        <f>O8*0.275</f>
      </c>
      <c r="S8" s="11">
        <f>O8*0.125</f>
      </c>
      <c r="T8" s="11">
        <f>(O8*0.6)/4</f>
      </c>
      <c r="U8" s="11">
        <f>(O8*0.15)/4</f>
      </c>
      <c r="V8" s="11">
        <f>(O8*0.25)/9</f>
      </c>
      <c r="W8" s="11">
        <f>T8*0.25</f>
      </c>
      <c r="X8" s="11">
        <f>T8*0.35</f>
      </c>
      <c r="Y8" s="11">
        <f>T8*0.275</f>
      </c>
      <c r="Z8" s="11">
        <f>T8*0.125</f>
      </c>
      <c r="AA8" s="11">
        <f>U8*0.25</f>
      </c>
      <c r="AB8" s="11">
        <f>U8*0.35</f>
      </c>
      <c r="AC8" s="11">
        <f>U8*0.275</f>
      </c>
      <c r="AD8" s="11">
        <f>U8*0.125</f>
      </c>
      <c r="AE8" s="11">
        <f>V8*0.25</f>
      </c>
      <c r="AF8" s="11">
        <f>V8*0.35</f>
      </c>
      <c r="AG8" s="11">
        <f>V8*0.275</f>
      </c>
      <c r="AH8" s="11">
        <f>V8*0.125</f>
      </c>
    </row>
    <row x14ac:dyDescent="0.25" r="9" customHeight="1" ht="18.9">
      <c r="A9" s="6">
        <f>'داده ها'!A9</f>
      </c>
      <c r="B9" s="7">
        <f>'داده ها'!B9</f>
      </c>
      <c r="C9" s="7">
        <f>'داده ها'!C9</f>
      </c>
      <c r="D9" s="6">
        <f>'داده ها'!O9</f>
      </c>
      <c r="E9" s="11">
        <f>'داده ها'!P9</f>
      </c>
      <c r="F9" s="17">
        <f>'داده ها'!F9</f>
        <v>25569.145833333332</v>
      </c>
      <c r="G9" s="18">
        <f>'داده ها'!Q9</f>
      </c>
      <c r="H9" s="11">
        <f>(E9)/(D9/100)^2</f>
      </c>
      <c r="I9" s="6">
        <f>'داده ها'!N9</f>
      </c>
      <c r="J9" s="11">
        <f>IF(A9=1, 9.247*E9 + 3.098*D9 - 4.33*G9 + 447.593, IF(A9=2, 13.397*E9 + 4.799*D9 - 5.677*G9 + 88.362))</f>
      </c>
      <c r="K9" s="11">
        <f>1.2*J9</f>
      </c>
      <c r="L9" s="11">
        <f>IF(I9=1,J9*1.2,IF(I9=2,J9*1.375,IF(I9=3,J9*1.55,IF(I9=4,J9*1.725,IF(I9=5,J9*1.9)))))</f>
      </c>
      <c r="M9" s="7">
        <f>'شاخص بدنی'!P9</f>
      </c>
      <c r="N9" s="7">
        <f>IF(M9="لاغر شدید","افزایش 1000 کیلوکالری",IF(M9="لاغر متوسط","افزایش 1000 کیلوکالری",IF(M9="لاغر خفیف","افزایش 1000 کیلوکالری",IF(M9="طبیعی","نیازی به افزایش یا کاهش کالری ندارید",IF(M9="اضافه وزن","کاهش 500 کیلوکالری",IF(M9="چاق","کاهش 500 کیلوکالری",IF(M9="خیلی چاق","کاهش 500 کیلوکالری")))))))</f>
      </c>
      <c r="O9" s="11">
        <f>IF(N9="افزایش 1000 کیلوکالری",L9+1000,IF(N9="نیازی به افزایش یا کاهش کالری ندارید",L9,IF(N9="کاهش 500 کیلوکالری",L9-500)))</f>
      </c>
      <c r="P9" s="11">
        <f>O9*0.25</f>
      </c>
      <c r="Q9" s="11">
        <f>O9*0.35</f>
      </c>
      <c r="R9" s="11">
        <f>O9*0.275</f>
      </c>
      <c r="S9" s="11">
        <f>O9*0.125</f>
      </c>
      <c r="T9" s="11">
        <f>(O9*0.6)/4</f>
      </c>
      <c r="U9" s="11">
        <f>(O9*0.15)/4</f>
      </c>
      <c r="V9" s="11">
        <f>(O9*0.25)/9</f>
      </c>
      <c r="W9" s="11">
        <f>T9*0.25</f>
      </c>
      <c r="X9" s="11">
        <f>T9*0.35</f>
      </c>
      <c r="Y9" s="11">
        <f>T9*0.275</f>
      </c>
      <c r="Z9" s="11">
        <f>T9*0.125</f>
      </c>
      <c r="AA9" s="11">
        <f>U9*0.25</f>
      </c>
      <c r="AB9" s="11">
        <f>U9*0.35</f>
      </c>
      <c r="AC9" s="11">
        <f>U9*0.275</f>
      </c>
      <c r="AD9" s="11">
        <f>U9*0.125</f>
      </c>
      <c r="AE9" s="11">
        <f>V9*0.25</f>
      </c>
      <c r="AF9" s="11">
        <f>V9*0.35</f>
      </c>
      <c r="AG9" s="11">
        <f>V9*0.275</f>
      </c>
      <c r="AH9" s="11">
        <f>V9*0.125</f>
      </c>
    </row>
    <row x14ac:dyDescent="0.25" r="10" customHeight="1" ht="18.9">
      <c r="A10" s="6">
        <f>'داده ها'!A10</f>
      </c>
      <c r="B10" s="7">
        <f>'داده ها'!B10</f>
      </c>
      <c r="C10" s="7">
        <f>'داده ها'!C10</f>
      </c>
      <c r="D10" s="6">
        <f>'داده ها'!O10</f>
      </c>
      <c r="E10" s="6">
        <f>'داده ها'!P10</f>
      </c>
      <c r="F10" s="17">
        <f>'داده ها'!F10</f>
        <v>25569.145833333332</v>
      </c>
      <c r="G10" s="18">
        <f>'داده ها'!Q10</f>
      </c>
      <c r="H10" s="11">
        <f>(E10)/(D10/100)^2</f>
      </c>
      <c r="I10" s="6">
        <f>'داده ها'!N10</f>
      </c>
      <c r="J10" s="11">
        <f>IF(A10=1, 9.247*E10 + 3.098*D10 - 4.33*G10 + 447.593, IF(A10=2, 13.397*E10 + 4.799*D10 - 5.677*G10 + 88.362))</f>
      </c>
      <c r="K10" s="11">
        <f>1.2*J10</f>
      </c>
      <c r="L10" s="11">
        <f>IF(I10=1,J10*1.2,IF(I10=2,J10*1.375,IF(I10=3,J10*1.55,IF(I10=4,J10*1.725,IF(I10=5,J10*1.9)))))</f>
      </c>
      <c r="M10" s="7">
        <f>'شاخص بدنی'!P10</f>
      </c>
      <c r="N10" s="7">
        <f>IF(M10="لاغر شدید","افزایش 1000 کیلوکالری",IF(M10="لاغر متوسط","افزایش 1000 کیلوکالری",IF(M10="لاغر خفیف","افزایش 1000 کیلوکالری",IF(M10="طبیعی","نیازی به افزایش یا کاهش کالری ندارید",IF(M10="اضافه وزن","کاهش 500 کیلوکالری",IF(M10="چاق","کاهش 500 کیلوکالری",IF(M10="خیلی چاق","کاهش 500 کیلوکالری")))))))</f>
      </c>
      <c r="O10" s="11">
        <f>IF(N10="افزایش 1000 کیلوکالری",L10+1000,IF(N10="نیازی به افزایش یا کاهش کالری ندارید",L10,IF(N10="کاهش 500 کیلوکالری",L10-500)))</f>
      </c>
      <c r="P10" s="11">
        <f>O10*0.25</f>
      </c>
      <c r="Q10" s="11">
        <f>O10*0.35</f>
      </c>
      <c r="R10" s="11">
        <f>O10*0.275</f>
      </c>
      <c r="S10" s="11">
        <f>O10*0.125</f>
      </c>
      <c r="T10" s="11">
        <f>(O10*0.6)/4</f>
      </c>
      <c r="U10" s="11">
        <f>(O10*0.15)/4</f>
      </c>
      <c r="V10" s="11">
        <f>(O10*0.25)/9</f>
      </c>
      <c r="W10" s="11">
        <f>T10*0.25</f>
      </c>
      <c r="X10" s="11">
        <f>T10*0.35</f>
      </c>
      <c r="Y10" s="11">
        <f>T10*0.275</f>
      </c>
      <c r="Z10" s="11">
        <f>T10*0.125</f>
      </c>
      <c r="AA10" s="11">
        <f>U10*0.25</f>
      </c>
      <c r="AB10" s="11">
        <f>U10*0.35</f>
      </c>
      <c r="AC10" s="11">
        <f>U10*0.275</f>
      </c>
      <c r="AD10" s="11">
        <f>U10*0.125</f>
      </c>
      <c r="AE10" s="11">
        <f>V10*0.25</f>
      </c>
      <c r="AF10" s="11">
        <f>V10*0.35</f>
      </c>
      <c r="AG10" s="11">
        <f>V10*0.275</f>
      </c>
      <c r="AH10" s="11">
        <f>V10*0.125</f>
      </c>
    </row>
    <row x14ac:dyDescent="0.25" r="11" customHeight="1" ht="18.9">
      <c r="A11" s="6">
        <f>'داده ها'!A11</f>
      </c>
      <c r="B11" s="7">
        <f>'داده ها'!B11</f>
      </c>
      <c r="C11" s="7">
        <f>'داده ها'!C11</f>
      </c>
      <c r="D11" s="6">
        <f>'داده ها'!O11</f>
      </c>
      <c r="E11" s="6">
        <f>'داده ها'!P11</f>
      </c>
      <c r="F11" s="17">
        <f>'داده ها'!F11</f>
        <v>25569.145833333332</v>
      </c>
      <c r="G11" s="18">
        <f>'داده ها'!Q11</f>
      </c>
      <c r="H11" s="11">
        <f>(E11)/(D11/100)^2</f>
      </c>
      <c r="I11" s="6">
        <f>'داده ها'!N11</f>
      </c>
      <c r="J11" s="11">
        <f>IF(A11=1, 9.247*E11 + 3.098*D11 - 4.33*G11 + 447.593, IF(A11=2, 13.397*E11 + 4.799*D11 - 5.677*G11 + 88.362))</f>
      </c>
      <c r="K11" s="11">
        <f>1.2*J11</f>
      </c>
      <c r="L11" s="11">
        <f>IF(I11=1,J11*1.2,IF(I11=2,J11*1.375,IF(I11=3,J11*1.55,IF(I11=4,J11*1.725,IF(I11=5,J11*1.9)))))</f>
      </c>
      <c r="M11" s="7">
        <f>'شاخص بدنی'!P11</f>
      </c>
      <c r="N11" s="7">
        <f>IF(M11="لاغر شدید","افزایش 1000 کیلوکالری",IF(M11="لاغر متوسط","افزایش 1000 کیلوکالری",IF(M11="لاغر خفیف","افزایش 1000 کیلوکالری",IF(M11="طبیعی","نیازی به افزایش یا کاهش کالری ندارید",IF(M11="اضافه وزن","کاهش 500 کیلوکالری",IF(M11="چاق","کاهش 500 کیلوکالری",IF(M11="خیلی چاق","کاهش 500 کیلوکالری")))))))</f>
      </c>
      <c r="O11" s="11">
        <f>IF(N11="افزایش 1000 کیلوکالری",L11+1000,IF(N11="نیازی به افزایش یا کاهش کالری ندارید",L11,IF(N11="کاهش 500 کیلوکالری",L11-500)))</f>
      </c>
      <c r="P11" s="11">
        <f>O11*0.25</f>
      </c>
      <c r="Q11" s="11">
        <f>O11*0.35</f>
      </c>
      <c r="R11" s="11">
        <f>O11*0.275</f>
      </c>
      <c r="S11" s="11">
        <f>O11*0.125</f>
      </c>
      <c r="T11" s="11">
        <f>(O11*0.6)/4</f>
      </c>
      <c r="U11" s="11">
        <f>(O11*0.15)/4</f>
      </c>
      <c r="V11" s="11">
        <f>(O11*0.25)/9</f>
      </c>
      <c r="W11" s="11">
        <f>T11*0.25</f>
      </c>
      <c r="X11" s="11">
        <f>T11*0.35</f>
      </c>
      <c r="Y11" s="11">
        <f>T11*0.275</f>
      </c>
      <c r="Z11" s="11">
        <f>T11*0.125</f>
      </c>
      <c r="AA11" s="11">
        <f>U11*0.25</f>
      </c>
      <c r="AB11" s="11">
        <f>U11*0.35</f>
      </c>
      <c r="AC11" s="11">
        <f>U11*0.275</f>
      </c>
      <c r="AD11" s="11">
        <f>U11*0.125</f>
      </c>
      <c r="AE11" s="11">
        <f>V11*0.25</f>
      </c>
      <c r="AF11" s="11">
        <f>V11*0.35</f>
      </c>
      <c r="AG11" s="11">
        <f>V11*0.275</f>
      </c>
      <c r="AH11" s="11">
        <f>V11*0.125</f>
      </c>
    </row>
    <row x14ac:dyDescent="0.25" r="12" customHeight="1" ht="18.9">
      <c r="A12" s="6">
        <f>'داده ها'!A12</f>
      </c>
      <c r="B12" s="7">
        <f>'داده ها'!B12</f>
      </c>
      <c r="C12" s="7">
        <f>'داده ها'!C12</f>
      </c>
      <c r="D12" s="6">
        <f>'داده ها'!O12</f>
      </c>
      <c r="E12" s="6">
        <f>'داده ها'!P12</f>
      </c>
      <c r="F12" s="17">
        <f>'داده ها'!F12</f>
        <v>25569.145833333332</v>
      </c>
      <c r="G12" s="18">
        <f>'داده ها'!Q12</f>
      </c>
      <c r="H12" s="11">
        <f>(E12)/(D12/100)^2</f>
      </c>
      <c r="I12" s="6">
        <f>'داده ها'!N12</f>
      </c>
      <c r="J12" s="11">
        <f>IF(A12=1, 9.247*E12 + 3.098*D12 - 4.33*G12 + 447.593, IF(A12=2, 13.397*E12 + 4.799*D12 - 5.677*G12 + 88.362))</f>
      </c>
      <c r="K12" s="11">
        <f>1.2*J12</f>
      </c>
      <c r="L12" s="11">
        <f>IF(I12=1,J12*1.2,IF(I12=2,J12*1.375,IF(I12=3,J12*1.55,IF(I12=4,J12*1.725,IF(I12=5,J12*1.9)))))</f>
      </c>
      <c r="M12" s="7">
        <f>'شاخص بدنی'!P12</f>
      </c>
      <c r="N12" s="7">
        <f>IF(M12="لاغر شدید","افزایش 1000 کیلوکالری",IF(M12="لاغر متوسط","افزایش 1000 کیلوکالری",IF(M12="لاغر خفیف","افزایش 1000 کیلوکالری",IF(M12="طبیعی","نیازی به افزایش یا کاهش کالری ندارید",IF(M12="اضافه وزن","کاهش 500 کیلوکالری",IF(M12="چاق","کاهش 500 کیلوکالری",IF(M12="خیلی چاق","کاهش 500 کیلوکالری")))))))</f>
      </c>
      <c r="O12" s="11">
        <f>IF(N12="افزایش 1000 کیلوکالری",L12+1000,IF(N12="نیازی به افزایش یا کاهش کالری ندارید",L12,IF(N12="کاهش 500 کیلوکالری",L12-500)))</f>
      </c>
      <c r="P12" s="11">
        <f>O12*0.25</f>
      </c>
      <c r="Q12" s="11">
        <f>O12*0.35</f>
      </c>
      <c r="R12" s="11">
        <f>O12*0.275</f>
      </c>
      <c r="S12" s="11">
        <f>O12*0.125</f>
      </c>
      <c r="T12" s="11">
        <f>(O12*0.6)/4</f>
      </c>
      <c r="U12" s="11">
        <f>(O12*0.15)/4</f>
      </c>
      <c r="V12" s="11">
        <f>(O12*0.25)/9</f>
      </c>
      <c r="W12" s="11">
        <f>T12*0.25</f>
      </c>
      <c r="X12" s="11">
        <f>T12*0.35</f>
      </c>
      <c r="Y12" s="11">
        <f>T12*0.275</f>
      </c>
      <c r="Z12" s="11">
        <f>T12*0.125</f>
      </c>
      <c r="AA12" s="11">
        <f>U12*0.25</f>
      </c>
      <c r="AB12" s="11">
        <f>U12*0.35</f>
      </c>
      <c r="AC12" s="11">
        <f>U12*0.275</f>
      </c>
      <c r="AD12" s="11">
        <f>U12*0.125</f>
      </c>
      <c r="AE12" s="11">
        <f>V12*0.25</f>
      </c>
      <c r="AF12" s="11">
        <f>V12*0.35</f>
      </c>
      <c r="AG12" s="11">
        <f>V12*0.275</f>
      </c>
      <c r="AH12" s="11">
        <f>V12*0.125</f>
      </c>
    </row>
    <row x14ac:dyDescent="0.25" r="13" customHeight="1" ht="18.9">
      <c r="A13" s="6">
        <f>'داده ها'!A13</f>
      </c>
      <c r="B13" s="7">
        <f>'داده ها'!B13</f>
      </c>
      <c r="C13" s="7">
        <f>'داده ها'!C13</f>
      </c>
      <c r="D13" s="6">
        <f>'داده ها'!O13</f>
      </c>
      <c r="E13" s="6">
        <f>'داده ها'!P13</f>
      </c>
      <c r="F13" s="17">
        <f>'داده ها'!F13</f>
        <v>25569.145833333332</v>
      </c>
      <c r="G13" s="18">
        <f>'داده ها'!Q13</f>
      </c>
      <c r="H13" s="11">
        <f>(E13)/(D13/100)^2</f>
      </c>
      <c r="I13" s="6">
        <f>'داده ها'!N13</f>
      </c>
      <c r="J13" s="11">
        <f>IF(A13=1, 9.247*E13 + 3.098*D13 - 4.33*G13 + 447.593, IF(A13=2, 13.397*E13 + 4.799*D13 - 5.677*G13 + 88.362))</f>
      </c>
      <c r="K13" s="11">
        <f>1.2*J13</f>
      </c>
      <c r="L13" s="3">
        <f>IF(I13=1,J13*1.2,IF(I13=2,J13*1.375,IF(I13=3,J13*1.55,IF(I13=4,J13*1.725,IF(I13=5,J13*1.9)))))</f>
      </c>
      <c r="M13" s="7">
        <f>'شاخص بدنی'!P13</f>
      </c>
      <c r="N13" s="7">
        <f>IF(M13="لاغر شدید","افزایش 1000 کیلوکالری",IF(M13="لاغر متوسط","افزایش 1000 کیلوکالری",IF(M13="لاغر خفیف","افزایش 1000 کیلوکالری",IF(M13="طبیعی","نیازی به افزایش یا کاهش کالری ندارید",IF(M13="اضافه وزن","کاهش 500 کیلوکالری",IF(M13="چاق","کاهش 500 کیلوکالری",IF(M13="خیلی چاق","کاهش 500 کیلوکالری")))))))</f>
      </c>
      <c r="O13" s="3">
        <f>IF(N13="افزایش 1000 کیلوکالری",L13+1000,IF(N13="نیازی به افزایش یا کاهش کالری ندارید",L13,IF(N13="کاهش 500 کیلوکالری",L13-500)))</f>
      </c>
      <c r="P13" s="6">
        <f>O13*0.25</f>
      </c>
      <c r="Q13" s="6">
        <f>O13*0.35</f>
      </c>
      <c r="R13" s="6">
        <f>O13*0.275</f>
      </c>
      <c r="S13" s="6">
        <f>O13*0.125</f>
      </c>
      <c r="T13" s="6">
        <f>(O13*0.6)/4</f>
      </c>
      <c r="U13" s="6">
        <f>(O13*0.15)/4</f>
      </c>
      <c r="V13" s="6">
        <f>(O13*0.25)/9</f>
      </c>
      <c r="W13" s="6">
        <f>T13*0.25</f>
      </c>
      <c r="X13" s="6">
        <f>T13*0.35</f>
      </c>
      <c r="Y13" s="6">
        <f>T13*0.275</f>
      </c>
      <c r="Z13" s="6">
        <f>T13*0.125</f>
      </c>
      <c r="AA13" s="6">
        <f>U13*0.25</f>
      </c>
      <c r="AB13" s="6">
        <f>U13*0.35</f>
      </c>
      <c r="AC13" s="6">
        <f>U13*0.275</f>
      </c>
      <c r="AD13" s="6">
        <f>U13*0.125</f>
      </c>
      <c r="AE13" s="6">
        <f>V13*0.25</f>
      </c>
      <c r="AF13" s="6">
        <f>V13*0.35</f>
      </c>
      <c r="AG13" s="6">
        <f>V13*0.275</f>
      </c>
      <c r="AH13" s="6">
        <f>V13*0.125</f>
      </c>
    </row>
    <row x14ac:dyDescent="0.25" r="14" customHeight="1" ht="18.9">
      <c r="A14" s="6">
        <f>'داده ها'!A14</f>
      </c>
      <c r="B14" s="7">
        <f>'داده ها'!B14</f>
      </c>
      <c r="C14" s="7">
        <f>'داده ها'!C14</f>
      </c>
      <c r="D14" s="6">
        <f>'داده ها'!O14</f>
      </c>
      <c r="E14" s="6">
        <f>'داده ها'!P14</f>
      </c>
      <c r="F14" s="16">
        <f>'داده ها'!F14</f>
      </c>
      <c r="G14" s="18">
        <f>'داده ها'!Q14</f>
      </c>
      <c r="H14" s="11">
        <f>(E14)/(D14/100)^2</f>
      </c>
      <c r="I14" s="6">
        <f>'داده ها'!N14</f>
      </c>
      <c r="J14" s="11">
        <f>IF(A14=1, 9.247*E14 + 3.098*D14 - 4.33*G14 + 447.593, IF(A14=2, 13.397*E14 + 4.799*D14 - 5.677*G14 + 88.362))</f>
      </c>
      <c r="K14" s="11">
        <f>1.2*J14</f>
      </c>
      <c r="L14" s="11">
        <f>IF(I14=1,J14*1.2,IF(I14=2,J14*1.375,IF(I14=3,J14*1.55,IF(I14=4,J14*1.725,IF(I14=5,J14*1.9)))))</f>
      </c>
      <c r="M14" s="7">
        <f>'شاخص بدنی'!P14</f>
      </c>
      <c r="N14" s="7">
        <f>IF(M14="لاغر شدید","افزایش 1000 کیلوکالری",IF(M14="لاغر متوسط","افزایش 1000 کیلوکالری",IF(M14="لاغر خفیف","افزایش 1000 کیلوکالری",IF(M14="طبیعی","نیازی به افزایش یا کاهش کالری ندارید",IF(M14="اضافه وزن","کاهش 500 کیلوکالری",IF(M14="چاق","کاهش 500 کیلوکالری",IF(M14="خیلی چاق","کاهش 500 کیلوکالری")))))))</f>
      </c>
      <c r="O14" s="11">
        <f>IF(N14="افزایش 1000 کیلوکالری",L14+1000,IF(N14="نیازی به افزایش یا کاهش کالری ندارید",L14,IF(N14="کاهش 500 کیلوکالری",L14-500)))</f>
      </c>
      <c r="P14" s="11">
        <f>O14*0.25</f>
      </c>
      <c r="Q14" s="11">
        <f>O14*0.35</f>
      </c>
      <c r="R14" s="11">
        <f>O14*0.275</f>
      </c>
      <c r="S14" s="11">
        <f>O14*0.125</f>
      </c>
      <c r="T14" s="11">
        <f>(O14*0.6)/4</f>
      </c>
      <c r="U14" s="11">
        <f>(O14*0.15)/4</f>
      </c>
      <c r="V14" s="11">
        <f>(O14*0.25)/9</f>
      </c>
      <c r="W14" s="11">
        <f>T14*0.25</f>
      </c>
      <c r="X14" s="11">
        <f>T14*0.35</f>
      </c>
      <c r="Y14" s="11">
        <f>T14*0.275</f>
      </c>
      <c r="Z14" s="11">
        <f>T14*0.125</f>
      </c>
      <c r="AA14" s="11">
        <f>U14*0.25</f>
      </c>
      <c r="AB14" s="11">
        <f>U14*0.35</f>
      </c>
      <c r="AC14" s="11">
        <f>U14*0.275</f>
      </c>
      <c r="AD14" s="11">
        <f>U14*0.125</f>
      </c>
      <c r="AE14" s="11">
        <f>V14*0.25</f>
      </c>
      <c r="AF14" s="11">
        <f>V14*0.35</f>
      </c>
      <c r="AG14" s="11">
        <f>V14*0.275</f>
      </c>
      <c r="AH14" s="11">
        <f>V14*0.125</f>
      </c>
    </row>
    <row x14ac:dyDescent="0.25" r="15" customHeight="1" ht="18.9">
      <c r="A15" s="6">
        <f>'داده ها'!A15</f>
      </c>
      <c r="B15" s="7">
        <f>'داده ها'!B15</f>
      </c>
      <c r="C15" s="7">
        <f>'داده ها'!C15</f>
      </c>
      <c r="D15" s="11">
        <f>'داده ها'!O15</f>
      </c>
      <c r="E15" s="11">
        <f>'داده ها'!P15</f>
      </c>
      <c r="F15" s="17">
        <f>'داده ها'!F15</f>
        <v>25569.145833333332</v>
      </c>
      <c r="G15" s="4">
        <f>'داده ها'!Q15</f>
      </c>
      <c r="H15" s="11">
        <f>(E15)/(D15/100)^2</f>
      </c>
      <c r="I15" s="6">
        <v>3</v>
      </c>
      <c r="J15" s="11">
        <f>IF(A15=1, 9.247*E15 + 3.098*D15 - 4.33*G15 + 447.593, IF(A15=2, 13.397*E15 + 4.799*D15 - 5.677*G15 + 88.362))</f>
      </c>
      <c r="K15" s="11">
        <f>1.2*J15</f>
      </c>
      <c r="L15" s="11">
        <f>IF(I15=1,J15*1.2,IF(I15=2,J15*1.375,IF(I15=3,J15*1.55,IF(I15=4,J15*1.725,IF(I15=5,J15*1.9)))))</f>
      </c>
      <c r="M15" s="7">
        <f>'شاخص بدنی'!P15</f>
      </c>
      <c r="N15" s="7">
        <f>IF(M15="لاغر شدید","افزایش 1000 کیلوکالری",IF(M15="لاغر متوسط","افزایش 1000 کیلوکالری",IF(M15="لاغر خفیف","افزایش 1000 کیلوکالری",IF(M15="طبیعی","نیازی به افزایش یا کاهش کالری ندارید",IF(M15="اضافه وزن","کاهش 500 کیلوکالری",IF(M15="چاق","کاهش 500 کیلوکالری",IF(M15="خیلی چاق","کاهش 500 کیلوکالری")))))))</f>
      </c>
      <c r="O15" s="11">
        <f>IF(N15="افزایش 1000 کیلوکالری",L15+1000,IF(N15="نیازی به افزایش یا کاهش کالری ندارید",L15,IF(N15="کاهش 500 کیلوکالری",L15-500)))</f>
      </c>
      <c r="P15" s="11">
        <f>O15*0.25</f>
      </c>
      <c r="Q15" s="11">
        <f>O15*0.35</f>
      </c>
      <c r="R15" s="11">
        <f>O15*0.275</f>
      </c>
      <c r="S15" s="11">
        <f>O15*0.125</f>
      </c>
      <c r="T15" s="11">
        <f>(O15*0.6)/4</f>
      </c>
      <c r="U15" s="11">
        <f>(O15*0.15)/4</f>
      </c>
      <c r="V15" s="11">
        <f>(O15*0.25)/9</f>
      </c>
      <c r="W15" s="11">
        <f>T15*0.25</f>
      </c>
      <c r="X15" s="11">
        <f>T15*0.35</f>
      </c>
      <c r="Y15" s="11">
        <f>T15*0.275</f>
      </c>
      <c r="Z15" s="11">
        <f>T15*0.125</f>
      </c>
      <c r="AA15" s="11">
        <f>U15*0.25</f>
      </c>
      <c r="AB15" s="11">
        <f>U15*0.35</f>
      </c>
      <c r="AC15" s="11">
        <f>U15*0.275</f>
      </c>
      <c r="AD15" s="11">
        <f>U15*0.125</f>
      </c>
      <c r="AE15" s="11">
        <f>V15*0.25</f>
      </c>
      <c r="AF15" s="11">
        <f>V15*0.35</f>
      </c>
      <c r="AG15" s="11">
        <f>V15*0.275</f>
      </c>
      <c r="AH15" s="11">
        <f>V15*0.125</f>
      </c>
    </row>
    <row x14ac:dyDescent="0.25" r="16" customHeight="1" ht="18.9">
      <c r="A16" s="6">
        <f>'داده ها'!A16</f>
      </c>
      <c r="B16" s="7">
        <f>'داده ها'!B16</f>
      </c>
      <c r="C16" s="7">
        <f>'داده ها'!C16</f>
      </c>
      <c r="D16" s="11">
        <f>'داده ها'!O16</f>
      </c>
      <c r="E16" s="11">
        <f>'داده ها'!P16</f>
      </c>
      <c r="F16" s="17">
        <f>'داده ها'!F16</f>
        <v>25569.145833333332</v>
      </c>
      <c r="G16" s="4">
        <f>'داده ها'!Q16</f>
      </c>
      <c r="H16" s="11">
        <f>(E16)/(D16/100)^2</f>
      </c>
      <c r="I16" s="6">
        <v>2</v>
      </c>
      <c r="J16" s="11">
        <f>IF(A16=1, 9.247*E16 + 3.098*D16 - 4.33*G16 + 447.593, IF(A16=2, 13.397*E16 + 4.799*D16 - 5.677*G16 + 88.362))</f>
      </c>
      <c r="K16" s="11">
        <f>1.2*J16</f>
      </c>
      <c r="L16" s="11">
        <f>IF(I16=1,J16*1.2,IF(I16=2,J16*1.375,IF(I16=3,J16*1.55,IF(I16=4,J16*1.725,IF(I16=5,J16*1.9)))))</f>
      </c>
      <c r="M16" s="7">
        <f>'شاخص بدنی'!P16</f>
      </c>
      <c r="N16" s="7">
        <f>IF(M16="لاغر شدید","افزایش 1000 کیلوکالری",IF(M16="لاغر متوسط","افزایش 1000 کیلوکالری",IF(M16="لاغر خفیف","افزایش 1000 کیلوکالری",IF(M16="طبیعی","نیازی به افزایش یا کاهش کالری ندارید",IF(M16="اضافه وزن","کاهش 500 کیلوکالری",IF(M16="چاق","کاهش 500 کیلوکالری",IF(M16="خیلی چاق","کاهش 500 کیلوکالری")))))))</f>
      </c>
      <c r="O16" s="11">
        <f>IF(N16="افزایش 1000 کیلوکالری",L16+1000,IF(N16="نیازی به افزایش یا کاهش کالری ندارید",L16,IF(N16="کاهش 500 کیلوکالری",L16-500)))</f>
      </c>
      <c r="P16" s="11">
        <f>O16*0.25</f>
      </c>
      <c r="Q16" s="11">
        <f>O16*0.35</f>
      </c>
      <c r="R16" s="11">
        <f>O16*0.275</f>
      </c>
      <c r="S16" s="11">
        <f>O16*0.125</f>
      </c>
      <c r="T16" s="11">
        <f>(O16*0.6)/4</f>
      </c>
      <c r="U16" s="11">
        <f>(O16*0.15)/4</f>
      </c>
      <c r="V16" s="11">
        <f>(O16*0.25)/9</f>
      </c>
      <c r="W16" s="11">
        <f>T16*0.25</f>
      </c>
      <c r="X16" s="11">
        <f>T16*0.35</f>
      </c>
      <c r="Y16" s="11">
        <f>T16*0.275</f>
      </c>
      <c r="Z16" s="11">
        <f>T16*0.125</f>
      </c>
      <c r="AA16" s="11">
        <f>U16*0.25</f>
      </c>
      <c r="AB16" s="11">
        <f>U16*0.35</f>
      </c>
      <c r="AC16" s="11">
        <f>U16*0.275</f>
      </c>
      <c r="AD16" s="11">
        <f>U16*0.125</f>
      </c>
      <c r="AE16" s="11">
        <f>V16*0.25</f>
      </c>
      <c r="AF16" s="11">
        <f>V16*0.35</f>
      </c>
      <c r="AG16" s="11">
        <f>V16*0.275</f>
      </c>
      <c r="AH16" s="11">
        <f>V16*0.125</f>
      </c>
    </row>
    <row x14ac:dyDescent="0.25" r="17" customHeight="1" ht="18.9">
      <c r="A17" s="6">
        <f>'داده ها'!A17</f>
      </c>
      <c r="B17" s="7">
        <f>'داده ها'!B17</f>
      </c>
      <c r="C17" s="7">
        <f>'داده ها'!C17</f>
      </c>
      <c r="D17" s="11">
        <f>'داده ها'!O17</f>
      </c>
      <c r="E17" s="11">
        <f>'داده ها'!P17</f>
      </c>
      <c r="F17" s="17">
        <f>'داده ها'!F17</f>
        <v>25569.145833333332</v>
      </c>
      <c r="G17" s="4">
        <f>'داده ها'!Q17</f>
      </c>
      <c r="H17" s="11">
        <f>(E17)/(D17/100)^2</f>
      </c>
      <c r="I17" s="6">
        <v>2</v>
      </c>
      <c r="J17" s="11">
        <f>AVERAGE(J2:J13)</f>
      </c>
      <c r="K17" s="11">
        <f>1.2*J17</f>
      </c>
      <c r="L17" s="11">
        <f>IF(I17=1,J17*1.2,IF(I17=2,J17*1.375,IF(I17=3,J17*1.55,IF(I17=4,J17*1.725,IF(I17=5,J17*1.9)))))</f>
      </c>
      <c r="M17" s="7">
        <f>'شاخص بدنی'!P17</f>
      </c>
      <c r="N17" s="7">
        <f>IF(M17="لاغر شدید","افزایش 1000 کیلوکالری",IF(M17="لاغر متوسط","افزایش 1000 کیلوکالری",IF(M17="لاغر خفیف","افزایش 1000 کیلوکالری",IF(M17="طبیعی","نیازی به افزایش یا کاهش کالری ندارید",IF(M17="اضافه وزن","کاهش 500 کیلوکالری",IF(M17="چاق","کاهش 500 کیلوکالری",IF(M17="خیلی چاق","کاهش 500 کیلوکالری")))))))</f>
      </c>
      <c r="O17" s="11">
        <f>IF(N17="افزایش 1000 کیلوکالری",L17+1000,IF(N17="نیازی به افزایش یا کاهش کالری ندارید",L17,IF(N17="کاهش 500 کیلوکالری",L17-500)))</f>
      </c>
      <c r="P17" s="11">
        <f>O17*0.25</f>
      </c>
      <c r="Q17" s="11">
        <f>O17*0.35</f>
      </c>
      <c r="R17" s="11">
        <f>O17*0.275</f>
      </c>
      <c r="S17" s="11">
        <f>O17*0.125</f>
      </c>
      <c r="T17" s="11">
        <f>(O17*0.6)/4</f>
      </c>
      <c r="U17" s="11">
        <f>(O17*0.15)/4</f>
      </c>
      <c r="V17" s="11">
        <f>(O17*0.25)/9</f>
      </c>
      <c r="W17" s="11">
        <f>T17*0.25</f>
      </c>
      <c r="X17" s="11">
        <f>T17*0.35</f>
      </c>
      <c r="Y17" s="11">
        <f>T17*0.275</f>
      </c>
      <c r="Z17" s="11">
        <f>T17*0.125</f>
      </c>
      <c r="AA17" s="11">
        <f>U17*0.25</f>
      </c>
      <c r="AB17" s="11">
        <f>U17*0.35</f>
      </c>
      <c r="AC17" s="11">
        <f>U17*0.275</f>
      </c>
      <c r="AD17" s="11">
        <f>U17*0.125</f>
      </c>
      <c r="AE17" s="11">
        <f>V17*0.25</f>
      </c>
      <c r="AF17" s="11">
        <f>V17*0.35</f>
      </c>
      <c r="AG17" s="11">
        <f>V17*0.275</f>
      </c>
      <c r="AH17" s="11">
        <f>V17*0.125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C1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13.576428571428572" customWidth="1" bestFit="1"/>
    <col min="2" max="2" style="12" width="13.576428571428572" customWidth="1" bestFit="1"/>
    <col min="3" max="3" style="12" width="13.576428571428572" customWidth="1" bestFit="1"/>
    <col min="4" max="4" style="14" width="13.576428571428572" customWidth="1" bestFit="1"/>
    <col min="5" max="5" style="13" width="13.576428571428572" customWidth="1" bestFit="1"/>
    <col min="6" max="6" style="13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4" width="13.576428571428572" customWidth="1" bestFit="1"/>
    <col min="13" max="13" style="14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4" width="13.576428571428572" customWidth="1" bestFit="1"/>
    <col min="17" max="17" style="13" width="13.576428571428572" customWidth="1" bestFit="1"/>
    <col min="18" max="18" style="14" width="13.576428571428572" customWidth="1" bestFit="1"/>
    <col min="19" max="19" style="14" width="13.576428571428572" customWidth="1" bestFit="1"/>
    <col min="20" max="20" style="14" width="13.576428571428572" customWidth="1" bestFit="1"/>
    <col min="21" max="21" style="14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3.576428571428572" customWidth="1" bestFit="1"/>
    <col min="27" max="27" style="14" width="13.576428571428572" customWidth="1" bestFit="1"/>
    <col min="28" max="28" style="14" width="13.576428571428572" customWidth="1" bestFit="1"/>
    <col min="29" max="29" style="14" width="13.576428571428572" customWidth="1" bestFit="1"/>
    <col min="30" max="30" style="14" width="13.576428571428572" customWidth="1" bestFit="1"/>
    <col min="31" max="31" style="13" width="13.576428571428572" customWidth="1" bestFit="1"/>
    <col min="32" max="32" style="13" width="13.576428571428572" customWidth="1" bestFit="1"/>
    <col min="33" max="33" style="14" width="13.576428571428572" customWidth="1" bestFit="1"/>
    <col min="34" max="34" style="14" width="13.576428571428572" customWidth="1" bestFit="1"/>
    <col min="35" max="35" style="14" width="13.576428571428572" customWidth="1" bestFit="1"/>
    <col min="36" max="36" style="14" width="13.576428571428572" customWidth="1" bestFit="1"/>
    <col min="37" max="37" style="14" width="13.576428571428572" customWidth="1" bestFit="1"/>
    <col min="38" max="38" style="14" width="13.576428571428572" customWidth="1" bestFit="1"/>
    <col min="39" max="39" style="14" width="13.576428571428572" customWidth="1" bestFit="1"/>
    <col min="40" max="40" style="13" width="13.576428571428572" customWidth="1" bestFit="1"/>
    <col min="41" max="41" style="13" width="13.576428571428572" customWidth="1" bestFit="1"/>
    <col min="42" max="42" style="14" width="13.576428571428572" customWidth="1" bestFit="1"/>
    <col min="43" max="43" style="13" width="13.576428571428572" customWidth="1" bestFit="1"/>
    <col min="44" max="44" style="14" width="13.576428571428572" customWidth="1" bestFit="1"/>
    <col min="45" max="45" style="14" width="13.576428571428572" customWidth="1" bestFit="1"/>
    <col min="46" max="46" style="14" width="13.576428571428572" customWidth="1" bestFit="1"/>
    <col min="47" max="47" style="14" width="13.576428571428572" customWidth="1" bestFit="1"/>
    <col min="48" max="48" style="14" width="13.576428571428572" customWidth="1" bestFit="1"/>
    <col min="49" max="49" style="14" width="13.576428571428572" customWidth="1" bestFit="1"/>
    <col min="50" max="50" style="14" width="13.576428571428572" customWidth="1" bestFit="1"/>
    <col min="51" max="51" style="14" width="13.576428571428572" customWidth="1" bestFit="1"/>
    <col min="52" max="52" style="14" width="13.576428571428572" customWidth="1" bestFit="1"/>
    <col min="53" max="53" style="14" width="13.576428571428572" customWidth="1" bestFit="1"/>
    <col min="54" max="54" style="14" width="13.576428571428572" customWidth="1" bestFit="1"/>
    <col min="55" max="55" style="14" width="13.576428571428572" customWidth="1" bestFit="1"/>
  </cols>
  <sheetData>
    <row x14ac:dyDescent="0.25" r="1" customHeight="1" ht="18.9">
      <c r="A1" s="2">
        <f>'اطلاعات شخصی'!B1</f>
      </c>
      <c r="B1" s="7">
        <f>'داده ها'!B1</f>
      </c>
      <c r="C1" s="7">
        <f>'داده ها'!C1</f>
      </c>
      <c r="D1" s="3">
        <f>'داده ها'!Y1</f>
      </c>
      <c r="E1" s="2">
        <f>'داده ها'!Z1</f>
      </c>
      <c r="F1" s="2">
        <f>'داده ها'!AA1</f>
      </c>
      <c r="G1" s="3">
        <f>'داده ها'!AB1</f>
      </c>
      <c r="H1" s="3">
        <f>'داده ها'!AC1</f>
      </c>
      <c r="I1" s="3">
        <f>'داده ها'!AD1</f>
      </c>
      <c r="J1" s="3">
        <f>'داده ها'!AE1</f>
      </c>
      <c r="K1" s="3">
        <f>'داده ها'!AF1</f>
      </c>
      <c r="L1" s="3">
        <f>'داده ها'!AG1</f>
      </c>
      <c r="M1" s="3">
        <f>'داده ها'!AH1</f>
      </c>
      <c r="N1" s="2">
        <f>'داده ها'!AI1</f>
      </c>
      <c r="O1" s="2">
        <f>'داده ها'!AJ1</f>
      </c>
      <c r="P1" s="3">
        <f>'داده ها'!AK1</f>
      </c>
      <c r="Q1" s="2">
        <f>'داده ها'!AL1</f>
      </c>
      <c r="R1" s="3">
        <f>'داده ها'!AM1</f>
      </c>
      <c r="S1" s="3">
        <f>'داده ها'!AN1</f>
      </c>
      <c r="T1" s="3">
        <f>'داده ها'!AO1</f>
      </c>
      <c r="U1" s="3">
        <f>'داده ها'!AP1</f>
      </c>
      <c r="V1" s="3">
        <f>'داده ها'!AQ1</f>
      </c>
      <c r="W1" s="3">
        <f>'داده ها'!AR1</f>
      </c>
      <c r="X1" s="3">
        <f>'داده ها'!AS1</f>
      </c>
      <c r="Y1" s="3">
        <f>'داده ها'!AT1</f>
      </c>
      <c r="Z1" s="3">
        <f>'داده ها'!AU1</f>
      </c>
      <c r="AA1" s="3">
        <f>'داده ها'!AV1</f>
      </c>
      <c r="AB1" s="3">
        <f>'داده ها'!AW1</f>
      </c>
      <c r="AC1" s="3">
        <f>'داده ها'!AX1</f>
      </c>
      <c r="AD1" s="3" t="s">
        <v>73</v>
      </c>
      <c r="AE1" s="2" t="s">
        <v>74</v>
      </c>
      <c r="AF1" s="2" t="s">
        <v>75</v>
      </c>
      <c r="AG1" s="3" t="s">
        <v>76</v>
      </c>
      <c r="AH1" s="3" t="s">
        <v>77</v>
      </c>
      <c r="AI1" s="3" t="s">
        <v>78</v>
      </c>
      <c r="AJ1" s="3" t="s">
        <v>79</v>
      </c>
      <c r="AK1" s="3" t="s">
        <v>80</v>
      </c>
      <c r="AL1" s="3" t="s">
        <v>81</v>
      </c>
      <c r="AM1" s="3" t="s">
        <v>82</v>
      </c>
      <c r="AN1" s="2" t="s">
        <v>83</v>
      </c>
      <c r="AO1" s="2" t="s">
        <v>84</v>
      </c>
      <c r="AP1" s="3" t="s">
        <v>85</v>
      </c>
      <c r="AQ1" s="2" t="s">
        <v>86</v>
      </c>
      <c r="AR1" s="3" t="s">
        <v>87</v>
      </c>
      <c r="AS1" s="3" t="s">
        <v>88</v>
      </c>
      <c r="AT1" s="3" t="s">
        <v>89</v>
      </c>
      <c r="AU1" s="3" t="s">
        <v>90</v>
      </c>
      <c r="AV1" s="3" t="s">
        <v>91</v>
      </c>
      <c r="AW1" s="3" t="s">
        <v>92</v>
      </c>
      <c r="AX1" s="3" t="s">
        <v>93</v>
      </c>
      <c r="AY1" s="3" t="s">
        <v>94</v>
      </c>
      <c r="AZ1" s="3" t="s">
        <v>95</v>
      </c>
      <c r="BA1" s="3" t="s">
        <v>96</v>
      </c>
      <c r="BB1" s="3" t="s">
        <v>97</v>
      </c>
      <c r="BC1" s="3" t="s">
        <v>98</v>
      </c>
    </row>
    <row x14ac:dyDescent="0.25" r="2" customHeight="1" ht="18.9">
      <c r="A2" s="2">
        <f>'اطلاعات شخصی'!B2</f>
      </c>
      <c r="B2" s="7">
        <f>'داده ها'!B2</f>
      </c>
      <c r="C2" s="7">
        <f>'داده ها'!C2</f>
      </c>
      <c r="D2" s="6">
        <f>'داده ها'!Y2</f>
      </c>
      <c r="E2" s="6">
        <f>'داده ها'!Z2</f>
      </c>
      <c r="F2" s="6">
        <f>'داده ها'!AA2</f>
      </c>
      <c r="G2" s="6">
        <f>'داده ها'!AB2</f>
      </c>
      <c r="H2" s="6">
        <f>'داده ها'!AC2</f>
      </c>
      <c r="I2" s="6">
        <f>'داده ها'!AD2</f>
      </c>
      <c r="J2" s="6">
        <f>'داده ها'!AE2</f>
      </c>
      <c r="K2" s="6">
        <f>'داده ها'!AF2</f>
      </c>
      <c r="L2" s="6">
        <f>'داده ها'!AG2</f>
      </c>
      <c r="M2" s="6">
        <f>'داده ها'!AH2</f>
      </c>
      <c r="N2" s="6">
        <f>'داده ها'!AI2</f>
      </c>
      <c r="O2" s="6">
        <f>'داده ها'!AJ2</f>
      </c>
      <c r="P2" s="6">
        <f>'داده ها'!AK2</f>
      </c>
      <c r="Q2" s="6">
        <f>'داده ها'!AL2</f>
      </c>
      <c r="R2" s="6">
        <f>'داده ها'!AM2</f>
      </c>
      <c r="S2" s="6">
        <f>'داده ها'!AN2</f>
      </c>
      <c r="T2" s="6">
        <f>'داده ها'!AO2</f>
      </c>
      <c r="U2" s="6">
        <f>'داده ها'!AP2</f>
      </c>
      <c r="V2" s="6">
        <f>'داده ها'!AQ2</f>
      </c>
      <c r="W2" s="6">
        <f>'داده ها'!AR2</f>
      </c>
      <c r="X2" s="6">
        <f>'داده ها'!AS2</f>
      </c>
      <c r="Y2" s="6">
        <f>'داده ها'!AT2</f>
      </c>
      <c r="Z2" s="6">
        <f>'داده ها'!AU2</f>
      </c>
      <c r="AA2" s="6">
        <f>'داده ها'!AV2</f>
      </c>
      <c r="AB2" s="6">
        <f>'داده ها'!AW2</f>
      </c>
      <c r="AC2" s="6">
        <f>'داده ها'!AX2</f>
      </c>
      <c r="AD2" s="3">
        <f>IF(D2=1, "شدید",IF(D2=3,"خفیف", IF(D2=5, "طبیعی")))</f>
      </c>
      <c r="AE2" s="2">
        <f>IF(E2=1, "شدید",IF(E2=3,"خفیف", IF(E2=5, "طبیعی")))</f>
      </c>
      <c r="AF2" s="2">
        <f>IF(F2=1, "شدید",IF(F2=3,"خفیف", IF(F2=5, "طبیعی")))</f>
      </c>
      <c r="AG2" s="3">
        <f>IF(G2=1, "شدید",IF(G2=3,"خفیف", IF(G2=5, "طبیعی")))</f>
      </c>
      <c r="AH2" s="3">
        <f>IF(H2=1, "شدید",IF(H2=3,"خفیف", IF(H2=5, "طبیعی")))</f>
      </c>
      <c r="AI2" s="3">
        <f>IF(I2=1, "شدید",IF(I2=3,"خفیف", IF(I2=5, "طبیعی")))</f>
      </c>
      <c r="AJ2" s="3">
        <f>IF(J2=1, "شدید",IF(J2=3,"خفیف", IF(J2=5, "طبیعی")))</f>
      </c>
      <c r="AK2" s="3">
        <f>IF(K2=1, "شدید",IF(K2=3,"خفیف", IF(K2=5, "طبیعی")))</f>
      </c>
      <c r="AL2" s="3">
        <f>IF(L2=1, "شدید",IF(L2=3,"خفیف", IF(L2=5, "طبیعی")))</f>
      </c>
      <c r="AM2" s="3">
        <f>IF(M2=1, "شدید",IF(M2=3,"خفیف", IF(M2=5, "طبیعی")))</f>
      </c>
      <c r="AN2" s="2">
        <f>IF(N2=1, "شدید",IF(N2=3,"خفیف", IF(N2=5, "طبیعی")))</f>
      </c>
      <c r="AO2" s="2">
        <f>IF(O2=1, "شدید",IF(O2=3,"خفیف", IF(O2=5, "طبیعی")))</f>
      </c>
      <c r="AP2" s="3">
        <f>IF(P2=1, "شدید",IF(P2=3,"خفیف", IF(P2=5, "طبیعی")))</f>
      </c>
      <c r="AQ2" s="2">
        <f>IF(Q2=1, "شدید",IF(Q2=3,"خفیف", IF(Q2=5, "طبیعی")))</f>
      </c>
      <c r="AR2" s="3">
        <f>IF(R2=1, "شدید",IF(R2=3,"خفیف", IF(R2=5, "طبیعی")))</f>
      </c>
      <c r="AS2" s="3">
        <f>IF(S2=1, "شدید",IF(S2=3,"خفیف", IF(S2=5, "طبیعی")))</f>
      </c>
      <c r="AT2" s="3">
        <f>IF(T2=1, "شدید",IF(T2=3,"خفیف", IF(T2=5, "طبیعی")))</f>
      </c>
      <c r="AU2" s="3">
        <f>IF(U2=1, "شدید",IF(U2=3,"خفیف", IF(U2=5, "طبیعی")))</f>
      </c>
      <c r="AV2" s="3">
        <f>IF(V2=1, "شدید",IF(V2=3,"خفیف", IF(V2=5, "طبیعی")))</f>
      </c>
      <c r="AW2" s="3">
        <f>IF(W2=1, "شدید",IF(W2=3,"خفیف", IF(W2=5, "طبیعی")))</f>
      </c>
      <c r="AX2" s="3">
        <f>IF(X2=1, "شدید",IF(X2=3,"خفیف", IF(X2=5, "طبیعی")))</f>
      </c>
      <c r="AY2" s="3">
        <f>IF(Y2=1, "شدید",IF(Y2=3,"خفیف", IF(Y2=5, "طبیعی")))</f>
      </c>
      <c r="AZ2" s="3">
        <f>IF(Z2=1, "شدید",IF(Z2=3,"خفیف", IF(Z2=5, "طبیعی")))</f>
      </c>
      <c r="BA2" s="3">
        <f>IF(AA2=1, "شدید",IF(AA2=3,"خفیف", IF(AA2=5, "طبیعی")))</f>
      </c>
      <c r="BB2" s="3">
        <f>IF(AB2=1, "شدید",IF(AB2=3,"خفیف", IF(AB2=5, "طبیعی")))</f>
      </c>
      <c r="BC2" s="3">
        <f>IF(AC2=1, "شدید",IF(AC2=3,"خفیف", IF(AC2=5, "طبیعی")))</f>
      </c>
    </row>
    <row x14ac:dyDescent="0.25" r="3" customHeight="1" ht="18.9">
      <c r="A3" s="2">
        <f>'اطلاعات شخصی'!B3</f>
      </c>
      <c r="B3" s="7">
        <f>'داده ها'!B3</f>
      </c>
      <c r="C3" s="7">
        <f>'داده ها'!C3</f>
      </c>
      <c r="D3" s="6">
        <f>'داده ها'!Y3</f>
      </c>
      <c r="E3" s="6">
        <f>'داده ها'!Z3</f>
      </c>
      <c r="F3" s="6">
        <f>'داده ها'!AA3</f>
      </c>
      <c r="G3" s="6">
        <f>'داده ها'!AB3</f>
      </c>
      <c r="H3" s="6">
        <f>'داده ها'!AC3</f>
      </c>
      <c r="I3" s="6">
        <f>'داده ها'!AD3</f>
      </c>
      <c r="J3" s="6">
        <f>'داده ها'!AE3</f>
      </c>
      <c r="K3" s="6">
        <f>'داده ها'!AF3</f>
      </c>
      <c r="L3" s="6">
        <f>'داده ها'!AG3</f>
      </c>
      <c r="M3" s="6">
        <f>'داده ها'!AH3</f>
      </c>
      <c r="N3" s="6">
        <f>'داده ها'!AI3</f>
      </c>
      <c r="O3" s="6">
        <f>'داده ها'!AJ3</f>
      </c>
      <c r="P3" s="6">
        <f>'داده ها'!AK3</f>
      </c>
      <c r="Q3" s="6">
        <f>'داده ها'!AL3</f>
      </c>
      <c r="R3" s="6">
        <f>'داده ها'!AM3</f>
      </c>
      <c r="S3" s="6">
        <f>'داده ها'!AN3</f>
      </c>
      <c r="T3" s="6">
        <f>'داده ها'!AO3</f>
      </c>
      <c r="U3" s="6">
        <f>'داده ها'!AP3</f>
      </c>
      <c r="V3" s="6">
        <f>'داده ها'!AQ3</f>
      </c>
      <c r="W3" s="6">
        <f>'داده ها'!AR3</f>
      </c>
      <c r="X3" s="6">
        <f>'داده ها'!AS3</f>
      </c>
      <c r="Y3" s="6">
        <f>'داده ها'!AT3</f>
      </c>
      <c r="Z3" s="6">
        <f>'داده ها'!AU3</f>
      </c>
      <c r="AA3" s="6">
        <f>'داده ها'!AV3</f>
      </c>
      <c r="AB3" s="6">
        <f>'داده ها'!AW3</f>
      </c>
      <c r="AC3" s="6">
        <f>'داده ها'!AX3</f>
      </c>
      <c r="AD3" s="3">
        <f>IF(D3=1, "شدید",IF(D3=3,"خفیف", IF(D3=5, "طبیعی")))</f>
      </c>
      <c r="AE3" s="2">
        <f>IF(E3=1, "شدید",IF(E3=3,"خفیف", IF(E3=5, "طبیعی")))</f>
      </c>
      <c r="AF3" s="2">
        <f>IF(F3=1, "شدید",IF(F3=3,"خفیف", IF(F3=5, "طبیعی")))</f>
      </c>
      <c r="AG3" s="3">
        <f>IF(G3=1, "شدید",IF(G3=3,"خفیف", IF(G3=5, "طبیعی")))</f>
      </c>
      <c r="AH3" s="3">
        <f>IF(H3=1, "شدید",IF(H3=3,"خفیف", IF(H3=5, "طبیعی")))</f>
      </c>
      <c r="AI3" s="3">
        <f>IF(I3=1, "شدید",IF(I3=3,"خفیف", IF(I3=5, "طبیعی")))</f>
      </c>
      <c r="AJ3" s="3">
        <f>IF(J3=1, "شدید",IF(J3=3,"خفیف", IF(J3=5, "طبیعی")))</f>
      </c>
      <c r="AK3" s="3">
        <f>IF(K3=1, "شدید",IF(K3=3,"خفیف", IF(K3=5, "طبیعی")))</f>
      </c>
      <c r="AL3" s="3">
        <f>IF(L3=1, "شدید",IF(L3=3,"خفیف", IF(L3=5, "طبیعی")))</f>
      </c>
      <c r="AM3" s="3">
        <f>IF(M3=1, "شدید",IF(M3=3,"خفیف", IF(M3=5, "طبیعی")))</f>
      </c>
      <c r="AN3" s="2">
        <f>IF(N3=1, "شدید",IF(N3=3,"خفیف", IF(N3=5, "طبیعی")))</f>
      </c>
      <c r="AO3" s="2">
        <f>IF(O3=1, "شدید",IF(O3=3,"خفیف", IF(O3=5, "طبیعی")))</f>
      </c>
      <c r="AP3" s="3">
        <f>IF(P3=1, "شدید",IF(P3=3,"خفیف", IF(P3=5, "طبیعی")))</f>
      </c>
      <c r="AQ3" s="2">
        <f>IF(Q3=1, "شدید",IF(Q3=3,"خفیف", IF(Q3=5, "طبیعی")))</f>
      </c>
      <c r="AR3" s="3">
        <f>IF(R3=1, "شدید",IF(R3=3,"خفیف", IF(R3=5, "طبیعی")))</f>
      </c>
      <c r="AS3" s="3">
        <f>IF(S3=1, "شدید",IF(S3=3,"خفیف", IF(S3=5, "طبیعی")))</f>
      </c>
      <c r="AT3" s="3">
        <f>IF(T3=1, "شدید",IF(T3=3,"خفیف", IF(T3=5, "طبیعی")))</f>
      </c>
      <c r="AU3" s="3">
        <f>IF(U3=1, "شدید",IF(U3=3,"خفیف", IF(U3=5, "طبیعی")))</f>
      </c>
      <c r="AV3" s="3">
        <f>IF(V3=1, "شدید",IF(V3=3,"خفیف", IF(V3=5, "طبیعی")))</f>
      </c>
      <c r="AW3" s="3">
        <f>IF(W3=1, "شدید",IF(W3=3,"خفیف", IF(W3=5, "طبیعی")))</f>
      </c>
      <c r="AX3" s="3">
        <f>IF(X3=1, "شدید",IF(X3=3,"خفیف", IF(X3=5, "طبیعی")))</f>
      </c>
      <c r="AY3" s="3">
        <f>IF(Y3=1, "شدید",IF(Y3=3,"خفیف", IF(Y3=5, "طبیعی")))</f>
      </c>
      <c r="AZ3" s="3">
        <f>IF(Z3=1, "شدید",IF(Z3=3,"خفیف", IF(Z3=5, "طبیعی")))</f>
      </c>
      <c r="BA3" s="3">
        <f>IF(AA3=1, "شدید",IF(AA3=3,"خفیف", IF(AA3=5, "طبیعی")))</f>
      </c>
      <c r="BB3" s="3">
        <f>IF(AB3=1, "شدید",IF(AB3=3,"خفیف", IF(AB3=5, "طبیعی")))</f>
      </c>
      <c r="BC3" s="3">
        <f>IF(AC3=1, "شدید",IF(AC3=3,"خفیف", IF(AC3=5, "طبیعی")))</f>
      </c>
    </row>
    <row x14ac:dyDescent="0.25" r="4" customHeight="1" ht="18.9">
      <c r="A4" s="2">
        <f>'اطلاعات شخصی'!B4</f>
      </c>
      <c r="B4" s="7">
        <f>'داده ها'!B4</f>
      </c>
      <c r="C4" s="7">
        <f>'داده ها'!C4</f>
      </c>
      <c r="D4" s="6">
        <f>'داده ها'!Y4</f>
      </c>
      <c r="E4" s="6">
        <f>'داده ها'!Z4</f>
      </c>
      <c r="F4" s="6">
        <f>'داده ها'!AA4</f>
      </c>
      <c r="G4" s="6">
        <f>'داده ها'!AB4</f>
      </c>
      <c r="H4" s="6">
        <f>'داده ها'!AC4</f>
      </c>
      <c r="I4" s="6">
        <f>'داده ها'!AD4</f>
      </c>
      <c r="J4" s="6">
        <f>'داده ها'!AE4</f>
      </c>
      <c r="K4" s="6">
        <f>'داده ها'!AF4</f>
      </c>
      <c r="L4" s="6">
        <f>'داده ها'!AG4</f>
      </c>
      <c r="M4" s="6">
        <f>'داده ها'!AH4</f>
      </c>
      <c r="N4" s="6">
        <f>'داده ها'!AI4</f>
      </c>
      <c r="O4" s="6">
        <f>'داده ها'!AJ4</f>
      </c>
      <c r="P4" s="6">
        <f>'داده ها'!AK4</f>
      </c>
      <c r="Q4" s="6">
        <f>'داده ها'!AL4</f>
      </c>
      <c r="R4" s="6">
        <f>'داده ها'!AM4</f>
      </c>
      <c r="S4" s="6">
        <f>'داده ها'!AN4</f>
      </c>
      <c r="T4" s="6">
        <f>'داده ها'!AO4</f>
      </c>
      <c r="U4" s="6">
        <f>'داده ها'!AP4</f>
      </c>
      <c r="V4" s="6">
        <f>'داده ها'!AQ4</f>
      </c>
      <c r="W4" s="6">
        <f>'داده ها'!AR4</f>
      </c>
      <c r="X4" s="6">
        <f>'داده ها'!AS4</f>
      </c>
      <c r="Y4" s="6">
        <f>'داده ها'!AT4</f>
      </c>
      <c r="Z4" s="6">
        <f>'داده ها'!AU4</f>
      </c>
      <c r="AA4" s="6">
        <f>'داده ها'!AV4</f>
      </c>
      <c r="AB4" s="6">
        <f>'داده ها'!AW4</f>
      </c>
      <c r="AC4" s="6">
        <f>'داده ها'!AX4</f>
      </c>
      <c r="AD4" s="3">
        <f>IF(D4=1, "شدید",IF(D4=3,"خفیف", IF(D4=5, "طبیعی")))</f>
      </c>
      <c r="AE4" s="2">
        <f>IF(E4=1, "شدید",IF(E4=3,"خفیف", IF(E4=5, "طبیعی")))</f>
      </c>
      <c r="AF4" s="2">
        <f>IF(F4=1, "شدید",IF(F4=3,"خفیف", IF(F4=5, "طبیعی")))</f>
      </c>
      <c r="AG4" s="3">
        <f>IF(G4=1, "شدید",IF(G4=3,"خفیف", IF(G4=5, "طبیعی")))</f>
      </c>
      <c r="AH4" s="3">
        <f>IF(H4=1, "شدید",IF(H4=3,"خفیف", IF(H4=5, "طبیعی")))</f>
      </c>
      <c r="AI4" s="3">
        <f>IF(I4=1, "شدید",IF(I4=3,"خفیف", IF(I4=5, "طبیعی")))</f>
      </c>
      <c r="AJ4" s="3">
        <f>IF(J4=1, "شدید",IF(J4=3,"خفیف", IF(J4=5, "طبیعی")))</f>
      </c>
      <c r="AK4" s="3">
        <f>IF(K4=1, "شدید",IF(K4=3,"خفیف", IF(K4=5, "طبیعی")))</f>
      </c>
      <c r="AL4" s="3">
        <f>IF(L4=1, "شدید",IF(L4=3,"خفیف", IF(L4=5, "طبیعی")))</f>
      </c>
      <c r="AM4" s="3">
        <f>IF(M4=1, "شدید",IF(M4=3,"خفیف", IF(M4=5, "طبیعی")))</f>
      </c>
      <c r="AN4" s="2">
        <f>IF(N4=1, "شدید",IF(N4=3,"خفیف", IF(N4=5, "طبیعی")))</f>
      </c>
      <c r="AO4" s="2">
        <f>IF(O4=1, "شدید",IF(O4=3,"خفیف", IF(O4=5, "طبیعی")))</f>
      </c>
      <c r="AP4" s="3">
        <f>IF(P4=1, "شدید",IF(P4=3,"خفیف", IF(P4=5, "طبیعی")))</f>
      </c>
      <c r="AQ4" s="2">
        <f>IF(Q4=1, "شدید",IF(Q4=3,"خفیف", IF(Q4=5, "طبیعی")))</f>
      </c>
      <c r="AR4" s="3">
        <f>IF(R4=1, "شدید",IF(R4=3,"خفیف", IF(R4=5, "طبیعی")))</f>
      </c>
      <c r="AS4" s="3">
        <f>IF(S4=1, "شدید",IF(S4=3,"خفیف", IF(S4=5, "طبیعی")))</f>
      </c>
      <c r="AT4" s="3">
        <f>IF(T4=1, "شدید",IF(T4=3,"خفیف", IF(T4=5, "طبیعی")))</f>
      </c>
      <c r="AU4" s="3">
        <f>IF(U4=1, "شدید",IF(U4=3,"خفیف", IF(U4=5, "طبیعی")))</f>
      </c>
      <c r="AV4" s="3">
        <f>IF(V4=1, "شدید",IF(V4=3,"خفیف", IF(V4=5, "طبیعی")))</f>
      </c>
      <c r="AW4" s="3">
        <f>IF(W4=1, "شدید",IF(W4=3,"خفیف", IF(W4=5, "طبیعی")))</f>
      </c>
      <c r="AX4" s="3">
        <f>IF(X4=1, "شدید",IF(X4=3,"خفیف", IF(X4=5, "طبیعی")))</f>
      </c>
      <c r="AY4" s="3">
        <f>IF(Y4=1, "شدید",IF(Y4=3,"خفیف", IF(Y4=5, "طبیعی")))</f>
      </c>
      <c r="AZ4" s="3">
        <f>IF(Z4=1, "شدید",IF(Z4=3,"خفیف", IF(Z4=5, "طبیعی")))</f>
      </c>
      <c r="BA4" s="3">
        <f>IF(AA4=1, "شدید",IF(AA4=3,"خفیف", IF(AA4=5, "طبیعی")))</f>
      </c>
      <c r="BB4" s="3">
        <f>IF(AB4=1, "شدید",IF(AB4=3,"خفیف", IF(AB4=5, "طبیعی")))</f>
      </c>
      <c r="BC4" s="3">
        <f>IF(AC4=1, "شدید",IF(AC4=3,"خفیف", IF(AC4=5, "طبیعی")))</f>
      </c>
    </row>
    <row x14ac:dyDescent="0.25" r="5" customHeight="1" ht="18.9">
      <c r="A5" s="2">
        <f>'اطلاعات شخصی'!B5</f>
      </c>
      <c r="B5" s="7">
        <f>'داده ها'!B5</f>
      </c>
      <c r="C5" s="7">
        <f>'داده ها'!C5</f>
      </c>
      <c r="D5" s="6">
        <f>'داده ها'!Y5</f>
      </c>
      <c r="E5" s="6">
        <f>'داده ها'!Z5</f>
      </c>
      <c r="F5" s="6">
        <f>'داده ها'!AA5</f>
      </c>
      <c r="G5" s="6">
        <f>'داده ها'!AB5</f>
      </c>
      <c r="H5" s="6">
        <f>'داده ها'!AC5</f>
      </c>
      <c r="I5" s="6">
        <f>'داده ها'!AD5</f>
      </c>
      <c r="J5" s="6">
        <f>'داده ها'!AE5</f>
      </c>
      <c r="K5" s="6">
        <f>'داده ها'!AF5</f>
      </c>
      <c r="L5" s="6">
        <f>'داده ها'!AG5</f>
      </c>
      <c r="M5" s="6">
        <f>'داده ها'!AH5</f>
      </c>
      <c r="N5" s="6">
        <f>'داده ها'!AI5</f>
      </c>
      <c r="O5" s="6">
        <f>'داده ها'!AJ5</f>
      </c>
      <c r="P5" s="6">
        <f>'داده ها'!AK5</f>
      </c>
      <c r="Q5" s="6">
        <f>'داده ها'!AL5</f>
      </c>
      <c r="R5" s="6">
        <f>'داده ها'!AM5</f>
      </c>
      <c r="S5" s="6">
        <f>'داده ها'!AN5</f>
      </c>
      <c r="T5" s="6">
        <f>'داده ها'!AO5</f>
      </c>
      <c r="U5" s="6">
        <f>'داده ها'!AP5</f>
      </c>
      <c r="V5" s="6">
        <f>'داده ها'!AQ5</f>
      </c>
      <c r="W5" s="6">
        <f>'داده ها'!AR5</f>
      </c>
      <c r="X5" s="6">
        <f>'داده ها'!AS5</f>
      </c>
      <c r="Y5" s="6">
        <f>'داده ها'!AT5</f>
      </c>
      <c r="Z5" s="6">
        <f>'داده ها'!AU5</f>
      </c>
      <c r="AA5" s="6">
        <f>'داده ها'!AV5</f>
      </c>
      <c r="AB5" s="6">
        <f>'داده ها'!AW5</f>
      </c>
      <c r="AC5" s="6">
        <f>'داده ها'!AX5</f>
      </c>
      <c r="AD5" s="3">
        <f>IF(D5=1, "شدید",IF(D5=3,"خفیف", IF(D5=5, "طبیعی")))</f>
      </c>
      <c r="AE5" s="2">
        <f>IF(E5=1, "شدید",IF(E5=3,"خفیف", IF(E5=5, "طبیعی")))</f>
      </c>
      <c r="AF5" s="2">
        <f>IF(F5=1, "شدید",IF(F5=3,"خفیف", IF(F5=5, "طبیعی")))</f>
      </c>
      <c r="AG5" s="3">
        <f>IF(G5=1, "شدید",IF(G5=3,"خفیف", IF(G5=5, "طبیعی")))</f>
      </c>
      <c r="AH5" s="3">
        <f>IF(H5=1, "شدید",IF(H5=3,"خفیف", IF(H5=5, "طبیعی")))</f>
      </c>
      <c r="AI5" s="3">
        <f>IF(I5=1, "شدید",IF(I5=3,"خفیف", IF(I5=5, "طبیعی")))</f>
      </c>
      <c r="AJ5" s="3">
        <f>IF(J5=1, "شدید",IF(J5=3,"خفیف", IF(J5=5, "طبیعی")))</f>
      </c>
      <c r="AK5" s="3">
        <f>IF(K5=1, "شدید",IF(K5=3,"خفیف", IF(K5=5, "طبیعی")))</f>
      </c>
      <c r="AL5" s="3">
        <f>IF(L5=1, "شدید",IF(L5=3,"خفیف", IF(L5=5, "طبیعی")))</f>
      </c>
      <c r="AM5" s="3">
        <f>IF(M5=1, "شدید",IF(M5=3,"خفیف", IF(M5=5, "طبیعی")))</f>
      </c>
      <c r="AN5" s="2">
        <f>IF(N5=1, "شدید",IF(N5=3,"خفیف", IF(N5=5, "طبیعی")))</f>
      </c>
      <c r="AO5" s="2">
        <f>IF(O5=1, "شدید",IF(O5=3,"خفیف", IF(O5=5, "طبیعی")))</f>
      </c>
      <c r="AP5" s="3">
        <f>IF(P5=1, "شدید",IF(P5=3,"خفیف", IF(P5=5, "طبیعی")))</f>
      </c>
      <c r="AQ5" s="2">
        <f>IF(Q5=1, "شدید",IF(Q5=3,"خفیف", IF(Q5=5, "طبیعی")))</f>
      </c>
      <c r="AR5" s="3">
        <f>IF(R5=1, "شدید",IF(R5=3,"خفیف", IF(R5=5, "طبیعی")))</f>
      </c>
      <c r="AS5" s="3">
        <f>IF(S5=1, "شدید",IF(S5=3,"خفیف", IF(S5=5, "طبیعی")))</f>
      </c>
      <c r="AT5" s="3">
        <f>IF(T5=1, "شدید",IF(T5=3,"خفیف", IF(T5=5, "طبیعی")))</f>
      </c>
      <c r="AU5" s="3">
        <f>IF(U5=1, "شدید",IF(U5=3,"خفیف", IF(U5=5, "طبیعی")))</f>
      </c>
      <c r="AV5" s="3">
        <f>IF(V5=1, "شدید",IF(V5=3,"خفیف", IF(V5=5, "طبیعی")))</f>
      </c>
      <c r="AW5" s="3">
        <f>IF(W5=1, "شدید",IF(W5=3,"خفیف", IF(W5=5, "طبیعی")))</f>
      </c>
      <c r="AX5" s="3">
        <f>IF(X5=1, "شدید",IF(X5=3,"خفیف", IF(X5=5, "طبیعی")))</f>
      </c>
      <c r="AY5" s="3">
        <f>IF(Y5=1, "شدید",IF(Y5=3,"خفیف", IF(Y5=5, "طبیعی")))</f>
      </c>
      <c r="AZ5" s="3">
        <f>IF(Z5=1, "شدید",IF(Z5=3,"خفیف", IF(Z5=5, "طبیعی")))</f>
      </c>
      <c r="BA5" s="3">
        <f>IF(AA5=1, "شدید",IF(AA5=3,"خفیف", IF(AA5=5, "طبیعی")))</f>
      </c>
      <c r="BB5" s="3">
        <f>IF(AB5=1, "شدید",IF(AB5=3,"خفیف", IF(AB5=5, "طبیعی")))</f>
      </c>
      <c r="BC5" s="3">
        <f>IF(AC5=1, "شدید",IF(AC5=3,"خفیف", IF(AC5=5, "طبیعی")))</f>
      </c>
    </row>
    <row x14ac:dyDescent="0.25" r="6" customHeight="1" ht="18.9">
      <c r="A6" s="2">
        <f>'اطلاعات شخصی'!B6</f>
      </c>
      <c r="B6" s="7">
        <f>'داده ها'!B6</f>
      </c>
      <c r="C6" s="7">
        <f>'داده ها'!C6</f>
      </c>
      <c r="D6" s="6">
        <f>'داده ها'!Y6</f>
      </c>
      <c r="E6" s="6">
        <f>'داده ها'!Z6</f>
      </c>
      <c r="F6" s="6">
        <f>'داده ها'!AA6</f>
      </c>
      <c r="G6" s="6">
        <f>'داده ها'!AB6</f>
      </c>
      <c r="H6" s="6">
        <f>'داده ها'!AC6</f>
      </c>
      <c r="I6" s="6">
        <f>'داده ها'!AD6</f>
      </c>
      <c r="J6" s="6">
        <f>'داده ها'!AE6</f>
      </c>
      <c r="K6" s="6">
        <f>'داده ها'!AF6</f>
      </c>
      <c r="L6" s="6">
        <f>'داده ها'!AG6</f>
      </c>
      <c r="M6" s="6">
        <f>'داده ها'!AH6</f>
      </c>
      <c r="N6" s="6">
        <f>'داده ها'!AI6</f>
      </c>
      <c r="O6" s="6">
        <f>'داده ها'!AJ6</f>
      </c>
      <c r="P6" s="6">
        <f>'داده ها'!AK6</f>
      </c>
      <c r="Q6" s="6">
        <f>'داده ها'!AL6</f>
      </c>
      <c r="R6" s="6">
        <f>'داده ها'!AM6</f>
      </c>
      <c r="S6" s="6">
        <f>'داده ها'!AN6</f>
      </c>
      <c r="T6" s="6">
        <f>'داده ها'!AO6</f>
      </c>
      <c r="U6" s="6">
        <f>'داده ها'!AP6</f>
      </c>
      <c r="V6" s="6">
        <f>'داده ها'!AQ6</f>
      </c>
      <c r="W6" s="6">
        <f>'داده ها'!AR6</f>
      </c>
      <c r="X6" s="6">
        <f>'داده ها'!AS6</f>
      </c>
      <c r="Y6" s="6">
        <f>'داده ها'!AT6</f>
      </c>
      <c r="Z6" s="6">
        <f>'داده ها'!AU6</f>
      </c>
      <c r="AA6" s="6">
        <f>'داده ها'!AV6</f>
      </c>
      <c r="AB6" s="6">
        <f>'داده ها'!AW6</f>
      </c>
      <c r="AC6" s="6">
        <f>'داده ها'!AX6</f>
      </c>
      <c r="AD6" s="3">
        <f>IF(D6=1, "شدید",IF(D6=3,"خفیف", IF(D6=5, "طبیعی")))</f>
      </c>
      <c r="AE6" s="2">
        <f>IF(E6=1, "شدید",IF(E6=3,"خفیف", IF(E6=5, "طبیعی")))</f>
      </c>
      <c r="AF6" s="2">
        <f>IF(F6=1, "شدید",IF(F6=3,"خفیف", IF(F6=5, "طبیعی")))</f>
      </c>
      <c r="AG6" s="3">
        <f>IF(G6=1, "شدید",IF(G6=3,"خفیف", IF(G6=5, "طبیعی")))</f>
      </c>
      <c r="AH6" s="3">
        <f>IF(H6=1, "شدید",IF(H6=3,"خفیف", IF(H6=5, "طبیعی")))</f>
      </c>
      <c r="AI6" s="3">
        <f>IF(I6=1, "شدید",IF(I6=3,"خفیف", IF(I6=5, "طبیعی")))</f>
      </c>
      <c r="AJ6" s="3">
        <f>IF(J6=1, "شدید",IF(J6=3,"خفیف", IF(J6=5, "طبیعی")))</f>
      </c>
      <c r="AK6" s="3">
        <f>IF(K6=1, "شدید",IF(K6=3,"خفیف", IF(K6=5, "طبیعی")))</f>
      </c>
      <c r="AL6" s="3">
        <f>IF(L6=1, "شدید",IF(L6=3,"خفیف", IF(L6=5, "طبیعی")))</f>
      </c>
      <c r="AM6" s="3">
        <f>IF(M6=1, "شدید",IF(M6=3,"خفیف", IF(M6=5, "طبیعی")))</f>
      </c>
      <c r="AN6" s="2">
        <f>IF(N6=1, "شدید",IF(N6=3,"خفیف", IF(N6=5, "طبیعی")))</f>
      </c>
      <c r="AO6" s="2">
        <f>IF(O6=1, "شدید",IF(O6=3,"خفیف", IF(O6=5, "طبیعی")))</f>
      </c>
      <c r="AP6" s="3">
        <f>IF(P6=1, "شدید",IF(P6=3,"خفیف", IF(P6=5, "طبیعی")))</f>
      </c>
      <c r="AQ6" s="2">
        <f>IF(Q6=1, "شدید",IF(Q6=3,"خفیف", IF(Q6=5, "طبیعی")))</f>
      </c>
      <c r="AR6" s="3">
        <f>IF(R6=1, "شدید",IF(R6=3,"خفیف", IF(R6=5, "طبیعی")))</f>
      </c>
      <c r="AS6" s="3">
        <f>IF(S6=1, "شدید",IF(S6=3,"خفیف", IF(S6=5, "طبیعی")))</f>
      </c>
      <c r="AT6" s="3">
        <f>IF(T6=1, "شدید",IF(T6=3,"خفیف", IF(T6=5, "طبیعی")))</f>
      </c>
      <c r="AU6" s="3">
        <f>IF(U6=1, "شدید",IF(U6=3,"خفیف", IF(U6=5, "طبیعی")))</f>
      </c>
      <c r="AV6" s="3">
        <f>IF(V6=1, "شدید",IF(V6=3,"خفیف", IF(V6=5, "طبیعی")))</f>
      </c>
      <c r="AW6" s="3">
        <f>IF(W6=1, "شدید",IF(W6=3,"خفیف", IF(W6=5, "طبیعی")))</f>
      </c>
      <c r="AX6" s="3">
        <f>IF(X6=1, "شدید",IF(X6=3,"خفیف", IF(X6=5, "طبیعی")))</f>
      </c>
      <c r="AY6" s="3">
        <f>IF(Y6=1, "شدید",IF(Y6=3,"خفیف", IF(Y6=5, "طبیعی")))</f>
      </c>
      <c r="AZ6" s="3">
        <f>IF(Z6=1, "شدید",IF(Z6=3,"خفیف", IF(Z6=5, "طبیعی")))</f>
      </c>
      <c r="BA6" s="3">
        <f>IF(AA6=1, "شدید",IF(AA6=3,"خفیف", IF(AA6=5, "طبیعی")))</f>
      </c>
      <c r="BB6" s="3">
        <f>IF(AB6=1, "شدید",IF(AB6=3,"خفیف", IF(AB6=5, "طبیعی")))</f>
      </c>
      <c r="BC6" s="3">
        <f>IF(AC6=1, "شدید",IF(AC6=3,"خفیف", IF(AC6=5, "طبیعی")))</f>
      </c>
    </row>
    <row x14ac:dyDescent="0.25" r="7" customHeight="1" ht="18.9">
      <c r="A7" s="2">
        <f>'اطلاعات شخصی'!B7</f>
      </c>
      <c r="B7" s="7">
        <f>'داده ها'!B7</f>
      </c>
      <c r="C7" s="7">
        <f>'داده ها'!C7</f>
      </c>
      <c r="D7" s="6">
        <f>'داده ها'!Y7</f>
      </c>
      <c r="E7" s="6">
        <f>'داده ها'!Z7</f>
      </c>
      <c r="F7" s="6">
        <f>'داده ها'!AA7</f>
      </c>
      <c r="G7" s="6">
        <f>'داده ها'!AB7</f>
      </c>
      <c r="H7" s="6">
        <f>'داده ها'!AC7</f>
      </c>
      <c r="I7" s="6">
        <f>'داده ها'!AD7</f>
      </c>
      <c r="J7" s="6">
        <f>'داده ها'!AE7</f>
      </c>
      <c r="K7" s="6">
        <f>'داده ها'!AF7</f>
      </c>
      <c r="L7" s="6">
        <f>'داده ها'!AG7</f>
      </c>
      <c r="M7" s="6">
        <f>'داده ها'!AH7</f>
      </c>
      <c r="N7" s="6">
        <f>'داده ها'!AI7</f>
      </c>
      <c r="O7" s="6">
        <f>'داده ها'!AJ7</f>
      </c>
      <c r="P7" s="6">
        <f>'داده ها'!AK7</f>
      </c>
      <c r="Q7" s="6">
        <f>'داده ها'!AL7</f>
      </c>
      <c r="R7" s="6">
        <f>'داده ها'!AM7</f>
      </c>
      <c r="S7" s="6">
        <f>'داده ها'!AN7</f>
      </c>
      <c r="T7" s="6">
        <f>'داده ها'!AO7</f>
      </c>
      <c r="U7" s="6">
        <f>'داده ها'!AP7</f>
      </c>
      <c r="V7" s="6">
        <f>'داده ها'!AQ7</f>
      </c>
      <c r="W7" s="6">
        <f>'داده ها'!AR7</f>
      </c>
      <c r="X7" s="6">
        <f>'داده ها'!AS7</f>
      </c>
      <c r="Y7" s="6">
        <f>'داده ها'!AT7</f>
      </c>
      <c r="Z7" s="6">
        <f>'داده ها'!AU7</f>
      </c>
      <c r="AA7" s="6">
        <f>'داده ها'!AV7</f>
      </c>
      <c r="AB7" s="6">
        <f>'داده ها'!AW7</f>
      </c>
      <c r="AC7" s="6">
        <f>'داده ها'!AX7</f>
      </c>
      <c r="AD7" s="3">
        <f>IF(D7=1, "شدید",IF(D7=3,"خفیف", IF(D7=5, "طبیعی")))</f>
      </c>
      <c r="AE7" s="2">
        <f>IF(E7=1, "شدید",IF(E7=3,"خفیف", IF(E7=5, "طبیعی")))</f>
      </c>
      <c r="AF7" s="2">
        <f>IF(F7=1, "شدید",IF(F7=3,"خفیف", IF(F7=5, "طبیعی")))</f>
      </c>
      <c r="AG7" s="3">
        <f>IF(G7=1, "شدید",IF(G7=3,"خفیف", IF(G7=5, "طبیعی")))</f>
      </c>
      <c r="AH7" s="3">
        <f>IF(H7=1, "شدید",IF(H7=3,"خفیف", IF(H7=5, "طبیعی")))</f>
      </c>
      <c r="AI7" s="3">
        <f>IF(I7=1, "شدید",IF(I7=3,"خفیف", IF(I7=5, "طبیعی")))</f>
      </c>
      <c r="AJ7" s="3">
        <f>IF(J7=1, "شدید",IF(J7=3,"خفیف", IF(J7=5, "طبیعی")))</f>
      </c>
      <c r="AK7" s="3">
        <f>IF(K7=1, "شدید",IF(K7=3,"خفیف", IF(K7=5, "طبیعی")))</f>
      </c>
      <c r="AL7" s="3">
        <f>IF(L7=1, "شدید",IF(L7=3,"خفیف", IF(L7=5, "طبیعی")))</f>
      </c>
      <c r="AM7" s="3">
        <f>IF(M7=1, "شدید",IF(M7=3,"خفیف", IF(M7=5, "طبیعی")))</f>
      </c>
      <c r="AN7" s="2">
        <f>IF(N7=1, "شدید",IF(N7=3,"خفیف", IF(N7=5, "طبیعی")))</f>
      </c>
      <c r="AO7" s="2">
        <f>IF(O7=1, "شدید",IF(O7=3,"خفیف", IF(O7=5, "طبیعی")))</f>
      </c>
      <c r="AP7" s="3">
        <f>IF(P7=1, "شدید",IF(P7=3,"خفیف", IF(P7=5, "طبیعی")))</f>
      </c>
      <c r="AQ7" s="2">
        <f>IF(Q7=1, "شدید",IF(Q7=3,"خفیف", IF(Q7=5, "طبیعی")))</f>
      </c>
      <c r="AR7" s="3">
        <f>IF(R7=1, "شدید",IF(R7=3,"خفیف", IF(R7=5, "طبیعی")))</f>
      </c>
      <c r="AS7" s="3">
        <f>IF(S7=1, "شدید",IF(S7=3,"خفیف", IF(S7=5, "طبیعی")))</f>
      </c>
      <c r="AT7" s="3">
        <f>IF(T7=1, "شدید",IF(T7=3,"خفیف", IF(T7=5, "طبیعی")))</f>
      </c>
      <c r="AU7" s="3">
        <f>IF(U7=1, "شدید",IF(U7=3,"خفیف", IF(U7=5, "طبیعی")))</f>
      </c>
      <c r="AV7" s="3">
        <f>IF(V7=1, "شدید",IF(V7=3,"خفیف", IF(V7=5, "طبیعی")))</f>
      </c>
      <c r="AW7" s="3">
        <f>IF(W7=1, "شدید",IF(W7=3,"خفیف", IF(W7=5, "طبیعی")))</f>
      </c>
      <c r="AX7" s="3">
        <f>IF(X7=1, "شدید",IF(X7=3,"خفیف", IF(X7=5, "طبیعی")))</f>
      </c>
      <c r="AY7" s="3">
        <f>IF(Y7=1, "شدید",IF(Y7=3,"خفیف", IF(Y7=5, "طبیعی")))</f>
      </c>
      <c r="AZ7" s="3">
        <f>IF(Z7=1, "شدید",IF(Z7=3,"خفیف", IF(Z7=5, "طبیعی")))</f>
      </c>
      <c r="BA7" s="3">
        <f>IF(AA7=1, "شدید",IF(AA7=3,"خفیف", IF(AA7=5, "طبیعی")))</f>
      </c>
      <c r="BB7" s="3">
        <f>IF(AB7=1, "شدید",IF(AB7=3,"خفیف", IF(AB7=5, "طبیعی")))</f>
      </c>
      <c r="BC7" s="3">
        <f>IF(AC7=1, "شدید",IF(AC7=3,"خفیف", IF(AC7=5, "طبیعی")))</f>
      </c>
    </row>
    <row x14ac:dyDescent="0.25" r="8" customHeight="1" ht="18.9">
      <c r="A8" s="2">
        <f>'اطلاعات شخصی'!B8</f>
      </c>
      <c r="B8" s="7">
        <f>'داده ها'!B8</f>
      </c>
      <c r="C8" s="7">
        <f>'داده ها'!C8</f>
      </c>
      <c r="D8" s="6">
        <f>'داده ها'!Y8</f>
      </c>
      <c r="E8" s="6">
        <f>'داده ها'!Z8</f>
      </c>
      <c r="F8" s="6">
        <f>'داده ها'!AA8</f>
      </c>
      <c r="G8" s="6">
        <f>'داده ها'!AB8</f>
      </c>
      <c r="H8" s="6">
        <f>'داده ها'!AC8</f>
      </c>
      <c r="I8" s="6">
        <f>'داده ها'!AD8</f>
      </c>
      <c r="J8" s="6">
        <f>'داده ها'!AE8</f>
      </c>
      <c r="K8" s="6">
        <f>'داده ها'!AF8</f>
      </c>
      <c r="L8" s="6">
        <f>'داده ها'!AG8</f>
      </c>
      <c r="M8" s="6">
        <f>'داده ها'!AH8</f>
      </c>
      <c r="N8" s="6">
        <f>'داده ها'!AI8</f>
      </c>
      <c r="O8" s="6">
        <f>'داده ها'!AJ8</f>
      </c>
      <c r="P8" s="6">
        <f>'داده ها'!AK8</f>
      </c>
      <c r="Q8" s="6">
        <f>'داده ها'!AL8</f>
      </c>
      <c r="R8" s="6">
        <f>'داده ها'!AM8</f>
      </c>
      <c r="S8" s="6">
        <f>'داده ها'!AN8</f>
      </c>
      <c r="T8" s="6">
        <f>'داده ها'!AO8</f>
      </c>
      <c r="U8" s="6">
        <f>'داده ها'!AP8</f>
      </c>
      <c r="V8" s="6">
        <f>'داده ها'!AQ8</f>
      </c>
      <c r="W8" s="6">
        <f>'داده ها'!AR8</f>
      </c>
      <c r="X8" s="6">
        <f>'داده ها'!AS8</f>
      </c>
      <c r="Y8" s="6">
        <f>'داده ها'!AT8</f>
      </c>
      <c r="Z8" s="6">
        <f>'داده ها'!AU8</f>
      </c>
      <c r="AA8" s="6">
        <f>'داده ها'!AV8</f>
      </c>
      <c r="AB8" s="6">
        <f>'داده ها'!AW8</f>
      </c>
      <c r="AC8" s="6">
        <f>'داده ها'!AX8</f>
      </c>
      <c r="AD8" s="3">
        <f>IF(D8=1, "شدید",IF(D8=3,"خفیف", IF(D8=5, "طبیعی")))</f>
      </c>
      <c r="AE8" s="2">
        <f>IF(E8=1, "شدید",IF(E8=3,"خفیف", IF(E8=5, "طبیعی")))</f>
      </c>
      <c r="AF8" s="2">
        <f>IF(F8=1, "شدید",IF(F8=3,"خفیف", IF(F8=5, "طبیعی")))</f>
      </c>
      <c r="AG8" s="3">
        <f>IF(G8=1, "شدید",IF(G8=3,"خفیف", IF(G8=5, "طبیعی")))</f>
      </c>
      <c r="AH8" s="3">
        <f>IF(H8=1, "شدید",IF(H8=3,"خفیف", IF(H8=5, "طبیعی")))</f>
      </c>
      <c r="AI8" s="3">
        <f>IF(I8=1, "شدید",IF(I8=3,"خفیف", IF(I8=5, "طبیعی")))</f>
      </c>
      <c r="AJ8" s="3">
        <f>IF(J8=1, "شدید",IF(J8=3,"خفیف", IF(J8=5, "طبیعی")))</f>
      </c>
      <c r="AK8" s="3">
        <f>IF(K8=1, "شدید",IF(K8=3,"خفیف", IF(K8=5, "طبیعی")))</f>
      </c>
      <c r="AL8" s="3">
        <f>IF(L8=1, "شدید",IF(L8=3,"خفیف", IF(L8=5, "طبیعی")))</f>
      </c>
      <c r="AM8" s="3">
        <f>IF(M8=1, "شدید",IF(M8=3,"خفیف", IF(M8=5, "طبیعی")))</f>
      </c>
      <c r="AN8" s="2">
        <f>IF(N8=1, "شدید",IF(N8=3,"خفیف", IF(N8=5, "طبیعی")))</f>
      </c>
      <c r="AO8" s="2">
        <f>IF(O8=1, "شدید",IF(O8=3,"خفیف", IF(O8=5, "طبیعی")))</f>
      </c>
      <c r="AP8" s="3">
        <f>IF(P8=1, "شدید",IF(P8=3,"خفیف", IF(P8=5, "طبیعی")))</f>
      </c>
      <c r="AQ8" s="2">
        <f>IF(Q8=1, "شدید",IF(Q8=3,"خفیف", IF(Q8=5, "طبیعی")))</f>
      </c>
      <c r="AR8" s="3">
        <f>IF(R8=1, "شدید",IF(R8=3,"خفیف", IF(R8=5, "طبیعی")))</f>
      </c>
      <c r="AS8" s="3">
        <f>IF(S8=1, "شدید",IF(S8=3,"خفیف", IF(S8=5, "طبیعی")))</f>
      </c>
      <c r="AT8" s="3">
        <f>IF(T8=1, "شدید",IF(T8=3,"خفیف", IF(T8=5, "طبیعی")))</f>
      </c>
      <c r="AU8" s="3">
        <f>IF(U8=1, "شدید",IF(U8=3,"خفیف", IF(U8=5, "طبیعی")))</f>
      </c>
      <c r="AV8" s="3">
        <f>IF(V8=1, "شدید",IF(V8=3,"خفیف", IF(V8=5, "طبیعی")))</f>
      </c>
      <c r="AW8" s="3">
        <f>IF(W8=1, "شدید",IF(W8=3,"خفیف", IF(W8=5, "طبیعی")))</f>
      </c>
      <c r="AX8" s="3">
        <f>IF(X8=1, "شدید",IF(X8=3,"خفیف", IF(X8=5, "طبیعی")))</f>
      </c>
      <c r="AY8" s="3">
        <f>IF(Y8=1, "شدید",IF(Y8=3,"خفیف", IF(Y8=5, "طبیعی")))</f>
      </c>
      <c r="AZ8" s="3">
        <f>IF(Z8=1, "شدید",IF(Z8=3,"خفیف", IF(Z8=5, "طبیعی")))</f>
      </c>
      <c r="BA8" s="3">
        <f>IF(AA8=1, "شدید",IF(AA8=3,"خفیف", IF(AA8=5, "طبیعی")))</f>
      </c>
      <c r="BB8" s="3">
        <f>IF(AB8=1, "شدید",IF(AB8=3,"خفیف", IF(AB8=5, "طبیعی")))</f>
      </c>
      <c r="BC8" s="3">
        <f>IF(AC8=1, "شدید",IF(AC8=3,"خفیف", IF(AC8=5, "طبیعی")))</f>
      </c>
    </row>
    <row x14ac:dyDescent="0.25" r="9" customHeight="1" ht="18.9">
      <c r="A9" s="2">
        <f>'اطلاعات شخصی'!B9</f>
      </c>
      <c r="B9" s="7">
        <f>'داده ها'!B9</f>
      </c>
      <c r="C9" s="7">
        <f>'داده ها'!C9</f>
      </c>
      <c r="D9" s="6">
        <f>'داده ها'!Y9</f>
      </c>
      <c r="E9" s="6">
        <f>'داده ها'!Z9</f>
      </c>
      <c r="F9" s="6">
        <f>'داده ها'!AA9</f>
      </c>
      <c r="G9" s="6">
        <f>'داده ها'!AB9</f>
      </c>
      <c r="H9" s="6">
        <f>'داده ها'!AC9</f>
      </c>
      <c r="I9" s="6">
        <f>'داده ها'!AD9</f>
      </c>
      <c r="J9" s="6">
        <f>'داده ها'!AE9</f>
      </c>
      <c r="K9" s="6">
        <f>'داده ها'!AF9</f>
      </c>
      <c r="L9" s="6">
        <f>'داده ها'!AG9</f>
      </c>
      <c r="M9" s="6">
        <f>'داده ها'!AH9</f>
      </c>
      <c r="N9" s="6">
        <f>'داده ها'!AI9</f>
      </c>
      <c r="O9" s="6">
        <f>'داده ها'!AJ9</f>
      </c>
      <c r="P9" s="6">
        <f>'داده ها'!AK9</f>
      </c>
      <c r="Q9" s="6">
        <f>'داده ها'!AL9</f>
      </c>
      <c r="R9" s="6">
        <f>'داده ها'!AM9</f>
      </c>
      <c r="S9" s="6">
        <f>'داده ها'!AN9</f>
      </c>
      <c r="T9" s="6">
        <f>'داده ها'!AO9</f>
      </c>
      <c r="U9" s="6">
        <f>'داده ها'!AP9</f>
      </c>
      <c r="V9" s="6">
        <f>'داده ها'!AQ9</f>
      </c>
      <c r="W9" s="6">
        <f>'داده ها'!AR9</f>
      </c>
      <c r="X9" s="6">
        <f>'داده ها'!AS9</f>
      </c>
      <c r="Y9" s="6">
        <f>'داده ها'!AT9</f>
      </c>
      <c r="Z9" s="6">
        <f>'داده ها'!AU9</f>
      </c>
      <c r="AA9" s="6">
        <f>'داده ها'!AV9</f>
      </c>
      <c r="AB9" s="6">
        <f>'داده ها'!AW9</f>
      </c>
      <c r="AC9" s="6">
        <f>'داده ها'!AX9</f>
      </c>
      <c r="AD9" s="3">
        <f>IF(D9=1, "شدید",IF(D9=3,"خفیف", IF(D9=5, "طبیعی")))</f>
      </c>
      <c r="AE9" s="2">
        <f>IF(E9=1, "شدید",IF(E9=3,"خفیف", IF(E9=5, "طبیعی")))</f>
      </c>
      <c r="AF9" s="2">
        <f>IF(F9=1, "شدید",IF(F9=3,"خفیف", IF(F9=5, "طبیعی")))</f>
      </c>
      <c r="AG9" s="3">
        <f>IF(G9=1, "شدید",IF(G9=3,"خفیف", IF(G9=5, "طبیعی")))</f>
      </c>
      <c r="AH9" s="3">
        <f>IF(H9=1, "شدید",IF(H9=3,"خفیف", IF(H9=5, "طبیعی")))</f>
      </c>
      <c r="AI9" s="3">
        <f>IF(I9=1, "شدید",IF(I9=3,"خفیف", IF(I9=5, "طبیعی")))</f>
      </c>
      <c r="AJ9" s="3">
        <f>IF(J9=1, "شدید",IF(J9=3,"خفیف", IF(J9=5, "طبیعی")))</f>
      </c>
      <c r="AK9" s="3">
        <f>IF(K9=1, "شدید",IF(K9=3,"خفیف", IF(K9=5, "طبیعی")))</f>
      </c>
      <c r="AL9" s="3">
        <f>IF(L9=1, "شدید",IF(L9=3,"خفیف", IF(L9=5, "طبیعی")))</f>
      </c>
      <c r="AM9" s="3">
        <f>IF(M9=1, "شدید",IF(M9=3,"خفیف", IF(M9=5, "طبیعی")))</f>
      </c>
      <c r="AN9" s="2">
        <f>IF(N9=1, "شدید",IF(N9=3,"خفیف", IF(N9=5, "طبیعی")))</f>
      </c>
      <c r="AO9" s="2">
        <f>IF(O9=1, "شدید",IF(O9=3,"خفیف", IF(O9=5, "طبیعی")))</f>
      </c>
      <c r="AP9" s="3">
        <f>IF(P9=1, "شدید",IF(P9=3,"خفیف", IF(P9=5, "طبیعی")))</f>
      </c>
      <c r="AQ9" s="2">
        <f>IF(Q9=1, "شدید",IF(Q9=3,"خفیف", IF(Q9=5, "طبیعی")))</f>
      </c>
      <c r="AR9" s="3">
        <f>IF(R9=1, "شدید",IF(R9=3,"خفیف", IF(R9=5, "طبیعی")))</f>
      </c>
      <c r="AS9" s="3">
        <f>IF(S9=1, "شدید",IF(S9=3,"خفیف", IF(S9=5, "طبیعی")))</f>
      </c>
      <c r="AT9" s="3">
        <f>IF(T9=1, "شدید",IF(T9=3,"خفیف", IF(T9=5, "طبیعی")))</f>
      </c>
      <c r="AU9" s="3">
        <f>IF(U9=1, "شدید",IF(U9=3,"خفیف", IF(U9=5, "طبیعی")))</f>
      </c>
      <c r="AV9" s="3">
        <f>IF(V9=1, "شدید",IF(V9=3,"خفیف", IF(V9=5, "طبیعی")))</f>
      </c>
      <c r="AW9" s="3">
        <f>IF(W9=1, "شدید",IF(W9=3,"خفیف", IF(W9=5, "طبیعی")))</f>
      </c>
      <c r="AX9" s="3">
        <f>IF(X9=1, "شدید",IF(X9=3,"خفیف", IF(X9=5, "طبیعی")))</f>
      </c>
      <c r="AY9" s="3">
        <f>IF(Y9=1, "شدید",IF(Y9=3,"خفیف", IF(Y9=5, "طبیعی")))</f>
      </c>
      <c r="AZ9" s="3">
        <f>IF(Z9=1, "شدید",IF(Z9=3,"خفیف", IF(Z9=5, "طبیعی")))</f>
      </c>
      <c r="BA9" s="3">
        <f>IF(AA9=1, "شدید",IF(AA9=3,"خفیف", IF(AA9=5, "طبیعی")))</f>
      </c>
      <c r="BB9" s="3">
        <f>IF(AB9=1, "شدید",IF(AB9=3,"خفیف", IF(AB9=5, "طبیعی")))</f>
      </c>
      <c r="BC9" s="3">
        <f>IF(AC9=1, "شدید",IF(AC9=3,"خفیف", IF(AC9=5, "طبیعی")))</f>
      </c>
    </row>
    <row x14ac:dyDescent="0.25" r="10" customHeight="1" ht="18.9">
      <c r="A10" s="2">
        <f>'اطلاعات شخصی'!B10</f>
      </c>
      <c r="B10" s="7">
        <f>'داده ها'!B10</f>
      </c>
      <c r="C10" s="7">
        <f>'داده ها'!C10</f>
      </c>
      <c r="D10" s="6">
        <f>'داده ها'!Y10</f>
      </c>
      <c r="E10" s="6">
        <f>'داده ها'!Z10</f>
      </c>
      <c r="F10" s="6">
        <f>'داده ها'!AA10</f>
      </c>
      <c r="G10" s="6">
        <f>'داده ها'!AB10</f>
      </c>
      <c r="H10" s="6">
        <f>'داده ها'!AC10</f>
      </c>
      <c r="I10" s="6">
        <f>'داده ها'!AD10</f>
      </c>
      <c r="J10" s="6">
        <f>'داده ها'!AE10</f>
      </c>
      <c r="K10" s="6">
        <f>'داده ها'!AF10</f>
      </c>
      <c r="L10" s="6">
        <f>'داده ها'!AG10</f>
      </c>
      <c r="M10" s="6">
        <f>'داده ها'!AH10</f>
      </c>
      <c r="N10" s="6">
        <f>'داده ها'!AI10</f>
      </c>
      <c r="O10" s="6">
        <f>'داده ها'!AJ10</f>
      </c>
      <c r="P10" s="6">
        <f>'داده ها'!AK10</f>
      </c>
      <c r="Q10" s="6">
        <f>'داده ها'!AL10</f>
      </c>
      <c r="R10" s="6">
        <f>'داده ها'!AM10</f>
      </c>
      <c r="S10" s="6">
        <f>'داده ها'!AN10</f>
      </c>
      <c r="T10" s="6">
        <f>'داده ها'!AO10</f>
      </c>
      <c r="U10" s="6">
        <f>'داده ها'!AP10</f>
      </c>
      <c r="V10" s="6">
        <f>'داده ها'!AQ10</f>
      </c>
      <c r="W10" s="6">
        <f>'داده ها'!AR10</f>
      </c>
      <c r="X10" s="6">
        <f>'داده ها'!AS10</f>
      </c>
      <c r="Y10" s="6">
        <f>'داده ها'!AT10</f>
      </c>
      <c r="Z10" s="6">
        <f>'داده ها'!AU10</f>
      </c>
      <c r="AA10" s="6">
        <f>'داده ها'!AV10</f>
      </c>
      <c r="AB10" s="6">
        <f>'داده ها'!AW10</f>
      </c>
      <c r="AC10" s="6">
        <f>'داده ها'!AX10</f>
      </c>
      <c r="AD10" s="3">
        <f>IF(D10=1, "شدید",IF(D10=3,"خفیف", IF(D10=5, "طبیعی")))</f>
      </c>
      <c r="AE10" s="2">
        <f>IF(E10=1, "شدید",IF(E10=3,"خفیف", IF(E10=5, "طبیعی")))</f>
      </c>
      <c r="AF10" s="2">
        <f>IF(F10=1, "شدید",IF(F10=3,"خفیف", IF(F10=5, "طبیعی")))</f>
      </c>
      <c r="AG10" s="3">
        <f>IF(G10=1, "شدید",IF(G10=3,"خفیف", IF(G10=5, "طبیعی")))</f>
      </c>
      <c r="AH10" s="3">
        <f>IF(H10=1, "شدید",IF(H10=3,"خفیف", IF(H10=5, "طبیعی")))</f>
      </c>
      <c r="AI10" s="3">
        <f>IF(I10=1, "شدید",IF(I10=3,"خفیف", IF(I10=5, "طبیعی")))</f>
      </c>
      <c r="AJ10" s="3">
        <f>IF(J10=1, "شدید",IF(J10=3,"خفیف", IF(J10=5, "طبیعی")))</f>
      </c>
      <c r="AK10" s="3">
        <f>IF(K10=1, "شدید",IF(K10=3,"خفیف", IF(K10=5, "طبیعی")))</f>
      </c>
      <c r="AL10" s="3">
        <f>IF(L10=1, "شدید",IF(L10=3,"خفیف", IF(L10=5, "طبیعی")))</f>
      </c>
      <c r="AM10" s="3">
        <f>IF(M10=1, "شدید",IF(M10=3,"خفیف", IF(M10=5, "طبیعی")))</f>
      </c>
      <c r="AN10" s="2">
        <f>IF(N10=1, "شدید",IF(N10=3,"خفیف", IF(N10=5, "طبیعی")))</f>
      </c>
      <c r="AO10" s="2">
        <f>IF(O10=1, "شدید",IF(O10=3,"خفیف", IF(O10=5, "طبیعی")))</f>
      </c>
      <c r="AP10" s="3">
        <f>IF(P10=1, "شدید",IF(P10=3,"خفیف", IF(P10=5, "طبیعی")))</f>
      </c>
      <c r="AQ10" s="2">
        <f>IF(Q10=1, "شدید",IF(Q10=3,"خفیف", IF(Q10=5, "طبیعی")))</f>
      </c>
      <c r="AR10" s="3">
        <f>IF(R10=1, "شدید",IF(R10=3,"خفیف", IF(R10=5, "طبیعی")))</f>
      </c>
      <c r="AS10" s="3">
        <f>IF(S10=1, "شدید",IF(S10=3,"خفیف", IF(S10=5, "طبیعی")))</f>
      </c>
      <c r="AT10" s="3">
        <f>IF(T10=1, "شدید",IF(T10=3,"خفیف", IF(T10=5, "طبیعی")))</f>
      </c>
      <c r="AU10" s="3">
        <f>IF(U10=1, "شدید",IF(U10=3,"خفیف", IF(U10=5, "طبیعی")))</f>
      </c>
      <c r="AV10" s="3">
        <f>IF(V10=1, "شدید",IF(V10=3,"خفیف", IF(V10=5, "طبیعی")))</f>
      </c>
      <c r="AW10" s="3">
        <f>IF(W10=1, "شدید",IF(W10=3,"خفیف", IF(W10=5, "طبیعی")))</f>
      </c>
      <c r="AX10" s="3">
        <f>IF(X10=1, "شدید",IF(X10=3,"خفیف", IF(X10=5, "طبیعی")))</f>
      </c>
      <c r="AY10" s="3">
        <f>IF(Y10=1, "شدید",IF(Y10=3,"خفیف", IF(Y10=5, "طبیعی")))</f>
      </c>
      <c r="AZ10" s="3">
        <f>IF(Z10=1, "شدید",IF(Z10=3,"خفیف", IF(Z10=5, "طبیعی")))</f>
      </c>
      <c r="BA10" s="3">
        <f>IF(AA10=1, "شدید",IF(AA10=3,"خفیف", IF(AA10=5, "طبیعی")))</f>
      </c>
      <c r="BB10" s="3">
        <f>IF(AB10=1, "شدید",IF(AB10=3,"خفیف", IF(AB10=5, "طبیعی")))</f>
      </c>
      <c r="BC10" s="3">
        <f>IF(AC10=1, "شدید",IF(AC10=3,"خفیف", IF(AC10=5, "طبیعی")))</f>
      </c>
    </row>
    <row x14ac:dyDescent="0.25" r="11" customHeight="1" ht="18.9">
      <c r="A11" s="2">
        <f>'اطلاعات شخصی'!B11</f>
      </c>
      <c r="B11" s="7">
        <f>'داده ها'!B11</f>
      </c>
      <c r="C11" s="7">
        <f>'داده ها'!C11</f>
      </c>
      <c r="D11" s="6">
        <f>'داده ها'!Y11</f>
      </c>
      <c r="E11" s="6">
        <f>'داده ها'!Z11</f>
      </c>
      <c r="F11" s="6">
        <f>'داده ها'!AA11</f>
      </c>
      <c r="G11" s="6">
        <f>'داده ها'!AB11</f>
      </c>
      <c r="H11" s="6">
        <f>'داده ها'!AC11</f>
      </c>
      <c r="I11" s="6">
        <f>'داده ها'!AD11</f>
      </c>
      <c r="J11" s="6">
        <f>'داده ها'!AE11</f>
      </c>
      <c r="K11" s="6">
        <f>'داده ها'!AF11</f>
      </c>
      <c r="L11" s="6">
        <f>'داده ها'!AG11</f>
      </c>
      <c r="M11" s="6">
        <f>'داده ها'!AH11</f>
      </c>
      <c r="N11" s="6">
        <f>'داده ها'!AI11</f>
      </c>
      <c r="O11" s="6">
        <f>'داده ها'!AJ11</f>
      </c>
      <c r="P11" s="6">
        <f>'داده ها'!AK11</f>
      </c>
      <c r="Q11" s="6">
        <f>'داده ها'!AL11</f>
      </c>
      <c r="R11" s="6">
        <f>'داده ها'!AM11</f>
      </c>
      <c r="S11" s="6">
        <f>'داده ها'!AN11</f>
      </c>
      <c r="T11" s="6">
        <f>'داده ها'!AO11</f>
      </c>
      <c r="U11" s="6">
        <f>'داده ها'!AP11</f>
      </c>
      <c r="V11" s="6">
        <f>'داده ها'!AQ11</f>
      </c>
      <c r="W11" s="6">
        <f>'داده ها'!AR11</f>
      </c>
      <c r="X11" s="6">
        <f>'داده ها'!AS11</f>
      </c>
      <c r="Y11" s="6">
        <f>'داده ها'!AT11</f>
      </c>
      <c r="Z11" s="6">
        <f>'داده ها'!AU11</f>
      </c>
      <c r="AA11" s="6">
        <f>'داده ها'!AV11</f>
      </c>
      <c r="AB11" s="6">
        <f>'داده ها'!AW11</f>
      </c>
      <c r="AC11" s="6">
        <f>'داده ها'!AX11</f>
      </c>
      <c r="AD11" s="3">
        <f>IF(D11=1, "شدید",IF(D11=3,"خفیف", IF(D11=5, "طبیعی")))</f>
      </c>
      <c r="AE11" s="2">
        <f>IF(E11=1, "شدید",IF(E11=3,"خفیف", IF(E11=5, "طبیعی")))</f>
      </c>
      <c r="AF11" s="2">
        <f>IF(F11=1, "شدید",IF(F11=3,"خفیف", IF(F11=5, "طبیعی")))</f>
      </c>
      <c r="AG11" s="3">
        <f>IF(G11=1, "شدید",IF(G11=3,"خفیف", IF(G11=5, "طبیعی")))</f>
      </c>
      <c r="AH11" s="3">
        <f>IF(H11=1, "شدید",IF(H11=3,"خفیف", IF(H11=5, "طبیعی")))</f>
      </c>
      <c r="AI11" s="3">
        <f>IF(I11=1, "شدید",IF(I11=3,"خفیف", IF(I11=5, "طبیعی")))</f>
      </c>
      <c r="AJ11" s="3">
        <f>IF(J11=1, "شدید",IF(J11=3,"خفیف", IF(J11=5, "طبیعی")))</f>
      </c>
      <c r="AK11" s="3">
        <f>IF(K11=1, "شدید",IF(K11=3,"خفیف", IF(K11=5, "طبیعی")))</f>
      </c>
      <c r="AL11" s="3">
        <f>IF(L11=1, "شدید",IF(L11=3,"خفیف", IF(L11=5, "طبیعی")))</f>
      </c>
      <c r="AM11" s="3">
        <f>IF(M11=1, "شدید",IF(M11=3,"خفیف", IF(M11=5, "طبیعی")))</f>
      </c>
      <c r="AN11" s="2">
        <f>IF(N11=1, "شدید",IF(N11=3,"خفیف", IF(N11=5, "طبیعی")))</f>
      </c>
      <c r="AO11" s="2">
        <f>IF(O11=1, "شدید",IF(O11=3,"خفیف", IF(O11=5, "طبیعی")))</f>
      </c>
      <c r="AP11" s="3">
        <f>IF(P11=1, "شدید",IF(P11=3,"خفیف", IF(P11=5, "طبیعی")))</f>
      </c>
      <c r="AQ11" s="2">
        <f>IF(Q11=1, "شدید",IF(Q11=3,"خفیف", IF(Q11=5, "طبیعی")))</f>
      </c>
      <c r="AR11" s="3">
        <f>IF(R11=1, "شدید",IF(R11=3,"خفیف", IF(R11=5, "طبیعی")))</f>
      </c>
      <c r="AS11" s="3">
        <f>IF(S11=1, "شدید",IF(S11=3,"خفیف", IF(S11=5, "طبیعی")))</f>
      </c>
      <c r="AT11" s="3">
        <f>IF(T11=1, "شدید",IF(T11=3,"خفیف", IF(T11=5, "طبیعی")))</f>
      </c>
      <c r="AU11" s="3">
        <f>IF(U11=1, "شدید",IF(U11=3,"خفیف", IF(U11=5, "طبیعی")))</f>
      </c>
      <c r="AV11" s="3">
        <f>IF(V11=1, "شدید",IF(V11=3,"خفیف", IF(V11=5, "طبیعی")))</f>
      </c>
      <c r="AW11" s="3">
        <f>IF(W11=1, "شدید",IF(W11=3,"خفیف", IF(W11=5, "طبیعی")))</f>
      </c>
      <c r="AX11" s="3">
        <f>IF(X11=1, "شدید",IF(X11=3,"خفیف", IF(X11=5, "طبیعی")))</f>
      </c>
      <c r="AY11" s="3">
        <f>IF(Y11=1, "شدید",IF(Y11=3,"خفیف", IF(Y11=5, "طبیعی")))</f>
      </c>
      <c r="AZ11" s="3">
        <f>IF(Z11=1, "شدید",IF(Z11=3,"خفیف", IF(Z11=5, "طبیعی")))</f>
      </c>
      <c r="BA11" s="3">
        <f>IF(AA11=1, "شدید",IF(AA11=3,"خفیف", IF(AA11=5, "طبیعی")))</f>
      </c>
      <c r="BB11" s="3">
        <f>IF(AB11=1, "شدید",IF(AB11=3,"خفیف", IF(AB11=5, "طبیعی")))</f>
      </c>
      <c r="BC11" s="3">
        <f>IF(AC11=1, "شدید",IF(AC11=3,"خفیف", IF(AC11=5, "طبیعی")))</f>
      </c>
    </row>
    <row x14ac:dyDescent="0.25" r="12" customHeight="1" ht="18.9">
      <c r="A12" s="2">
        <f>'اطلاعات شخصی'!B12</f>
      </c>
      <c r="B12" s="7">
        <f>'داده ها'!B12</f>
      </c>
      <c r="C12" s="7">
        <f>'داده ها'!C12</f>
      </c>
      <c r="D12" s="6">
        <f>'داده ها'!Y12</f>
      </c>
      <c r="E12" s="6">
        <f>'داده ها'!Z12</f>
      </c>
      <c r="F12" s="6">
        <f>'داده ها'!AA12</f>
      </c>
      <c r="G12" s="6">
        <f>'داده ها'!AB12</f>
      </c>
      <c r="H12" s="6">
        <f>'داده ها'!AC12</f>
      </c>
      <c r="I12" s="6">
        <f>'داده ها'!AD12</f>
      </c>
      <c r="J12" s="6">
        <f>'داده ها'!AE12</f>
      </c>
      <c r="K12" s="6">
        <f>'داده ها'!AF12</f>
      </c>
      <c r="L12" s="6">
        <f>'داده ها'!AG12</f>
      </c>
      <c r="M12" s="6">
        <f>'داده ها'!AH12</f>
      </c>
      <c r="N12" s="6">
        <f>'داده ها'!AI12</f>
      </c>
      <c r="O12" s="6">
        <f>'داده ها'!AJ12</f>
      </c>
      <c r="P12" s="6">
        <f>'داده ها'!AK12</f>
      </c>
      <c r="Q12" s="6">
        <f>'داده ها'!AL12</f>
      </c>
      <c r="R12" s="6">
        <f>'داده ها'!AM12</f>
      </c>
      <c r="S12" s="6">
        <f>'داده ها'!AN12</f>
      </c>
      <c r="T12" s="6">
        <f>'داده ها'!AO12</f>
      </c>
      <c r="U12" s="6">
        <f>'داده ها'!AP12</f>
      </c>
      <c r="V12" s="6">
        <f>'داده ها'!AQ12</f>
      </c>
      <c r="W12" s="6">
        <f>'داده ها'!AR12</f>
      </c>
      <c r="X12" s="6">
        <f>'داده ها'!AS12</f>
      </c>
      <c r="Y12" s="6">
        <f>'داده ها'!AT12</f>
      </c>
      <c r="Z12" s="6">
        <f>'داده ها'!AU12</f>
      </c>
      <c r="AA12" s="6">
        <f>'داده ها'!AV12</f>
      </c>
      <c r="AB12" s="6">
        <f>'داده ها'!AW12</f>
      </c>
      <c r="AC12" s="6">
        <f>'داده ها'!AX12</f>
      </c>
      <c r="AD12" s="3">
        <f>IF(D12=1, "شدید",IF(D12=3,"خفیف", IF(D12=5, "طبیعی")))</f>
      </c>
      <c r="AE12" s="2">
        <f>IF(E12=1, "شدید",IF(E12=3,"خفیف", IF(E12=5, "طبیعی")))</f>
      </c>
      <c r="AF12" s="2">
        <f>IF(F12=1, "شدید",IF(F12=3,"خفیف", IF(F12=5, "طبیعی")))</f>
      </c>
      <c r="AG12" s="3">
        <f>IF(G12=1, "شدید",IF(G12=3,"خفیف", IF(G12=5, "طبیعی")))</f>
      </c>
      <c r="AH12" s="3">
        <f>IF(H12=1, "شدید",IF(H12=3,"خفیف", IF(H12=5, "طبیعی")))</f>
      </c>
      <c r="AI12" s="3">
        <f>IF(I12=1, "شدید",IF(I12=3,"خفیف", IF(I12=5, "طبیعی")))</f>
      </c>
      <c r="AJ12" s="3">
        <f>IF(J12=1, "شدید",IF(J12=3,"خفیف", IF(J12=5, "طبیعی")))</f>
      </c>
      <c r="AK12" s="3">
        <f>IF(K12=1, "شدید",IF(K12=3,"خفیف", IF(K12=5, "طبیعی")))</f>
      </c>
      <c r="AL12" s="3">
        <f>IF(L12=1, "شدید",IF(L12=3,"خفیف", IF(L12=5, "طبیعی")))</f>
      </c>
      <c r="AM12" s="3">
        <f>IF(M12=1, "شدید",IF(M12=3,"خفیف", IF(M12=5, "طبیعی")))</f>
      </c>
      <c r="AN12" s="2">
        <f>IF(N12=1, "شدید",IF(N12=3,"خفیف", IF(N12=5, "طبیعی")))</f>
      </c>
      <c r="AO12" s="2">
        <f>IF(O12=1, "شدید",IF(O12=3,"خفیف", IF(O12=5, "طبیعی")))</f>
      </c>
      <c r="AP12" s="3">
        <f>IF(P12=1, "شدید",IF(P12=3,"خفیف", IF(P12=5, "طبیعی")))</f>
      </c>
      <c r="AQ12" s="2">
        <f>IF(Q12=1, "شدید",IF(Q12=3,"خفیف", IF(Q12=5, "طبیعی")))</f>
      </c>
      <c r="AR12" s="3">
        <f>IF(R12=1, "شدید",IF(R12=3,"خفیف", IF(R12=5, "طبیعی")))</f>
      </c>
      <c r="AS12" s="3">
        <f>IF(S12=1, "شدید",IF(S12=3,"خفیف", IF(S12=5, "طبیعی")))</f>
      </c>
      <c r="AT12" s="3">
        <f>IF(T12=1, "شدید",IF(T12=3,"خفیف", IF(T12=5, "طبیعی")))</f>
      </c>
      <c r="AU12" s="3">
        <f>IF(U12=1, "شدید",IF(U12=3,"خفیف", IF(U12=5, "طبیعی")))</f>
      </c>
      <c r="AV12" s="3">
        <f>IF(V12=1, "شدید",IF(V12=3,"خفیف", IF(V12=5, "طبیعی")))</f>
      </c>
      <c r="AW12" s="3">
        <f>IF(W12=1, "شدید",IF(W12=3,"خفیف", IF(W12=5, "طبیعی")))</f>
      </c>
      <c r="AX12" s="3">
        <f>IF(X12=1, "شدید",IF(X12=3,"خفیف", IF(X12=5, "طبیعی")))</f>
      </c>
      <c r="AY12" s="3">
        <f>IF(Y12=1, "شدید",IF(Y12=3,"خفیف", IF(Y12=5, "طبیعی")))</f>
      </c>
      <c r="AZ12" s="3">
        <f>IF(Z12=1, "شدید",IF(Z12=3,"خفیف", IF(Z12=5, "طبیعی")))</f>
      </c>
      <c r="BA12" s="3">
        <f>IF(AA12=1, "شدید",IF(AA12=3,"خفیف", IF(AA12=5, "طبیعی")))</f>
      </c>
      <c r="BB12" s="3">
        <f>IF(AB12=1, "شدید",IF(AB12=3,"خفیف", IF(AB12=5, "طبیعی")))</f>
      </c>
      <c r="BC12" s="3">
        <f>IF(AC12=1, "شدید",IF(AC12=3,"خفیف", IF(AC12=5, "طبیعی")))</f>
      </c>
    </row>
    <row x14ac:dyDescent="0.25" r="13" customHeight="1" ht="18.9">
      <c r="A13" s="2">
        <f>'اطلاعات شخصی'!B13</f>
      </c>
      <c r="B13" s="7">
        <f>'داده ها'!B13</f>
      </c>
      <c r="C13" s="7">
        <f>'داده ها'!C13</f>
      </c>
      <c r="D13" s="6">
        <f>'داده ها'!Y13</f>
      </c>
      <c r="E13" s="6">
        <f>'داده ها'!Z13</f>
      </c>
      <c r="F13" s="6">
        <f>'داده ها'!AA13</f>
      </c>
      <c r="G13" s="6">
        <f>'داده ها'!AB13</f>
      </c>
      <c r="H13" s="6">
        <f>'داده ها'!AC13</f>
      </c>
      <c r="I13" s="6">
        <f>'داده ها'!AD13</f>
      </c>
      <c r="J13" s="6">
        <f>'داده ها'!AE13</f>
      </c>
      <c r="K13" s="6">
        <f>'داده ها'!AF13</f>
      </c>
      <c r="L13" s="6">
        <f>'داده ها'!AG13</f>
      </c>
      <c r="M13" s="6">
        <f>'داده ها'!AH13</f>
      </c>
      <c r="N13" s="6">
        <f>'داده ها'!AI13</f>
      </c>
      <c r="O13" s="6">
        <f>'داده ها'!AJ13</f>
      </c>
      <c r="P13" s="6">
        <f>'داده ها'!AK13</f>
      </c>
      <c r="Q13" s="6">
        <f>'داده ها'!AL13</f>
      </c>
      <c r="R13" s="6">
        <f>'داده ها'!AM13</f>
      </c>
      <c r="S13" s="6">
        <f>'داده ها'!AN13</f>
      </c>
      <c r="T13" s="6">
        <f>'داده ها'!AO13</f>
      </c>
      <c r="U13" s="6">
        <f>'داده ها'!AP13</f>
      </c>
      <c r="V13" s="6">
        <f>'داده ها'!AQ13</f>
      </c>
      <c r="W13" s="6">
        <f>'داده ها'!AR13</f>
      </c>
      <c r="X13" s="6">
        <f>'داده ها'!AS13</f>
      </c>
      <c r="Y13" s="6">
        <f>'داده ها'!AT13</f>
      </c>
      <c r="Z13" s="6">
        <f>'داده ها'!AU13</f>
      </c>
      <c r="AA13" s="6">
        <f>'داده ها'!AV13</f>
      </c>
      <c r="AB13" s="6">
        <f>'داده ها'!AW13</f>
      </c>
      <c r="AC13" s="6">
        <f>'داده ها'!AX13</f>
      </c>
      <c r="AD13" s="3">
        <f>IF(D13=1, "شدید",IF(D13=3,"خفیف", IF(D13=5, "طبیعی")))</f>
      </c>
      <c r="AE13" s="2">
        <f>IF(E13=1, "شدید",IF(E13=3,"خفیف", IF(E13=5, "طبیعی")))</f>
      </c>
      <c r="AF13" s="2">
        <f>IF(F13=1, "شدید",IF(F13=3,"خفیف", IF(F13=5, "طبیعی")))</f>
      </c>
      <c r="AG13" s="3">
        <f>IF(G13=1, "شدید",IF(G13=3,"خفیف", IF(G13=5, "طبیعی")))</f>
      </c>
      <c r="AH13" s="3">
        <f>IF(H13=1, "شدید",IF(H13=3,"خفیف", IF(H13=5, "طبیعی")))</f>
      </c>
      <c r="AI13" s="3">
        <f>IF(I13=1, "شدید",IF(I13=3,"خفیف", IF(I13=5, "طبیعی")))</f>
      </c>
      <c r="AJ13" s="3">
        <f>IF(J13=1, "شدید",IF(J13=3,"خفیف", IF(J13=5, "طبیعی")))</f>
      </c>
      <c r="AK13" s="3">
        <f>IF(K13=1, "شدید",IF(K13=3,"خفیف", IF(K13=5, "طبیعی")))</f>
      </c>
      <c r="AL13" s="3">
        <f>IF(L13=1, "شدید",IF(L13=3,"خفیف", IF(L13=5, "طبیعی")))</f>
      </c>
      <c r="AM13" s="3">
        <f>IF(M13=1, "شدید",IF(M13=3,"خفیف", IF(M13=5, "طبیعی")))</f>
      </c>
      <c r="AN13" s="2">
        <f>IF(N13=1, "شدید",IF(N13=3,"خفیف", IF(N13=5, "طبیعی")))</f>
      </c>
      <c r="AO13" s="2">
        <f>IF(O13=1, "شدید",IF(O13=3,"خفیف", IF(O13=5, "طبیعی")))</f>
      </c>
      <c r="AP13" s="3">
        <f>IF(P13=1, "شدید",IF(P13=3,"خفیف", IF(P13=5, "طبیعی")))</f>
      </c>
      <c r="AQ13" s="2">
        <f>IF(Q13=1, "شدید",IF(Q13=3,"خفیف", IF(Q13=5, "طبیعی")))</f>
      </c>
      <c r="AR13" s="3">
        <f>IF(R13=1, "شدید",IF(R13=3,"خفیف", IF(R13=5, "طبیعی")))</f>
      </c>
      <c r="AS13" s="3">
        <f>IF(S13=1, "شدید",IF(S13=3,"خفیف", IF(S13=5, "طبیعی")))</f>
      </c>
      <c r="AT13" s="3">
        <f>IF(T13=1, "شدید",IF(T13=3,"خفیف", IF(T13=5, "طبیعی")))</f>
      </c>
      <c r="AU13" s="3">
        <f>IF(U13=1, "شدید",IF(U13=3,"خفیف", IF(U13=5, "طبیعی")))</f>
      </c>
      <c r="AV13" s="3">
        <f>IF(V13=1, "شدید",IF(V13=3,"خفیف", IF(V13=5, "طبیعی")))</f>
      </c>
      <c r="AW13" s="3">
        <f>IF(W13=1, "شدید",IF(W13=3,"خفیف", IF(W13=5, "طبیعی")))</f>
      </c>
      <c r="AX13" s="3">
        <f>IF(X13=1, "شدید",IF(X13=3,"خفیف", IF(X13=5, "طبیعی")))</f>
      </c>
      <c r="AY13" s="3">
        <f>IF(Y13=1, "شدید",IF(Y13=3,"خفیف", IF(Y13=5, "طبیعی")))</f>
      </c>
      <c r="AZ13" s="3">
        <f>IF(Z13=1, "شدید",IF(Z13=3,"خفیف", IF(Z13=5, "طبیعی")))</f>
      </c>
      <c r="BA13" s="3">
        <f>IF(AA13=1, "شدید",IF(AA13=3,"خفیف", IF(AA13=5, "طبیعی")))</f>
      </c>
      <c r="BB13" s="3">
        <f>IF(AB13=1, "شدید",IF(AB13=3,"خفیف", IF(AB13=5, "طبیعی")))</f>
      </c>
      <c r="BC13" s="3">
        <f>IF(AC13=1, "شدید",IF(AC13=3,"خفیف", IF(AC13=5, "طبیعی")))</f>
      </c>
    </row>
    <row x14ac:dyDescent="0.25" r="14" customHeight="1" ht="18.9">
      <c r="A14" s="2">
        <f>'اطلاعات شخصی'!B14</f>
      </c>
      <c r="B14" s="7">
        <f>'داده ها'!B14</f>
      </c>
      <c r="C14" s="7">
        <f>'داده ها'!C14</f>
      </c>
      <c r="D14" s="6">
        <f>'داده ها'!Y14</f>
      </c>
      <c r="E14" s="6">
        <f>'داده ها'!Z14</f>
      </c>
      <c r="F14" s="6">
        <f>'داده ها'!AA14</f>
      </c>
      <c r="G14" s="6">
        <f>'داده ها'!AB14</f>
      </c>
      <c r="H14" s="6">
        <f>'داده ها'!AC14</f>
      </c>
      <c r="I14" s="6">
        <f>'داده ها'!AD14</f>
      </c>
      <c r="J14" s="6">
        <f>'داده ها'!AE14</f>
      </c>
      <c r="K14" s="6">
        <f>'داده ها'!AF14</f>
      </c>
      <c r="L14" s="6">
        <f>'داده ها'!AG14</f>
      </c>
      <c r="M14" s="6">
        <f>'داده ها'!AH14</f>
      </c>
      <c r="N14" s="6">
        <f>'داده ها'!AI14</f>
      </c>
      <c r="O14" s="6">
        <f>'داده ها'!AJ14</f>
      </c>
      <c r="P14" s="6">
        <f>'داده ها'!AK14</f>
      </c>
      <c r="Q14" s="6">
        <f>'داده ها'!AL14</f>
      </c>
      <c r="R14" s="6">
        <f>'داده ها'!AM14</f>
      </c>
      <c r="S14" s="6">
        <f>'داده ها'!AN14</f>
      </c>
      <c r="T14" s="6">
        <f>'داده ها'!AO14</f>
      </c>
      <c r="U14" s="6">
        <f>'داده ها'!AP14</f>
      </c>
      <c r="V14" s="6">
        <f>'داده ها'!AQ14</f>
      </c>
      <c r="W14" s="6">
        <f>'داده ها'!AR14</f>
      </c>
      <c r="X14" s="6">
        <f>'داده ها'!AS14</f>
      </c>
      <c r="Y14" s="6">
        <f>'داده ها'!AT14</f>
      </c>
      <c r="Z14" s="6">
        <f>'داده ها'!AU14</f>
      </c>
      <c r="AA14" s="6">
        <f>'داده ها'!AV14</f>
      </c>
      <c r="AB14" s="6">
        <f>'داده ها'!AW14</f>
      </c>
      <c r="AC14" s="6">
        <f>'داده ها'!AX14</f>
      </c>
      <c r="AD14" s="3">
        <f>IF(D14=1, "شدید",IF(D14=3,"خفیف", IF(D14=5, "طبیعی")))</f>
      </c>
      <c r="AE14" s="2">
        <f>IF(E14=1, "شدید",IF(E14=3,"خفیف", IF(E14=5, "طبیعی")))</f>
      </c>
      <c r="AF14" s="2">
        <f>IF(F14=1, "شدید",IF(F14=3,"خفیف", IF(F14=5, "طبیعی")))</f>
      </c>
      <c r="AG14" s="3">
        <f>IF(G14=1, "شدید",IF(G14=3,"خفیف", IF(G14=5, "طبیعی")))</f>
      </c>
      <c r="AH14" s="3">
        <f>IF(H14=1, "شدید",IF(H14=3,"خفیف", IF(H14=5, "طبیعی")))</f>
      </c>
      <c r="AI14" s="3">
        <f>IF(I14=1, "شدید",IF(I14=3,"خفیف", IF(I14=5, "طبیعی")))</f>
      </c>
      <c r="AJ14" s="3">
        <f>IF(J14=1, "شدید",IF(J14=3,"خفیف", IF(J14=5, "طبیعی")))</f>
      </c>
      <c r="AK14" s="3">
        <f>IF(K14=1, "شدید",IF(K14=3,"خفیف", IF(K14=5, "طبیعی")))</f>
      </c>
      <c r="AL14" s="3">
        <f>IF(L14=1, "شدید",IF(L14=3,"خفیف", IF(L14=5, "طبیعی")))</f>
      </c>
      <c r="AM14" s="3">
        <f>IF(M14=1, "شدید",IF(M14=3,"خفیف", IF(M14=5, "طبیعی")))</f>
      </c>
      <c r="AN14" s="2">
        <f>IF(N14=1, "شدید",IF(N14=3,"خفیف", IF(N14=5, "طبیعی")))</f>
      </c>
      <c r="AO14" s="2">
        <f>IF(O14=1, "شدید",IF(O14=3,"خفیف", IF(O14=5, "طبیعی")))</f>
      </c>
      <c r="AP14" s="3">
        <f>IF(P14=1, "شدید",IF(P14=3,"خفیف", IF(P14=5, "طبیعی")))</f>
      </c>
      <c r="AQ14" s="2">
        <f>IF(Q14=1, "شدید",IF(Q14=3,"خفیف", IF(Q14=5, "طبیعی")))</f>
      </c>
      <c r="AR14" s="3">
        <f>IF(R14=1, "شدید",IF(R14=3,"خفیف", IF(R14=5, "طبیعی")))</f>
      </c>
      <c r="AS14" s="3">
        <f>IF(S14=1, "شدید",IF(S14=3,"خفیف", IF(S14=5, "طبیعی")))</f>
      </c>
      <c r="AT14" s="3">
        <f>IF(T14=1, "شدید",IF(T14=3,"خفیف", IF(T14=5, "طبیعی")))</f>
      </c>
      <c r="AU14" s="3">
        <f>IF(U14=1, "شدید",IF(U14=3,"خفیف", IF(U14=5, "طبیعی")))</f>
      </c>
      <c r="AV14" s="3">
        <f>IF(V14=1, "شدید",IF(V14=3,"خفیف", IF(V14=5, "طبیعی")))</f>
      </c>
      <c r="AW14" s="3">
        <f>IF(W14=1, "شدید",IF(W14=3,"خفیف", IF(W14=5, "طبیعی")))</f>
      </c>
      <c r="AX14" s="3">
        <f>IF(X14=1, "شدید",IF(X14=3,"خفیف", IF(X14=5, "طبیعی")))</f>
      </c>
      <c r="AY14" s="3">
        <f>IF(Y14=1, "شدید",IF(Y14=3,"خفیف", IF(Y14=5, "طبیعی")))</f>
      </c>
      <c r="AZ14" s="3">
        <f>IF(Z14=1, "شدید",IF(Z14=3,"خفیف", IF(Z14=5, "طبیعی")))</f>
      </c>
      <c r="BA14" s="3">
        <f>IF(AA14=1, "شدید",IF(AA14=3,"خفیف", IF(AA14=5, "طبیعی")))</f>
      </c>
      <c r="BB14" s="3">
        <f>IF(AB14=1, "شدید",IF(AB14=3,"خفیف", IF(AB14=5, "طبیعی")))</f>
      </c>
      <c r="BC14" s="3">
        <f>IF(AC14=1, "شدید",IF(AC14=3,"خفیف", IF(AC14=5, "طبیعی")))</f>
      </c>
    </row>
    <row x14ac:dyDescent="0.25" r="15" customHeight="1" ht="18.9">
      <c r="A15" s="6">
        <f>'اطلاعات شخصی'!B15</f>
      </c>
      <c r="B15" s="7">
        <f>'داده ها'!B15</f>
      </c>
      <c r="C15" s="7">
        <f>'داده ها'!C15</f>
      </c>
      <c r="D15" s="6">
        <f>'داده ها'!Y15</f>
      </c>
      <c r="E15" s="6">
        <f>'داده ها'!Z15</f>
      </c>
      <c r="F15" s="6">
        <f>'داده ها'!AA15</f>
      </c>
      <c r="G15" s="11">
        <f>'داده ها'!AB15</f>
      </c>
      <c r="H15" s="11">
        <f>'داده ها'!AC15</f>
      </c>
      <c r="I15" s="11">
        <f>'داده ها'!AD15</f>
      </c>
      <c r="J15" s="11">
        <f>'داده ها'!AE15</f>
      </c>
      <c r="K15" s="11">
        <f>'داده ها'!AF15</f>
      </c>
      <c r="L15" s="11">
        <f>'داده ها'!AG15</f>
      </c>
      <c r="M15" s="11">
        <f>'داده ها'!AH15</f>
      </c>
      <c r="N15" s="6">
        <f>'داده ها'!AI15</f>
      </c>
      <c r="O15" s="6">
        <f>'داده ها'!AJ15</f>
      </c>
      <c r="P15" s="11">
        <f>'داده ها'!AK15</f>
      </c>
      <c r="Q15" s="6">
        <f>'داده ها'!AL15</f>
      </c>
      <c r="R15" s="6">
        <f>'داده ها'!AM15</f>
      </c>
      <c r="S15" s="11">
        <f>'داده ها'!AN15</f>
      </c>
      <c r="T15" s="11">
        <f>'داده ها'!AO15</f>
      </c>
      <c r="U15" s="6">
        <f>'داده ها'!AP15</f>
      </c>
      <c r="V15" s="11">
        <f>'داده ها'!AQ15</f>
      </c>
      <c r="W15" s="11">
        <f>'داده ها'!AR15</f>
      </c>
      <c r="X15" s="11">
        <f>'داده ها'!AS15</f>
      </c>
      <c r="Y15" s="6">
        <f>'داده ها'!AT15</f>
      </c>
      <c r="Z15" s="11">
        <f>'داده ها'!AU15</f>
      </c>
      <c r="AA15" s="11">
        <f>'داده ها'!AV15</f>
      </c>
      <c r="AB15" s="11">
        <f>'داده ها'!AW15</f>
      </c>
      <c r="AC15" s="11">
        <f>'داده ها'!AX15</f>
      </c>
      <c r="AD15" s="6">
        <f>($A15-COUNTIF(AD2:AD8,"طبیعی"))/$A15*100</f>
      </c>
      <c r="AE15" s="6">
        <f>($A15-COUNTIF(AE2:AE8,"طبیعی"))/$A15*100</f>
      </c>
      <c r="AF15" s="6">
        <f>($A15-COUNTIF(AF2:AF8,"طبیعی"))/$A15*100</f>
      </c>
      <c r="AG15" s="11">
        <f>($A15-COUNTIF(AG2:AG8,"طبیعی"))/$A15*100</f>
      </c>
      <c r="AH15" s="11">
        <f>($A15-COUNTIF(AH2:AH8,"طبیعی"))/$A15*100</f>
      </c>
      <c r="AI15" s="11">
        <f>($A15-COUNTIF(AI2:AI8,"طبیعی"))/$A15*100</f>
      </c>
      <c r="AJ15" s="11">
        <f>($A15-COUNTIF(AJ2:AJ8,"طبیعی"))/$A15*100</f>
      </c>
      <c r="AK15" s="11">
        <f>($A15-COUNTIF(AK2:AK8,"طبیعی"))/$A15*100</f>
      </c>
      <c r="AL15" s="11">
        <f>($A15-COUNTIF(AL2:AL8,"طبیعی"))/$A15*100</f>
      </c>
      <c r="AM15" s="11">
        <f>($A15-COUNTIF(AM2:AM8,"طبیعی"))/$A15*100</f>
      </c>
      <c r="AN15" s="6">
        <f>($A15-COUNTIF(AN2:AN8,"طبیعی"))/$A15*100</f>
      </c>
      <c r="AO15" s="6">
        <f>($A15-COUNTIF(AO2:AO8,"طبیعی"))/$A15*100</f>
      </c>
      <c r="AP15" s="11">
        <f>($A15-COUNTIF(AP2:AP8,"طبیعی"))/$A15*100</f>
      </c>
      <c r="AQ15" s="6">
        <f>($A15-COUNTIF(AQ2:AQ8,"طبیعی"))/$A15*100</f>
      </c>
      <c r="AR15" s="11">
        <f>($A15-COUNTIF(AR2:AR8,"طبیعی"))/$A15*100</f>
      </c>
      <c r="AS15" s="11">
        <f>($A15-COUNTIF(AS2:AS8,"طبیعی"))/$A15*100</f>
      </c>
      <c r="AT15" s="11">
        <f>($A15-COUNTIF(AT2:AT8,"طبیعی"))/$A15*100</f>
      </c>
      <c r="AU15" s="6">
        <f>($A15-COUNTIF(AU2:AU8,"طبیعی"))/$A15*100</f>
      </c>
      <c r="AV15" s="11">
        <f>($A15-COUNTIF(AV2:AV8,"طبیعی"))/$A15*100</f>
      </c>
      <c r="AW15" s="11">
        <f>($A15-COUNTIF(AW2:AW8,"طبیعی"))/$A15*100</f>
      </c>
      <c r="AX15" s="11">
        <f>($A15-COUNTIF(AX2:AX8,"طبیعی"))/$A15*100</f>
      </c>
      <c r="AY15" s="6">
        <f>($A15-COUNTIF(AY2:AY8,"طبیعی"))/$A15*100</f>
      </c>
      <c r="AZ15" s="11">
        <f>($A15-COUNTIF(AZ2:AZ8,"طبیعی"))/$A15*100</f>
      </c>
      <c r="BA15" s="11">
        <f>($A15-COUNTIF(BA2:BA8,"طبیعی"))/$A15*100</f>
      </c>
      <c r="BB15" s="11">
        <f>($A15-COUNTIF(BB2:BB8,"طبیعی"))/$A15*100</f>
      </c>
      <c r="BC15" s="11">
        <f>($A15-COUNTIF(BC2:BC8,"طبیعی"))/$A15*100</f>
      </c>
    </row>
    <row x14ac:dyDescent="0.25" r="16" customHeight="1" ht="18.9">
      <c r="A16" s="6">
        <f>'اطلاعات شخصی'!B16</f>
      </c>
      <c r="B16" s="7">
        <f>'داده ها'!B16</f>
      </c>
      <c r="C16" s="7">
        <f>'داده ها'!C16</f>
      </c>
      <c r="D16" s="11">
        <f>'داده ها'!Y16</f>
      </c>
      <c r="E16" s="6">
        <f>'داده ها'!Z16</f>
      </c>
      <c r="F16" s="6">
        <f>'داده ها'!AA16</f>
      </c>
      <c r="G16" s="11">
        <f>'داده ها'!AB16</f>
      </c>
      <c r="H16" s="11">
        <f>'داده ها'!AC16</f>
      </c>
      <c r="I16" s="6">
        <f>'داده ها'!AD16</f>
      </c>
      <c r="J16" s="6">
        <f>'داده ها'!AE16</f>
      </c>
      <c r="K16" s="11">
        <f>'داده ها'!AF16</f>
      </c>
      <c r="L16" s="6">
        <f>'داده ها'!AG16</f>
      </c>
      <c r="M16" s="6">
        <f>'داده ها'!AH16</f>
      </c>
      <c r="N16" s="6">
        <f>'داده ها'!AI16</f>
      </c>
      <c r="O16" s="6">
        <f>'داده ها'!AJ16</f>
      </c>
      <c r="P16" s="11">
        <f>'داده ها'!AK16</f>
      </c>
      <c r="Q16" s="6">
        <f>'داده ها'!AL16</f>
      </c>
      <c r="R16" s="6">
        <f>'داده ها'!AM16</f>
      </c>
      <c r="S16" s="6">
        <f>'داده ها'!AN16</f>
      </c>
      <c r="T16" s="6">
        <f>'داده ها'!AO16</f>
      </c>
      <c r="U16" s="11">
        <f>'داده ها'!AP16</f>
      </c>
      <c r="V16" s="6">
        <f>'داده ها'!AQ16</f>
      </c>
      <c r="W16" s="6">
        <f>'داده ها'!AR16</f>
      </c>
      <c r="X16" s="11">
        <f>'داده ها'!AS16</f>
      </c>
      <c r="Y16" s="11">
        <f>'داده ها'!AT16</f>
      </c>
      <c r="Z16" s="6">
        <f>'داده ها'!AU16</f>
      </c>
      <c r="AA16" s="11">
        <f>'داده ها'!AV16</f>
      </c>
      <c r="AB16" s="11">
        <f>'داده ها'!AW16</f>
      </c>
      <c r="AC16" s="11">
        <f>'داده ها'!AX16</f>
      </c>
      <c r="AD16" s="11">
        <f>($A16-COUNTIF(AD9:AD14,"طبیعی"))/$A16*100</f>
      </c>
      <c r="AE16" s="6">
        <f>($A16-COUNTIF(AE9:AE14,"طبیعی"))/$A16*100</f>
      </c>
      <c r="AF16" s="6">
        <f>($A16-COUNTIF(AF9:AF14,"طبیعی"))/$A16*100</f>
      </c>
      <c r="AG16" s="11">
        <f>($A16-COUNTIF(AG9:AG14,"طبیعی"))/$A16*100</f>
      </c>
      <c r="AH16" s="11">
        <f>($A16-COUNTIF(AH9:AH14,"طبیعی"))/$A16*100</f>
      </c>
      <c r="AI16" s="6">
        <f>($A16-COUNTIF(AI9:AI14,"طبیعی"))/$A16*100</f>
      </c>
      <c r="AJ16" s="6">
        <f>($A16-COUNTIF(AJ9:AJ14,"طبیعی"))/$A16*100</f>
      </c>
      <c r="AK16" s="11">
        <f>($A16-COUNTIF(AK9:AK14,"طبیعی"))/$A16*100</f>
      </c>
      <c r="AL16" s="6">
        <f>($A16-COUNTIF(AL9:AL14,"طبیعی"))/$A16*100</f>
      </c>
      <c r="AM16" s="6">
        <f>($A16-COUNTIF(AM9:AM14,"طبیعی"))/$A16*100</f>
      </c>
      <c r="AN16" s="6">
        <f>($A16-COUNTIF(AN9:AN14,"طبیعی"))/$A16*100</f>
      </c>
      <c r="AO16" s="6">
        <f>($A16-COUNTIF(AO9:AO14,"طبیعی"))/$A16*100</f>
      </c>
      <c r="AP16" s="11">
        <f>($A16-COUNTIF(AP9:AP14,"طبیعی"))/$A16*100</f>
      </c>
      <c r="AQ16" s="6">
        <f>($A16-COUNTIF(AQ9:AQ14,"طبیعی"))/$A16*100</f>
      </c>
      <c r="AR16" s="6">
        <f>($A16-COUNTIF(AR9:AR14,"طبیعی"))/$A16*100</f>
      </c>
      <c r="AS16" s="6">
        <f>($A16-COUNTIF(AS9:AS14,"طبیعی"))/$A16*100</f>
      </c>
      <c r="AT16" s="6">
        <f>($A16-COUNTIF(AT9:AT14,"طبیعی"))/$A16*100</f>
      </c>
      <c r="AU16" s="11">
        <f>($A16-COUNTIF(AU9:AU14,"طبیعی"))/$A16*100</f>
      </c>
      <c r="AV16" s="6">
        <f>($A16-COUNTIF(AV9:AV14,"طبیعی"))/$A16*100</f>
      </c>
      <c r="AW16" s="6">
        <f>($A16-COUNTIF(AW9:AW14,"طبیعی"))/$A16*100</f>
      </c>
      <c r="AX16" s="11">
        <f>($A16-COUNTIF(AX9:AX14,"طبیعی"))/$A16*100</f>
      </c>
      <c r="AY16" s="11">
        <f>($A16-COUNTIF(AY9:AY14,"طبیعی"))/$A16*100</f>
      </c>
      <c r="AZ16" s="6">
        <f>($A16-COUNTIF(AZ9:AZ14,"طبیعی"))/$A16*100</f>
      </c>
      <c r="BA16" s="11">
        <f>($A16-COUNTIF(BA9:BA14,"طبیعی"))/$A16*100</f>
      </c>
      <c r="BB16" s="11">
        <f>($A16-COUNTIF(BB9:BB14,"طبیعی"))/$A16*100</f>
      </c>
      <c r="BC16" s="11">
        <f>($A16-COUNTIF(BC9:BC14,"طبیعی"))/$A16*100</f>
      </c>
    </row>
    <row x14ac:dyDescent="0.25" r="17" customHeight="1" ht="18.9">
      <c r="A17" s="6">
        <f>'اطلاعات شخصی'!B17</f>
      </c>
      <c r="B17" s="7">
        <f>'داده ها'!B17</f>
      </c>
      <c r="C17" s="7">
        <f>'داده ها'!C17</f>
      </c>
      <c r="D17" s="11">
        <f>'داده ها'!Y17</f>
      </c>
      <c r="E17" s="6">
        <f>'داده ها'!Z17</f>
      </c>
      <c r="F17" s="6">
        <f>'داده ها'!AA17</f>
      </c>
      <c r="G17" s="11">
        <f>'داده ها'!AB17</f>
      </c>
      <c r="H17" s="11">
        <f>'داده ها'!AC17</f>
      </c>
      <c r="I17" s="11">
        <f>'داده ها'!AD17</f>
      </c>
      <c r="J17" s="11">
        <f>'داده ها'!AE17</f>
      </c>
      <c r="K17" s="11">
        <f>'داده ها'!AF17</f>
      </c>
      <c r="L17" s="11">
        <f>'داده ها'!AG17</f>
      </c>
      <c r="M17" s="11">
        <f>'داده ها'!AH17</f>
      </c>
      <c r="N17" s="6">
        <f>'داده ها'!AI17</f>
      </c>
      <c r="O17" s="6">
        <f>'داده ها'!AJ17</f>
      </c>
      <c r="P17" s="11">
        <f>'داده ها'!AK17</f>
      </c>
      <c r="Q17" s="6">
        <f>'داده ها'!AL17</f>
      </c>
      <c r="R17" s="11">
        <f>'داده ها'!AM17</f>
      </c>
      <c r="S17" s="11">
        <f>'داده ها'!AN17</f>
      </c>
      <c r="T17" s="11">
        <f>'داده ها'!AO17</f>
      </c>
      <c r="U17" s="11">
        <f>'داده ها'!AP17</f>
      </c>
      <c r="V17" s="11">
        <f>'داده ها'!AQ17</f>
      </c>
      <c r="W17" s="11">
        <f>'داده ها'!AR17</f>
      </c>
      <c r="X17" s="11">
        <f>'داده ها'!AS17</f>
      </c>
      <c r="Y17" s="11">
        <f>'داده ها'!AT17</f>
      </c>
      <c r="Z17" s="11">
        <f>'داده ها'!AU17</f>
      </c>
      <c r="AA17" s="11">
        <f>'داده ها'!AV17</f>
      </c>
      <c r="AB17" s="11">
        <f>'داده ها'!AW17</f>
      </c>
      <c r="AC17" s="11">
        <f>'داده ها'!AX17</f>
      </c>
      <c r="AD17" s="11">
        <f>($A17-COUNTIF(AD2:AD14,"طبیعی"))/$A17*100</f>
      </c>
      <c r="AE17" s="6">
        <f>($A17-COUNTIF(AE2:AE14,"طبیعی"))/$A17*100</f>
      </c>
      <c r="AF17" s="6">
        <f>($A17-COUNTIF(AF2:AF14,"طبیعی"))/$A17*100</f>
      </c>
      <c r="AG17" s="11">
        <f>($A17-COUNTIF(AG2:AG14,"طبیعی"))/$A17*100</f>
      </c>
      <c r="AH17" s="11">
        <f>($A17-COUNTIF(AH2:AH14,"طبیعی"))/$A17*100</f>
      </c>
      <c r="AI17" s="11">
        <f>($A17-COUNTIF(AI2:AI14,"طبیعی"))/$A17*100</f>
      </c>
      <c r="AJ17" s="11">
        <f>($A17-COUNTIF(AJ2:AJ14,"طبیعی"))/$A17*100</f>
      </c>
      <c r="AK17" s="11">
        <f>($A17-COUNTIF(AK2:AK14,"طبیعی"))/$A17*100</f>
      </c>
      <c r="AL17" s="11">
        <f>($A17-COUNTIF(AL2:AL14,"طبیعی"))/$A17*100</f>
      </c>
      <c r="AM17" s="11">
        <f>($A17-COUNTIF(AM2:AM14,"طبیعی"))/$A17*100</f>
      </c>
      <c r="AN17" s="6">
        <f>($A17-COUNTIF(AN2:AN14,"طبیعی"))/$A17*100</f>
      </c>
      <c r="AO17" s="6">
        <f>($A17-COUNTIF(AO2:AO14,"طبیعی"))/$A17*100</f>
      </c>
      <c r="AP17" s="11">
        <f>($A17-COUNTIF(AP2:AP14,"طبیعی"))/$A17*100</f>
      </c>
      <c r="AQ17" s="6">
        <f>($A17-COUNTIF(AQ2:AQ14,"طبیعی"))/$A17*100</f>
      </c>
      <c r="AR17" s="11">
        <f>($A17-COUNTIF(AR2:AR14,"طبیعی"))/$A17*100</f>
      </c>
      <c r="AS17" s="11">
        <f>($A17-COUNTIF(AS2:AS14,"طبیعی"))/$A17*100</f>
      </c>
      <c r="AT17" s="11">
        <f>($A17-COUNTIF(AT2:AT14,"طبیعی"))/$A17*100</f>
      </c>
      <c r="AU17" s="11">
        <f>($A17-COUNTIF(AU2:AU14,"طبیعی"))/$A17*100</f>
      </c>
      <c r="AV17" s="11">
        <f>($A17-COUNTIF(AV2:AV14,"طبیعی"))/$A17*100</f>
      </c>
      <c r="AW17" s="11">
        <f>($A17-COUNTIF(AW2:AW14,"طبیعی"))/$A17*100</f>
      </c>
      <c r="AX17" s="11">
        <f>($A17-COUNTIF(AX2:AX14,"طبیعی"))/$A17*100</f>
      </c>
      <c r="AY17" s="11">
        <f>($A17-COUNTIF(AY2:AY14,"طبیعی"))/$A17*100</f>
      </c>
      <c r="AZ17" s="11">
        <f>($A17-COUNTIF(AZ2:AZ14,"طبیعی"))/$A17*100</f>
      </c>
      <c r="BA17" s="11">
        <f>($A17-COUNTIF(BA2:BA14,"طبیعی"))/$A17*100</f>
      </c>
      <c r="BB17" s="11">
        <f>($A17-COUNTIF(BB2:BB14,"طبیعی"))/$A17*100</f>
      </c>
      <c r="BC17" s="11">
        <f>($A17-COUNTIF(BC2:BC14,"طبیعی"))/$A17*100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17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3.576428571428572" customWidth="1" bestFit="1"/>
    <col min="3" max="3" style="12" width="13.576428571428572" customWidth="1" bestFit="1"/>
    <col min="4" max="4" style="12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4" width="13.576428571428572" customWidth="1" bestFit="1"/>
    <col min="20" max="20" style="14" width="13.576428571428572" customWidth="1" bestFit="1"/>
    <col min="21" max="21" style="13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3.576428571428572" customWidth="1" bestFit="1"/>
    <col min="27" max="27" style="13" width="13.576428571428572" customWidth="1" bestFit="1"/>
    <col min="28" max="28" style="14" width="13.576428571428572" customWidth="1" bestFit="1"/>
    <col min="29" max="29" style="13" width="13.576428571428572" customWidth="1" bestFit="1"/>
    <col min="30" max="30" style="13" width="13.576428571428572" customWidth="1" bestFit="1"/>
    <col min="31" max="31" style="13" width="13.576428571428572" customWidth="1" bestFit="1"/>
    <col min="32" max="32" style="14" width="13.576428571428572" customWidth="1" bestFit="1"/>
    <col min="33" max="33" style="13" width="13.576428571428572" customWidth="1" bestFit="1"/>
    <col min="34" max="34" style="13" width="13.576428571428572" customWidth="1" bestFit="1"/>
    <col min="35" max="35" style="13" width="13.576428571428572" customWidth="1" bestFit="1"/>
    <col min="36" max="36" style="14" width="13.576428571428572" customWidth="1" bestFit="1"/>
    <col min="37" max="37" style="14" width="13.576428571428572" customWidth="1" bestFit="1"/>
    <col min="38" max="38" style="14" width="13.576428571428572" customWidth="1" bestFit="1"/>
    <col min="39" max="39" style="14" width="13.576428571428572" customWidth="1" bestFit="1"/>
    <col min="40" max="40" style="13" width="13.576428571428572" customWidth="1" bestFit="1"/>
    <col min="41" max="41" style="14" width="13.576428571428572" customWidth="1" bestFit="1"/>
    <col min="42" max="42" style="14" width="13.576428571428572" customWidth="1" bestFit="1"/>
    <col min="43" max="43" style="14" width="13.576428571428572" customWidth="1" bestFit="1"/>
    <col min="44" max="44" style="14" width="13.576428571428572" customWidth="1" bestFit="1"/>
    <col min="45" max="45" style="14" width="13.576428571428572" customWidth="1" bestFit="1"/>
    <col min="46" max="46" style="14" width="13.576428571428572" customWidth="1" bestFit="1"/>
    <col min="47" max="47" style="14" width="13.576428571428572" customWidth="1" bestFit="1"/>
    <col min="48" max="48" style="14" width="13.576428571428572" customWidth="1" bestFit="1"/>
    <col min="49" max="49" style="14" width="13.576428571428572" customWidth="1" bestFit="1"/>
    <col min="50" max="50" style="14" width="13.576428571428572" customWidth="1" bestFit="1"/>
    <col min="51" max="51" style="14" width="13.576428571428572" customWidth="1" bestFit="1"/>
    <col min="52" max="52" style="13" width="13.576428571428572" customWidth="1" bestFit="1"/>
    <col min="53" max="53" style="13" width="13.576428571428572" customWidth="1" bestFit="1"/>
    <col min="54" max="54" style="13" width="13.576428571428572" customWidth="1" bestFit="1"/>
    <col min="55" max="55" style="14" width="13.576428571428572" customWidth="1" bestFit="1"/>
    <col min="56" max="56" style="14" width="13.576428571428572" customWidth="1" bestFit="1"/>
    <col min="57" max="57" style="14" width="13.576428571428572" customWidth="1" bestFit="1"/>
    <col min="58" max="58" style="14" width="13.576428571428572" customWidth="1" bestFit="1"/>
    <col min="59" max="59" style="13" width="13.576428571428572" customWidth="1" bestFit="1"/>
    <col min="60" max="60" style="13" width="13.576428571428572" customWidth="1" bestFit="1"/>
    <col min="61" max="61" style="14" width="13.576428571428572" customWidth="1" bestFit="1"/>
    <col min="62" max="62" style="14" width="13.576428571428572" customWidth="1" bestFit="1"/>
    <col min="63" max="63" style="13" width="13.576428571428572" customWidth="1" bestFit="1"/>
    <col min="64" max="64" style="14" width="13.576428571428572" customWidth="1" bestFit="1"/>
    <col min="65" max="65" style="14" width="13.576428571428572" customWidth="1" bestFit="1"/>
    <col min="66" max="66" style="14" width="13.576428571428572" customWidth="1" bestFit="1"/>
    <col min="67" max="67" style="14" width="13.576428571428572" customWidth="1" bestFit="1"/>
    <col min="68" max="68" style="14" width="13.576428571428572" customWidth="1" bestFit="1"/>
    <col min="69" max="69" style="13" width="13.576428571428572" customWidth="1" bestFit="1"/>
    <col min="70" max="70" style="14" width="13.576428571428572" customWidth="1" bestFit="1"/>
    <col min="71" max="71" style="13" width="13.576428571428572" customWidth="1" bestFit="1"/>
    <col min="72" max="72" style="13" width="13.576428571428572" customWidth="1" bestFit="1"/>
    <col min="73" max="73" style="13" width="13.576428571428572" customWidth="1" bestFit="1"/>
    <col min="74" max="74" style="14" width="13.576428571428572" customWidth="1" bestFit="1"/>
    <col min="75" max="75" style="13" width="13.576428571428572" customWidth="1" bestFit="1"/>
    <col min="76" max="76" style="13" width="13.576428571428572" customWidth="1" bestFit="1"/>
    <col min="77" max="77" style="13" width="13.576428571428572" customWidth="1" bestFit="1"/>
    <col min="78" max="78" style="14" width="13.576428571428572" customWidth="1" bestFit="1"/>
    <col min="79" max="79" style="14" width="13.576428571428572" customWidth="1" bestFit="1"/>
    <col min="80" max="80" style="14" width="13.576428571428572" customWidth="1" bestFit="1"/>
    <col min="81" max="81" style="14" width="13.576428571428572" customWidth="1" bestFit="1"/>
    <col min="82" max="82" style="13" width="13.576428571428572" customWidth="1" bestFit="1"/>
    <col min="83" max="83" style="14" width="13.576428571428572" customWidth="1" bestFit="1"/>
    <col min="84" max="84" style="14" width="13.576428571428572" customWidth="1" bestFit="1"/>
    <col min="85" max="85" style="14" width="13.576428571428572" customWidth="1" bestFit="1"/>
    <col min="86" max="86" style="14" width="13.576428571428572" customWidth="1" bestFit="1"/>
    <col min="87" max="87" style="14" width="13.576428571428572" customWidth="1" bestFit="1"/>
    <col min="88" max="88" style="14" width="13.576428571428572" customWidth="1" bestFit="1"/>
  </cols>
  <sheetData>
    <row x14ac:dyDescent="0.25" r="1" customHeight="1" ht="18.9">
      <c r="A1" s="2">
        <f>'داده ها'!A1</f>
      </c>
      <c r="B1" s="2">
        <f>'اطلاعات شخصی'!B1</f>
      </c>
      <c r="C1" s="7">
        <f>'داده ها'!B1</f>
      </c>
      <c r="D1" s="7">
        <f>'داده ها'!C1</f>
      </c>
      <c r="E1" s="3">
        <f>'داده ها'!AY1</f>
      </c>
      <c r="F1" s="3">
        <f>'داده ها'!AZ1</f>
      </c>
      <c r="G1" s="3">
        <f>'داده ها'!BA1</f>
      </c>
      <c r="H1" s="3">
        <f>'داده ها'!BB1</f>
      </c>
      <c r="I1" s="3">
        <f>'داده ها'!BC1</f>
      </c>
      <c r="J1" s="2">
        <f>'داده ها'!BD1</f>
      </c>
      <c r="K1" s="2">
        <f>'داده ها'!BE1</f>
      </c>
      <c r="L1" s="2">
        <f>'داده ها'!BF1</f>
      </c>
      <c r="M1" s="3">
        <f>'داده ها'!BG1</f>
      </c>
      <c r="N1" s="3">
        <f>'داده ها'!BH1</f>
      </c>
      <c r="O1" s="3">
        <f>'داده ها'!BI1</f>
      </c>
      <c r="P1" s="3">
        <f>'داده ها'!BJ1</f>
      </c>
      <c r="Q1" s="2">
        <f>'داده ها'!BK1</f>
      </c>
      <c r="R1" s="2">
        <f>'داده ها'!BL1</f>
      </c>
      <c r="S1" s="3">
        <f>'داده ها'!BM1</f>
      </c>
      <c r="T1" s="3">
        <f>'داده ها'!BN1</f>
      </c>
      <c r="U1" s="2">
        <f>'داده ها'!BO1</f>
      </c>
      <c r="V1" s="3">
        <f>'داده ها'!BP1</f>
      </c>
      <c r="W1" s="3">
        <f>'داده ها'!BQ1</f>
      </c>
      <c r="X1" s="3">
        <f>'داده ها'!BR1</f>
      </c>
      <c r="Y1" s="3">
        <f>'داده ها'!BS1</f>
      </c>
      <c r="Z1" s="3">
        <f>'داده ها'!BT1</f>
      </c>
      <c r="AA1" s="2">
        <f>'داده ها'!BU1</f>
      </c>
      <c r="AB1" s="3">
        <f>'داده ها'!BV1</f>
      </c>
      <c r="AC1" s="2">
        <f>'داده ها'!BW1</f>
      </c>
      <c r="AD1" s="2">
        <f>'داده ها'!BX1</f>
      </c>
      <c r="AE1" s="2">
        <f>'داده ها'!BY1</f>
      </c>
      <c r="AF1" s="3">
        <f>'داده ها'!BZ1</f>
      </c>
      <c r="AG1" s="2">
        <f>'داده ها'!CA1</f>
      </c>
      <c r="AH1" s="2">
        <f>'داده ها'!CB1</f>
      </c>
      <c r="AI1" s="2">
        <f>'داده ها'!CC1</f>
      </c>
      <c r="AJ1" s="3">
        <f>'داده ها'!CD1</f>
      </c>
      <c r="AK1" s="3">
        <f>'داده ها'!CE1</f>
      </c>
      <c r="AL1" s="3">
        <f>'داده ها'!CF1</f>
      </c>
      <c r="AM1" s="3">
        <f>'داده ها'!CG1</f>
      </c>
      <c r="AN1" s="2">
        <f>'داده ها'!CH1</f>
      </c>
      <c r="AO1" s="3">
        <f>'داده ها'!CI1</f>
      </c>
      <c r="AP1" s="3">
        <f>'داده ها'!CJ1</f>
      </c>
      <c r="AQ1" s="3">
        <f>'داده ها'!CK1</f>
      </c>
      <c r="AR1" s="3">
        <f>'داده ها'!CL1</f>
      </c>
      <c r="AS1" s="3">
        <f>'داده ها'!CM1</f>
      </c>
      <c r="AT1" s="3">
        <f>'داده ها'!CN1</f>
      </c>
      <c r="AU1" s="3" t="s">
        <v>31</v>
      </c>
      <c r="AV1" s="3" t="s">
        <v>32</v>
      </c>
      <c r="AW1" s="3" t="s">
        <v>33</v>
      </c>
      <c r="AX1" s="3" t="s">
        <v>34</v>
      </c>
      <c r="AY1" s="3" t="s">
        <v>35</v>
      </c>
      <c r="AZ1" s="2" t="s">
        <v>36</v>
      </c>
      <c r="BA1" s="2" t="s">
        <v>37</v>
      </c>
      <c r="BB1" s="2" t="s">
        <v>38</v>
      </c>
      <c r="BC1" s="3" t="s">
        <v>39</v>
      </c>
      <c r="BD1" s="3" t="s">
        <v>40</v>
      </c>
      <c r="BE1" s="3" t="s">
        <v>41</v>
      </c>
      <c r="BF1" s="3" t="s">
        <v>42</v>
      </c>
      <c r="BG1" s="2" t="s">
        <v>43</v>
      </c>
      <c r="BH1" s="2" t="s">
        <v>44</v>
      </c>
      <c r="BI1" s="3" t="s">
        <v>45</v>
      </c>
      <c r="BJ1" s="3" t="s">
        <v>46</v>
      </c>
      <c r="BK1" s="2" t="s">
        <v>47</v>
      </c>
      <c r="BL1" s="3" t="s">
        <v>48</v>
      </c>
      <c r="BM1" s="3" t="s">
        <v>49</v>
      </c>
      <c r="BN1" s="3" t="s">
        <v>50</v>
      </c>
      <c r="BO1" s="3" t="s">
        <v>51</v>
      </c>
      <c r="BP1" s="3" t="s">
        <v>52</v>
      </c>
      <c r="BQ1" s="2" t="s">
        <v>53</v>
      </c>
      <c r="BR1" s="3" t="s">
        <v>54</v>
      </c>
      <c r="BS1" s="2" t="s">
        <v>55</v>
      </c>
      <c r="BT1" s="2" t="s">
        <v>56</v>
      </c>
      <c r="BU1" s="2" t="s">
        <v>57</v>
      </c>
      <c r="BV1" s="3" t="s">
        <v>58</v>
      </c>
      <c r="BW1" s="2" t="s">
        <v>59</v>
      </c>
      <c r="BX1" s="2" t="s">
        <v>60</v>
      </c>
      <c r="BY1" s="2" t="s">
        <v>61</v>
      </c>
      <c r="BZ1" s="3" t="s">
        <v>62</v>
      </c>
      <c r="CA1" s="3" t="s">
        <v>63</v>
      </c>
      <c r="CB1" s="3" t="s">
        <v>64</v>
      </c>
      <c r="CC1" s="3" t="s">
        <v>65</v>
      </c>
      <c r="CD1" s="2" t="s">
        <v>66</v>
      </c>
      <c r="CE1" s="3" t="s">
        <v>67</v>
      </c>
      <c r="CF1" s="3" t="s">
        <v>68</v>
      </c>
      <c r="CG1" s="3" t="s">
        <v>69</v>
      </c>
      <c r="CH1" s="3" t="s">
        <v>70</v>
      </c>
      <c r="CI1" s="3" t="s">
        <v>71</v>
      </c>
      <c r="CJ1" s="3" t="s">
        <v>72</v>
      </c>
    </row>
    <row x14ac:dyDescent="0.25" r="2" customHeight="1" ht="18.9">
      <c r="A2" s="6">
        <f>'داده ها'!A2</f>
      </c>
      <c r="B2" s="2">
        <f>'اطلاعات شخصی'!B2</f>
      </c>
      <c r="C2" s="7">
        <f>'داده ها'!B2</f>
      </c>
      <c r="D2" s="7">
        <f>'داده ها'!C2</f>
      </c>
      <c r="E2" s="6">
        <f>'داده ها'!AY2</f>
      </c>
      <c r="F2" s="6">
        <f>'داده ها'!AZ2</f>
      </c>
      <c r="G2" s="6">
        <f>'داده ها'!BA2</f>
      </c>
      <c r="H2" s="6">
        <f>'داده ها'!BB2</f>
      </c>
      <c r="I2" s="6">
        <f>'داده ها'!BC2</f>
      </c>
      <c r="J2" s="6">
        <f>'داده ها'!BD2</f>
      </c>
      <c r="K2" s="6">
        <f>'داده ها'!BE2</f>
      </c>
      <c r="L2" s="6">
        <f>'داده ها'!BF2</f>
      </c>
      <c r="M2" s="6">
        <f>'داده ها'!BG2</f>
      </c>
      <c r="N2" s="6">
        <f>'داده ها'!BH2</f>
      </c>
      <c r="O2" s="6">
        <f>'داده ها'!BI2</f>
      </c>
      <c r="P2" s="6">
        <f>'داده ها'!BJ2</f>
      </c>
      <c r="Q2" s="6">
        <f>'داده ها'!BK2</f>
      </c>
      <c r="R2" s="6">
        <f>'داده ها'!BL2</f>
      </c>
      <c r="S2" s="6">
        <f>'داده ها'!BM2</f>
      </c>
      <c r="T2" s="6">
        <f>'داده ها'!BN2</f>
      </c>
      <c r="U2" s="6">
        <f>'داده ها'!BO2</f>
      </c>
      <c r="V2" s="6">
        <f>'داده ها'!BP2</f>
      </c>
      <c r="W2" s="6">
        <f>'داده ها'!BQ2</f>
      </c>
      <c r="X2" s="6">
        <f>'داده ها'!BR2</f>
      </c>
      <c r="Y2" s="6">
        <f>'داده ها'!BS2</f>
      </c>
      <c r="Z2" s="6">
        <f>'داده ها'!BT2</f>
      </c>
      <c r="AA2" s="6">
        <f>'داده ها'!BU2</f>
      </c>
      <c r="AB2" s="6">
        <f>'داده ها'!BV2</f>
      </c>
      <c r="AC2" s="6">
        <f>'داده ها'!BW2</f>
      </c>
      <c r="AD2" s="6">
        <f>'داده ها'!BX2</f>
      </c>
      <c r="AE2" s="6">
        <f>'داده ها'!BY2</f>
      </c>
      <c r="AF2" s="6">
        <f>'داده ها'!BZ2</f>
      </c>
      <c r="AG2" s="6">
        <f>'داده ها'!CA2</f>
      </c>
      <c r="AH2" s="6">
        <f>'داده ها'!CB2</f>
      </c>
      <c r="AI2" s="6">
        <f>'داده ها'!CC2</f>
      </c>
      <c r="AJ2" s="6">
        <f>'داده ها'!CD2</f>
      </c>
      <c r="AK2" s="6">
        <f>'داده ها'!CE2</f>
      </c>
      <c r="AL2" s="6">
        <f>'داده ها'!CF2</f>
      </c>
      <c r="AM2" s="6">
        <f>'داده ها'!CG2</f>
      </c>
      <c r="AN2" s="6">
        <f>'داده ها'!CH2</f>
      </c>
      <c r="AO2" s="6">
        <f>'داده ها'!CI2</f>
      </c>
      <c r="AP2" s="6">
        <f>'داده ها'!CJ2</f>
      </c>
      <c r="AQ2" s="6">
        <f>'داده ها'!CK2</f>
      </c>
      <c r="AR2" s="6">
        <f>'داده ها'!CL2</f>
      </c>
      <c r="AS2" s="6">
        <f>'داده ها'!CM2</f>
      </c>
      <c r="AT2" s="6">
        <f>'داده ها'!CN2</f>
      </c>
      <c r="AU2" s="3">
        <f>IF(E2=1,"آسیب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2" s="3">
        <f>IF(F2=1,"آسیب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2" s="3">
        <f>IF(G2=1,"آسیب های احتمالی: آسیب تاندون کشکک(زانوی پرندگان)، سندرم درد کشککی رانی، آسیب ACL، التهاب تاندون و نوار ایلیوتیبیال","طبیعی")</f>
      </c>
      <c r="AX2" s="3">
        <f>IF(H2=1,"آسیب های احتمالی: آسیب تاندون کشکک(زانوی پرندگان)، سندرم درد کشککی رانی، آسیب ACL، التهاب تاندون و نوار ایلیوتیبیال","طبیعی")</f>
      </c>
      <c r="AY2" s="3">
        <f>IF(I2=1,"احتمال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2" s="2">
        <f>IF(J2=1,"احتمال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2" s="2">
        <f>IF(K2=1,"آسیب های احتمالی: استرین همسترینگ، چهارسر و کشاله، کمردرد","طبیعی")</f>
      </c>
      <c r="BB2" s="2">
        <f>IF(L2=1,"آسیب های احتمالی: سردرد، التهاب تاندون دوسربازویی، آسیب های شانه","طبیعی")</f>
      </c>
      <c r="BC2" s="3">
        <f>IF(M2=1,"آسیب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2" s="3">
        <f>IF(N2=1,"احتمال بیش فعالی عضله نعلی و کم فعالی عضله ساقی قدامی","طبیعی")</f>
      </c>
      <c r="BE2" s="3">
        <f>IF(O2=1,"آسیب های احتمالی: استرین همسترینگ، چهارسر و کشاله، کمردرد، درد مفصل خاجی خاصره ای","طبیعی")</f>
      </c>
      <c r="BF2" s="3">
        <f>IF(P2=1,"احتمال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2" s="2">
        <f>IF(Q2=1,"احتمال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2" s="2">
        <f>IF(R2=1,"احتمال بیش فعالی عضلات سینه ای ها و پشتی بزرگ و احتمال کم فعالی عضلات ذوزنقه ی میانی و تحتانی و روتیتورکاف","طبیعی")</f>
      </c>
      <c r="BI2" s="3">
        <f>IF(S2=1,"احتمال بیش فعالی عضلات ذوزنقه ای فوقانی، گوشه ای، جناغی-چنبری-پستانی و احتمال کم فعالی عضلات خم کننده های عمقی گردن","طبیعی")</f>
      </c>
      <c r="BJ2" s="3">
        <f>IF(T2=1,"احتمال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2" s="2">
        <f>IF(U2=1,"احتمال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2" s="3">
        <f>IF(V2=1,"احتمال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2" s="3">
        <f>IF(W2=1,"احتمال بیش فعالی عضلات نزدیک کننده، دو سررانی(سر کوتاه)، کشنده ی پهن نیام، دوقولی خارجی، پهن خارجی","طبیعی")</f>
      </c>
      <c r="BN2" s="3">
        <f>IF(X2=1,"احتمال بیش فعالی عضلات مربع کمری(سمت مقابل پای تکیه)، کشنده ی پهن نیام / سرینی کوچک(سمت موافق پای تکیه)","طبیعی")</f>
      </c>
      <c r="BO2" s="3">
        <f>IF(Y2=1,"احتمال بیش فعالی عضلات نزدیک کننده(سمت موافق) و کم فعالی عضلات سرینی میانی، مربع کمری","طبیعی")</f>
      </c>
      <c r="BP2" s="3">
        <f>IF(Z2=1,"احتمال بیش فعالی عضلات مایل داخلی، مایل خارجی، کشنده پهن نیام، عضلات نزدیک کننده","طبیعی")</f>
      </c>
      <c r="BQ2" s="2">
        <f>IF(AA2=1,"احتمال بیش فعالی عضلات مایل داخلی، مایل خارجی، گلابی شکل","طبیعی")</f>
      </c>
      <c r="BR2" s="3">
        <f>IF(AB2=1,"احتمال بیش فعالی عضلات ذوزنقه ی فوقانی و گوشه ای و احتمال کم فعالی عضلات روتیتورکاف، متوازی الاضلاع و ذوزنقه میانی و تحتانی","طبیعی")</f>
      </c>
      <c r="BS2" s="2">
        <f>IF(AC2=1,"احتمال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2" s="2">
        <f>IF(AD2=1,"احتمال بیش فعالی عضلات گرد کوچک و تحت خاری و احتمال کم تحرکی کپسول خلفی و کم فعالی عضلات تحت کتفی و گرد بزرگ","طبیعی")</f>
      </c>
      <c r="BU2" s="2">
        <f>IF(AE2=1,"احتمال بیش فعالی عضلات تحت کتفی، سینه ای بزرگ، گرد بزرگ و پشتی بزرگ، و کم فعالی عضلات گرد کوچک و تحت خاری","طبیعی")</f>
      </c>
      <c r="BV2" s="3">
        <f>IF(AF2=1,"احتمال بیش فعالی عضلات ذوزتقه ای فوقانی و گوشه ای و کم فعالی عضلات روتیتورکاف، متوازی الاضلاع و ذوزنقه میانی و تحتانی ","طبیعی")</f>
      </c>
      <c r="BW2" s="2">
        <f>IF(AG2=1,"احتمال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2" s="2">
        <f>IF(AH2=1,"احتمال بیش فعالی عضلات دوسربازو(سر دراز) و احتمال کم فعالی عضلات سه سربازو(سر دراز) و روتیتورکاف","طبیعی")</f>
      </c>
      <c r="BY2" s="2">
        <f>IF(AI2=1,"احتمال بیش فعالی عضلات ذوزتقه ای فوقانی و گوشه ای و کم فعالی عضلات روتیتورکاف، متوازی الاضلاع و ذوزنقه یمیانی و تحتانی ","طبیعی")</f>
      </c>
      <c r="BZ2" s="3">
        <f>IF(AJ2=1,"احتمال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2" s="3">
        <f>IF(AK2=1,"احتمال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2" s="3">
        <f>IF(AL2=1,"احتمال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2" s="3">
        <f>IF(AM2=1,"احتمال بیش فعالی عضلات راست شکمی، مایل خارجی و کم فعالی عضلات پایدار کننده های ناحیه مرکزی تنه ","طبیعی")</f>
      </c>
      <c r="CD2" s="2">
        <f>IF(AN2=1,"احتمال بیش فعالی عضلات ذوزنقه ی فوقانی، گوشه ای، جناغی-چنبری-پستانی و کم فعالی عضلات ذوزنقه میانی و تحتانی","طبیعی")</f>
      </c>
      <c r="CE2" s="3">
        <f>IF(AO2=1,"احتمال بیش فعالی عضلات سینه ای کوچک و کم فعالی عضلات دندان های قدامی، ذوزنقه ی میانی و تحتانی","طبیعی")</f>
      </c>
      <c r="CF2" s="3">
        <f>IF(AP2=1,"احتمال بیش فعالی عضلات ذورنقه ی فوقانی، جناغی-چنبری-پستانی، گوشه ای، و کم فعالی عضلات خم کننده های عمقی گردن","طبیعی")</f>
      </c>
      <c r="CG2" s="3">
        <f>IF(AQ2=1, "شدید",IF(AQ2=2,"خفیف", IF(AQ2=3, "طبیعی")))</f>
      </c>
      <c r="CH2" s="3">
        <f>IF(AR2=1, "شدید",IF(AR2=2,"خفیف", IF(AR2=3, "طبیعی")))</f>
      </c>
      <c r="CI2" s="3">
        <f>IF(AS2=1, "شدید",IF(AS2=2,"خفیف", IF(AS2=3, "طبیعی")))</f>
      </c>
      <c r="CJ2" s="3">
        <f>IF(AT2=1, "شدید",IF(AT2=2,"خفیف", IF(AT2=3, "طبیعی")))</f>
      </c>
    </row>
    <row x14ac:dyDescent="0.25" r="3" customHeight="1" ht="18.9">
      <c r="A3" s="6">
        <f>'داده ها'!A3</f>
      </c>
      <c r="B3" s="2">
        <f>'اطلاعات شخصی'!B3</f>
      </c>
      <c r="C3" s="7">
        <f>'داده ها'!B3</f>
      </c>
      <c r="D3" s="7">
        <f>'داده ها'!C3</f>
      </c>
      <c r="E3" s="6">
        <f>'داده ها'!AY3</f>
      </c>
      <c r="F3" s="6">
        <f>'داده ها'!AZ3</f>
      </c>
      <c r="G3" s="6">
        <f>'داده ها'!BA3</f>
      </c>
      <c r="H3" s="6">
        <f>'داده ها'!BB3</f>
      </c>
      <c r="I3" s="6">
        <f>'داده ها'!BC3</f>
      </c>
      <c r="J3" s="6">
        <f>'داده ها'!BD3</f>
      </c>
      <c r="K3" s="6">
        <f>'داده ها'!BE3</f>
      </c>
      <c r="L3" s="6">
        <f>'داده ها'!BF3</f>
      </c>
      <c r="M3" s="6">
        <f>'داده ها'!BG3</f>
      </c>
      <c r="N3" s="6">
        <f>'داده ها'!BH3</f>
      </c>
      <c r="O3" s="6">
        <f>'داده ها'!BI3</f>
      </c>
      <c r="P3" s="6">
        <f>'داده ها'!BJ3</f>
      </c>
      <c r="Q3" s="6">
        <f>'داده ها'!BK3</f>
      </c>
      <c r="R3" s="6">
        <f>'داده ها'!BL3</f>
      </c>
      <c r="S3" s="6">
        <f>'داده ها'!BM3</f>
      </c>
      <c r="T3" s="6">
        <f>'داده ها'!BN3</f>
      </c>
      <c r="U3" s="6">
        <f>'داده ها'!BO3</f>
      </c>
      <c r="V3" s="6">
        <f>'داده ها'!BP3</f>
      </c>
      <c r="W3" s="6">
        <f>'داده ها'!BQ3</f>
      </c>
      <c r="X3" s="6">
        <f>'داده ها'!BR3</f>
      </c>
      <c r="Y3" s="6">
        <f>'داده ها'!BS3</f>
      </c>
      <c r="Z3" s="6">
        <f>'داده ها'!BT3</f>
      </c>
      <c r="AA3" s="6">
        <f>'داده ها'!BU3</f>
      </c>
      <c r="AB3" s="6">
        <f>'داده ها'!BV3</f>
      </c>
      <c r="AC3" s="6">
        <f>'داده ها'!BW3</f>
      </c>
      <c r="AD3" s="6">
        <f>'داده ها'!BX3</f>
      </c>
      <c r="AE3" s="6">
        <f>'داده ها'!BY3</f>
      </c>
      <c r="AF3" s="6">
        <f>'داده ها'!BZ3</f>
      </c>
      <c r="AG3" s="6">
        <f>'داده ها'!CA3</f>
      </c>
      <c r="AH3" s="6">
        <f>'داده ها'!CB3</f>
      </c>
      <c r="AI3" s="6">
        <f>'داده ها'!CC3</f>
      </c>
      <c r="AJ3" s="6">
        <f>'داده ها'!CD3</f>
      </c>
      <c r="AK3" s="6">
        <f>'داده ها'!CE3</f>
      </c>
      <c r="AL3" s="6">
        <f>'داده ها'!CF3</f>
      </c>
      <c r="AM3" s="6">
        <f>'داده ها'!CG3</f>
      </c>
      <c r="AN3" s="6">
        <f>'داده ها'!CH3</f>
      </c>
      <c r="AO3" s="6">
        <f>'داده ها'!CI3</f>
      </c>
      <c r="AP3" s="6">
        <f>'داده ها'!CJ3</f>
      </c>
      <c r="AQ3" s="6">
        <f>'داده ها'!CK3</f>
      </c>
      <c r="AR3" s="6">
        <f>'داده ها'!CL3</f>
      </c>
      <c r="AS3" s="6">
        <f>'داده ها'!CM3</f>
      </c>
      <c r="AT3" s="6">
        <f>'داده ها'!CN3</f>
      </c>
      <c r="AU3" s="3">
        <f>IF(E3=1,"آسیب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3" s="3">
        <f>IF(F3=1,"آسیب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3" s="3">
        <f>IF(G3=1,"آسیب های احتمالی: آسیب تاندون کشکک(زانوی پرندگان)، سندرم درد کشککی رانی، آسیب ACL، التهاب تاندون و نوار ایلیوتیبیال","طبیعی")</f>
      </c>
      <c r="AX3" s="3">
        <f>IF(H3=1,"آسیب های احتمالی: آسیب تاندون کشکک(زانوی پرندگان)، سندرم درد کشککی رانی، آسیب ACL، التهاب تاندون و نوار ایلیوتیبیال","طبیعی")</f>
      </c>
      <c r="AY3" s="3">
        <f>IF(I3=1,"احتمال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3" s="2">
        <f>IF(J3=1,"احتمال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3" s="2">
        <f>IF(K3=1,"آسیب های احتمالی: استرین همسترینگ، چهارسر و کشاله، کمردرد","طبیعی")</f>
      </c>
      <c r="BB3" s="2">
        <f>IF(L3=1,"آسیب های احتمالی: سردرد، التهاب تاندون دوسربازویی، آسیب های شانه","طبیعی")</f>
      </c>
      <c r="BC3" s="3">
        <f>IF(M3=1,"آسیب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3" s="3">
        <f>IF(N3=1,"احتمال بیش فعالی عضله نعلی و کم فعالی عضله ساقی قدامی","طبیعی")</f>
      </c>
      <c r="BE3" s="3">
        <f>IF(O3=1,"آسیب های احتمالی: استرین همسترینگ، چهارسر و کشاله، کمردرد، درد مفصل خاجی خاصره ای","طبیعی")</f>
      </c>
      <c r="BF3" s="3">
        <f>IF(P3=1,"احتمال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3" s="2">
        <f>IF(Q3=1,"احتمال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3" s="2">
        <f>IF(R3=1,"احتمال بیش فعالی عضلات سینه ای ها و پشتی بزرگ و احتمال کم فعالی عضلات ذوزنقه ی میانی و تحتانی و روتیتورکاف","طبیعی")</f>
      </c>
      <c r="BI3" s="3">
        <f>IF(S3=1,"احتمال بیش فعالی عضلات ذوزنقه ای فوقانی، گوشه ای، جناغی-چنبری-پستانی و احتمال کم فعالی عضلات خم کننده های عمقی گردن","طبیعی")</f>
      </c>
      <c r="BJ3" s="3">
        <f>IF(T3=1,"احتمال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3" s="2">
        <f>IF(U3=1,"احتمال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3" s="3">
        <f>IF(V3=1,"احتمال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3" s="3">
        <f>IF(W3=1,"احتمال بیش فعالی عضلات نزدیک کننده، دو سررانی(سر کوتاه)، کشنده ی پهن نیام، دوقولی خارجی، پهن خارجی","طبیعی")</f>
      </c>
      <c r="BN3" s="3">
        <f>IF(X3=1,"احتمال بیش فعالی عضلات مربع کمری(سمت مقابل پای تکیه)، کشنده ی پهن نیام / سرینی کوچک(سمت موافق پای تکیه)","طبیعی")</f>
      </c>
      <c r="BO3" s="3">
        <f>IF(Y3=1,"احتمال بیش فعالی عضلات نزدیک کننده(سمت موافق) و کم فعالی عضلات سرینی میانی، مربع کمری","طبیعی")</f>
      </c>
      <c r="BP3" s="3">
        <f>IF(Z3=1,"احتمال بیش فعالی عضلات مایل داخلی، مایل خارجی، کشنده پهن نیام، عضلات نزدیک کننده","طبیعی")</f>
      </c>
      <c r="BQ3" s="2">
        <f>IF(AA3=1,"احتمال بیش فعالی عضلات مایل داخلی، مایل خارجی، گلابی شکل","طبیعی")</f>
      </c>
      <c r="BR3" s="3">
        <f>IF(AB3=1,"احتمال بیش فعالی عضلات ذوزنقه ی فوقانی و گوشه ای و احتمال کم فعالی عضلات روتیتورکاف، متوازی الاضلاع و ذوزنقه میانی و تحتانی","طبیعی")</f>
      </c>
      <c r="BS3" s="2">
        <f>IF(AC3=1,"احتمال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3" s="2">
        <f>IF(AD3=1,"احتمال بیش فعالی عضلات گرد کوچک و تحت خاری و احتمال کم تحرکی کپسول خلفی و کم فعالی عضلات تحت کتفی و گرد بزرگ","طبیعی")</f>
      </c>
      <c r="BU3" s="2">
        <f>IF(AE3=1,"احتمال بیش فعالی عضلات تحت کتفی، سینه ای بزرگ، گرد بزرگ و پشتی بزرگ، و کم فعالی عضلات گرد کوچک و تحت خاری","طبیعی")</f>
      </c>
      <c r="BV3" s="3">
        <f>IF(AF3=1,"احتمال بیش فعالی عضلات ذوزتقه ای فوقانی و گوشه ای و کم فعالی عضلات روتیتورکاف، متوازی الاضلاع و ذوزنقه میانی و تحتانی ","طبیعی")</f>
      </c>
      <c r="BW3" s="2">
        <f>IF(AG3=1,"احتمال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3" s="2">
        <f>IF(AH3=1,"احتمال بیش فعالی عضلات دوسربازو(سر دراز) و احتمال کم فعالی عضلات سه سربازو(سر دراز) و روتیتورکاف","طبیعی")</f>
      </c>
      <c r="BY3" s="2">
        <f>IF(AI3=1,"احتمال بیش فعالی عضلات ذوزتقه ای فوقانی و گوشه ای و کم فعالی عضلات روتیتورکاف، متوازی الاضلاع و ذوزنقه یمیانی و تحتانی ","طبیعی")</f>
      </c>
      <c r="BZ3" s="3">
        <f>IF(AJ3=1,"احتمال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3" s="3">
        <f>IF(AK3=1,"احتمال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3" s="3">
        <f>IF(AL3=1,"احتمال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3" s="3">
        <f>IF(AM3=1,"احتمال بیش فعالی عضلات راست شکمی، مایل خارجی و کم فعالی عضلات پایدار کننده های ناحیه مرکزی تنه ","طبیعی")</f>
      </c>
      <c r="CD3" s="2">
        <f>IF(AN3=1,"احتمال بیش فعالی عضلات ذوزنقه ی فوقانی، گوشه ای، جناغی-چنبری-پستانی و کم فعالی عضلات ذوزنقه میانی و تحتانی","طبیعی")</f>
      </c>
      <c r="CE3" s="3">
        <f>IF(AO3=1,"احتمال بیش فعالی عضلات سینه ای کوچک و کم فعالی عضلات دندان های قدامی، ذوزنقه ی میانی و تحتانی","طبیعی")</f>
      </c>
      <c r="CF3" s="3">
        <f>IF(AP3=1,"احتمال بیش فعالی عضلات ذورنقه ی فوقانی، جناغی-چنبری-پستانی، گوشه ای، و کم فعالی عضلات خم کننده های عمقی گردن","طبیعی")</f>
      </c>
      <c r="CG3" s="3">
        <f>IF(AQ3=1, "شدید",IF(AQ3=2,"خفیف", IF(AQ3=3, "طبیعی")))</f>
      </c>
      <c r="CH3" s="3">
        <f>IF(AR3=1, "شدید",IF(AR3=2,"خفیف", IF(AR3=3, "طبیعی")))</f>
      </c>
      <c r="CI3" s="3">
        <f>IF(AS3=1, "شدید",IF(AS3=2,"خفیف", IF(AS3=3, "طبیعی")))</f>
      </c>
      <c r="CJ3" s="3">
        <f>IF(AT3=1, "شدید",IF(AT3=2,"خفیف", IF(AT3=3, "طبیعی")))</f>
      </c>
    </row>
    <row x14ac:dyDescent="0.25" r="4" customHeight="1" ht="18.9">
      <c r="A4" s="6">
        <f>'داده ها'!A4</f>
      </c>
      <c r="B4" s="2">
        <f>'اطلاعات شخصی'!B4</f>
      </c>
      <c r="C4" s="7">
        <f>'داده ها'!B4</f>
      </c>
      <c r="D4" s="7">
        <f>'داده ها'!C4</f>
      </c>
      <c r="E4" s="6">
        <f>'داده ها'!AY4</f>
      </c>
      <c r="F4" s="6">
        <f>'داده ها'!AZ4</f>
      </c>
      <c r="G4" s="6">
        <f>'داده ها'!BA4</f>
      </c>
      <c r="H4" s="6">
        <f>'داده ها'!BB4</f>
      </c>
      <c r="I4" s="6">
        <f>'داده ها'!BC4</f>
      </c>
      <c r="J4" s="6">
        <f>'داده ها'!BD4</f>
      </c>
      <c r="K4" s="6">
        <f>'داده ها'!BE4</f>
      </c>
      <c r="L4" s="6">
        <f>'داده ها'!BF4</f>
      </c>
      <c r="M4" s="6">
        <f>'داده ها'!BG4</f>
      </c>
      <c r="N4" s="6">
        <f>'داده ها'!BH4</f>
      </c>
      <c r="O4" s="6">
        <f>'داده ها'!BI4</f>
      </c>
      <c r="P4" s="6">
        <f>'داده ها'!BJ4</f>
      </c>
      <c r="Q4" s="6">
        <f>'داده ها'!BK4</f>
      </c>
      <c r="R4" s="6">
        <f>'داده ها'!BL4</f>
      </c>
      <c r="S4" s="6">
        <f>'داده ها'!BM4</f>
      </c>
      <c r="T4" s="6">
        <f>'داده ها'!BN4</f>
      </c>
      <c r="U4" s="6">
        <f>'داده ها'!BO4</f>
      </c>
      <c r="V4" s="6">
        <f>'داده ها'!BP4</f>
      </c>
      <c r="W4" s="6">
        <f>'داده ها'!BQ4</f>
      </c>
      <c r="X4" s="6">
        <f>'داده ها'!BR4</f>
      </c>
      <c r="Y4" s="6">
        <f>'داده ها'!BS4</f>
      </c>
      <c r="Z4" s="6">
        <f>'داده ها'!BT4</f>
      </c>
      <c r="AA4" s="6">
        <f>'داده ها'!BU4</f>
      </c>
      <c r="AB4" s="6">
        <f>'داده ها'!BV4</f>
      </c>
      <c r="AC4" s="6">
        <f>'داده ها'!BW4</f>
      </c>
      <c r="AD4" s="6">
        <f>'داده ها'!BX4</f>
      </c>
      <c r="AE4" s="6">
        <f>'داده ها'!BY4</f>
      </c>
      <c r="AF4" s="6">
        <f>'داده ها'!BZ4</f>
      </c>
      <c r="AG4" s="6">
        <f>'داده ها'!CA4</f>
      </c>
      <c r="AH4" s="6">
        <f>'داده ها'!CB4</f>
      </c>
      <c r="AI4" s="6">
        <f>'داده ها'!CC4</f>
      </c>
      <c r="AJ4" s="6">
        <f>'داده ها'!CD4</f>
      </c>
      <c r="AK4" s="6">
        <f>'داده ها'!CE4</f>
      </c>
      <c r="AL4" s="6">
        <f>'داده ها'!CF4</f>
      </c>
      <c r="AM4" s="6">
        <f>'داده ها'!CG4</f>
      </c>
      <c r="AN4" s="6">
        <f>'داده ها'!CH4</f>
      </c>
      <c r="AO4" s="6">
        <f>'داده ها'!CI4</f>
      </c>
      <c r="AP4" s="6">
        <f>'داده ها'!CJ4</f>
      </c>
      <c r="AQ4" s="6">
        <f>'داده ها'!CK4</f>
      </c>
      <c r="AR4" s="6">
        <f>'داده ها'!CL4</f>
      </c>
      <c r="AS4" s="6">
        <f>'داده ها'!CM4</f>
      </c>
      <c r="AT4" s="6">
        <f>'داده ها'!CN4</f>
      </c>
      <c r="AU4" s="3">
        <f>IF(E4=1,"آسیب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4" s="3">
        <f>IF(F4=1,"آسیب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4" s="3">
        <f>IF(G4=1,"آسیب های احتمالی: آسیب تاندون کشکک(زانوی پرندگان)، سندرم درد کشککی رانی، آسیب ACL، التهاب تاندون و نوار ایلیوتیبیال","طبیعی")</f>
      </c>
      <c r="AX4" s="3">
        <f>IF(H4=1,"آسیب های احتمالی: آسیب تاندون کشکک(زانوی پرندگان)، سندرم درد کشککی رانی، آسیب ACL، التهاب تاندون و نوار ایلیوتیبیال","طبیعی")</f>
      </c>
      <c r="AY4" s="3">
        <f>IF(I4=1,"احتمال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4" s="2">
        <f>IF(J4=1,"احتمال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4" s="2">
        <f>IF(K4=1,"آسیب های احتمالی: استرین همسترینگ، چهارسر و کشاله، کمردرد","طبیعی")</f>
      </c>
      <c r="BB4" s="2">
        <f>IF(L4=1,"آسیب های احتمالی: سردرد، التهاب تاندون دوسربازویی، آسیب های شانه","طبیعی")</f>
      </c>
      <c r="BC4" s="3">
        <f>IF(M4=1,"آسیب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4" s="3">
        <f>IF(N4=1,"احتمال بیش فعالی عضله نعلی و کم فعالی عضله ساقی قدامی","طبیعی")</f>
      </c>
      <c r="BE4" s="3">
        <f>IF(O4=1,"آسیب های احتمالی: استرین همسترینگ، چهارسر و کشاله، کمردرد، درد مفصل خاجی خاصره ای","طبیعی")</f>
      </c>
      <c r="BF4" s="3">
        <f>IF(P4=1,"احتمال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4" s="2">
        <f>IF(Q4=1,"احتمال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4" s="2">
        <f>IF(R4=1,"احتمال بیش فعالی عضلات سینه ای ها و پشتی بزرگ و احتمال کم فعالی عضلات ذوزنقه ی میانی و تحتانی و روتیتورکاف","طبیعی")</f>
      </c>
      <c r="BI4" s="3">
        <f>IF(S4=1,"احتمال بیش فعالی عضلات ذوزنقه ای فوقانی، گوشه ای، جناغی-چنبری-پستانی و احتمال کم فعالی عضلات خم کننده های عمقی گردن","طبیعی")</f>
      </c>
      <c r="BJ4" s="3">
        <f>IF(T4=1,"احتمال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4" s="2">
        <f>IF(U4=1,"احتمال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4" s="3">
        <f>IF(V4=1,"احتمال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4" s="3">
        <f>IF(W4=1,"احتمال بیش فعالی عضلات نزدیک کننده، دو سررانی(سر کوتاه)، کشنده ی پهن نیام، دوقولی خارجی، پهن خارجی","طبیعی")</f>
      </c>
      <c r="BN4" s="3">
        <f>IF(X4=1,"احتمال بیش فعالی عضلات مربع کمری(سمت مقابل پای تکیه)، کشنده ی پهن نیام / سرینی کوچک(سمت موافق پای تکیه)","طبیعی")</f>
      </c>
      <c r="BO4" s="3">
        <f>IF(Y4=1,"احتمال بیش فعالی عضلات نزدیک کننده(سمت موافق) و کم فعالی عضلات سرینی میانی، مربع کمری","طبیعی")</f>
      </c>
      <c r="BP4" s="3">
        <f>IF(Z4=1,"احتمال بیش فعالی عضلات مایل داخلی، مایل خارجی، کشنده پهن نیام، عضلات نزدیک کننده","طبیعی")</f>
      </c>
      <c r="BQ4" s="2">
        <f>IF(AA4=1,"احتمال بیش فعالی عضلات مایل داخلی، مایل خارجی، گلابی شکل","طبیعی")</f>
      </c>
      <c r="BR4" s="3">
        <f>IF(AB4=1,"احتمال بیش فعالی عضلات ذوزنقه ی فوقانی و گوشه ای و احتمال کم فعالی عضلات روتیتورکاف، متوازی الاضلاع و ذوزنقه میانی و تحتانی","طبیعی")</f>
      </c>
      <c r="BS4" s="2">
        <f>IF(AC4=1,"احتمال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4" s="2">
        <f>IF(AD4=1,"احتمال بیش فعالی عضلات گرد کوچک و تحت خاری و احتمال کم تحرکی کپسول خلفی و کم فعالی عضلات تحت کتفی و گرد بزرگ","طبیعی")</f>
      </c>
      <c r="BU4" s="2">
        <f>IF(AE4=1,"احتمال بیش فعالی عضلات تحت کتفی، سینه ای بزرگ، گرد بزرگ و پشتی بزرگ، و کم فعالی عضلات گرد کوچک و تحت خاری","طبیعی")</f>
      </c>
      <c r="BV4" s="3">
        <f>IF(AF4=1,"احتمال بیش فعالی عضلات ذوزتقه ای فوقانی و گوشه ای و کم فعالی عضلات روتیتورکاف، متوازی الاضلاع و ذوزنقه میانی و تحتانی ","طبیعی")</f>
      </c>
      <c r="BW4" s="2">
        <f>IF(AG4=1,"احتمال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4" s="2">
        <f>IF(AH4=1,"احتمال بیش فعالی عضلات دوسربازو(سر دراز) و احتمال کم فعالی عضلات سه سربازو(سر دراز) و روتیتورکاف","طبیعی")</f>
      </c>
      <c r="BY4" s="2">
        <f>IF(AI4=1,"احتمال بیش فعالی عضلات ذوزتقه ای فوقانی و گوشه ای و کم فعالی عضلات روتیتورکاف، متوازی الاضلاع و ذوزنقه یمیانی و تحتانی ","طبیعی")</f>
      </c>
      <c r="BZ4" s="3">
        <f>IF(AJ4=1,"احتمال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4" s="3">
        <f>IF(AK4=1,"احتمال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4" s="3">
        <f>IF(AL4=1,"احتمال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4" s="3">
        <f>IF(AM4=1,"احتمال بیش فعالی عضلات راست شکمی، مایل خارجی و کم فعالی عضلات پایدار کننده های ناحیه مرکزی تنه ","طبیعی")</f>
      </c>
      <c r="CD4" s="2">
        <f>IF(AN4=1,"احتمال بیش فعالی عضلات ذوزنقه ی فوقانی، گوشه ای، جناغی-چنبری-پستانی و کم فعالی عضلات ذوزنقه میانی و تحتانی","طبیعی")</f>
      </c>
      <c r="CE4" s="3">
        <f>IF(AO4=1,"احتمال بیش فعالی عضلات سینه ای کوچک و کم فعالی عضلات دندان های قدامی، ذوزنقه ی میانی و تحتانی","طبیعی")</f>
      </c>
      <c r="CF4" s="3">
        <f>IF(AP4=1,"احتمال بیش فعالی عضلات ذورنقه ی فوقانی، جناغی-چنبری-پستانی، گوشه ای، و کم فعالی عضلات خم کننده های عمقی گردن","طبیعی")</f>
      </c>
      <c r="CG4" s="3">
        <f>IF(AQ4=1, "شدید",IF(AQ4=2,"خفیف", IF(AQ4=3, "طبیعی")))</f>
      </c>
      <c r="CH4" s="3">
        <f>IF(AR4=1, "شدید",IF(AR4=2,"خفیف", IF(AR4=3, "طبیعی")))</f>
      </c>
      <c r="CI4" s="3">
        <f>IF(AS4=1, "شدید",IF(AS4=2,"خفیف", IF(AS4=3, "طبیعی")))</f>
      </c>
      <c r="CJ4" s="3">
        <f>IF(AT4=1, "شدید",IF(AT4=2,"خفیف", IF(AT4=3, "طبیعی")))</f>
      </c>
    </row>
    <row x14ac:dyDescent="0.25" r="5" customHeight="1" ht="18.9">
      <c r="A5" s="6">
        <f>'داده ها'!A5</f>
      </c>
      <c r="B5" s="2">
        <f>'اطلاعات شخصی'!B5</f>
      </c>
      <c r="C5" s="7">
        <f>'داده ها'!B5</f>
      </c>
      <c r="D5" s="7">
        <f>'داده ها'!C5</f>
      </c>
      <c r="E5" s="6">
        <f>'داده ها'!AY5</f>
      </c>
      <c r="F5" s="6">
        <f>'داده ها'!AZ5</f>
      </c>
      <c r="G5" s="6">
        <f>'داده ها'!BA5</f>
      </c>
      <c r="H5" s="6">
        <f>'داده ها'!BB5</f>
      </c>
      <c r="I5" s="6">
        <f>'داده ها'!BC5</f>
      </c>
      <c r="J5" s="6">
        <f>'داده ها'!BD5</f>
      </c>
      <c r="K5" s="6">
        <f>'داده ها'!BE5</f>
      </c>
      <c r="L5" s="6">
        <f>'داده ها'!BF5</f>
      </c>
      <c r="M5" s="6">
        <f>'داده ها'!BG5</f>
      </c>
      <c r="N5" s="6">
        <f>'داده ها'!BH5</f>
      </c>
      <c r="O5" s="6">
        <f>'داده ها'!BI5</f>
      </c>
      <c r="P5" s="6">
        <f>'داده ها'!BJ5</f>
      </c>
      <c r="Q5" s="6">
        <f>'داده ها'!BK5</f>
      </c>
      <c r="R5" s="6">
        <f>'داده ها'!BL5</f>
      </c>
      <c r="S5" s="6">
        <f>'داده ها'!BM5</f>
      </c>
      <c r="T5" s="6">
        <f>'داده ها'!BN5</f>
      </c>
      <c r="U5" s="6">
        <f>'داده ها'!BO5</f>
      </c>
      <c r="V5" s="6">
        <f>'داده ها'!BP5</f>
      </c>
      <c r="W5" s="6">
        <f>'داده ها'!BQ5</f>
      </c>
      <c r="X5" s="6">
        <f>'داده ها'!BR5</f>
      </c>
      <c r="Y5" s="6">
        <f>'داده ها'!BS5</f>
      </c>
      <c r="Z5" s="6">
        <f>'داده ها'!BT5</f>
      </c>
      <c r="AA5" s="6">
        <f>'داده ها'!BU5</f>
      </c>
      <c r="AB5" s="6">
        <f>'داده ها'!BV5</f>
      </c>
      <c r="AC5" s="6">
        <f>'داده ها'!BW5</f>
      </c>
      <c r="AD5" s="6">
        <f>'داده ها'!BX5</f>
      </c>
      <c r="AE5" s="6">
        <f>'داده ها'!BY5</f>
      </c>
      <c r="AF5" s="6">
        <f>'داده ها'!BZ5</f>
      </c>
      <c r="AG5" s="6">
        <f>'داده ها'!CA5</f>
      </c>
      <c r="AH5" s="6">
        <f>'داده ها'!CB5</f>
      </c>
      <c r="AI5" s="6">
        <f>'داده ها'!CC5</f>
      </c>
      <c r="AJ5" s="6">
        <f>'داده ها'!CD5</f>
      </c>
      <c r="AK5" s="6">
        <f>'داده ها'!CE5</f>
      </c>
      <c r="AL5" s="6">
        <f>'داده ها'!CF5</f>
      </c>
      <c r="AM5" s="6">
        <f>'داده ها'!CG5</f>
      </c>
      <c r="AN5" s="6">
        <f>'داده ها'!CH5</f>
      </c>
      <c r="AO5" s="6">
        <f>'داده ها'!CI5</f>
      </c>
      <c r="AP5" s="6">
        <f>'داده ها'!CJ5</f>
      </c>
      <c r="AQ5" s="6">
        <f>'داده ها'!CK5</f>
      </c>
      <c r="AR5" s="6">
        <f>'داده ها'!CL5</f>
      </c>
      <c r="AS5" s="6">
        <f>'داده ها'!CM5</f>
      </c>
      <c r="AT5" s="6">
        <f>'داده ها'!CN5</f>
      </c>
      <c r="AU5" s="3">
        <f>IF(E5=1,"آسیب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5" s="3">
        <f>IF(F5=1,"آسیب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5" s="3">
        <f>IF(G5=1,"آسیب های احتمالی: آسیب تاندون کشکک(زانوی پرندگان)، سندرم درد کشککی رانی، آسیب ACL، التهاب تاندون و نوار ایلیوتیبیال","طبیعی")</f>
      </c>
      <c r="AX5" s="3">
        <f>IF(H5=1,"آسیب های احتمالی: آسیب تاندون کشکک(زانوی پرندگان)، سندرم درد کشککی رانی، آسیب ACL، التهاب تاندون و نوار ایلیوتیبیال","طبیعی")</f>
      </c>
      <c r="AY5" s="3">
        <f>IF(I5=1,"احتمال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5" s="2">
        <f>IF(J5=1,"احتمال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5" s="2">
        <f>IF(K5=1,"آسیب های احتمالی: استرین همسترینگ، چهارسر و کشاله، کمردرد","طبیعی")</f>
      </c>
      <c r="BB5" s="2">
        <f>IF(L5=1,"آسیب های احتمالی: سردرد، التهاب تاندون دوسربازویی، آسیب های شانه","طبیعی")</f>
      </c>
      <c r="BC5" s="3">
        <f>IF(M5=1,"آسیب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5" s="3">
        <f>IF(N5=1,"احتمال بیش فعالی عضله نعلی و کم فعالی عضله ساقی قدامی","طبیعی")</f>
      </c>
      <c r="BE5" s="3">
        <f>IF(O5=1,"آسیب های احتمالی: استرین همسترینگ، چهارسر و کشاله، کمردرد، درد مفصل خاجی خاصره ای","طبیعی")</f>
      </c>
      <c r="BF5" s="3">
        <f>IF(P5=1,"احتمال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5" s="2">
        <f>IF(Q5=1,"احتمال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5" s="2">
        <f>IF(R5=1,"احتمال بیش فعالی عضلات سینه ای ها و پشتی بزرگ و احتمال کم فعالی عضلات ذوزنقه ی میانی و تحتانی و روتیتورکاف","طبیعی")</f>
      </c>
      <c r="BI5" s="3">
        <f>IF(S5=1,"احتمال بیش فعالی عضلات ذوزنقه ای فوقانی، گوشه ای، جناغی-چنبری-پستانی و احتمال کم فعالی عضلات خم کننده های عمقی گردن","طبیعی")</f>
      </c>
      <c r="BJ5" s="3">
        <f>IF(T5=1,"احتمال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5" s="2">
        <f>IF(U5=1,"احتمال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5" s="3">
        <f>IF(V5=1,"احتمال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5" s="3">
        <f>IF(W5=1,"احتمال بیش فعالی عضلات نزدیک کننده، دو سررانی(سر کوتاه)، کشنده ی پهن نیام، دوقولی خارجی، پهن خارجی","طبیعی")</f>
      </c>
      <c r="BN5" s="3">
        <f>IF(X5=1,"احتمال بیش فعالی عضلات مربع کمری(سمت مقابل پای تکیه)، کشنده ی پهن نیام / سرینی کوچک(سمت موافق پای تکیه)","طبیعی")</f>
      </c>
      <c r="BO5" s="3">
        <f>IF(Y5=1,"احتمال بیش فعالی عضلات نزدیک کننده(سمت موافق) و کم فعالی عضلات سرینی میانی، مربع کمری","طبیعی")</f>
      </c>
      <c r="BP5" s="3">
        <f>IF(Z5=1,"احتمال بیش فعالی عضلات مایل داخلی، مایل خارجی، کشنده پهن نیام، عضلات نزدیک کننده","طبیعی")</f>
      </c>
      <c r="BQ5" s="2">
        <f>IF(AA5=1,"احتمال بیش فعالی عضلات مایل داخلی، مایل خارجی، گلابی شکل","طبیعی")</f>
      </c>
      <c r="BR5" s="3">
        <f>IF(AB5=1,"احتمال بیش فعالی عضلات ذوزنقه ی فوقانی و گوشه ای و احتمال کم فعالی عضلات روتیتورکاف، متوازی الاضلاع و ذوزنقه میانی و تحتانی","طبیعی")</f>
      </c>
      <c r="BS5" s="2">
        <f>IF(AC5=1,"احتمال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5" s="2">
        <f>IF(AD5=1,"احتمال بیش فعالی عضلات گرد کوچک و تحت خاری و احتمال کم تحرکی کپسول خلفی و کم فعالی عضلات تحت کتفی و گرد بزرگ","طبیعی")</f>
      </c>
      <c r="BU5" s="2">
        <f>IF(AE5=1,"احتمال بیش فعالی عضلات تحت کتفی، سینه ای بزرگ، گرد بزرگ و پشتی بزرگ، و کم فعالی عضلات گرد کوچک و تحت خاری","طبیعی")</f>
      </c>
      <c r="BV5" s="3">
        <f>IF(AF5=1,"احتمال بیش فعالی عضلات ذوزتقه ای فوقانی و گوشه ای و کم فعالی عضلات روتیتورکاف، متوازی الاضلاع و ذوزنقه میانی و تحتانی ","طبیعی")</f>
      </c>
      <c r="BW5" s="2">
        <f>IF(AG5=1,"احتمال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5" s="2">
        <f>IF(AH5=1,"احتمال بیش فعالی عضلات دوسربازو(سر دراز) و احتمال کم فعالی عضلات سه سربازو(سر دراز) و روتیتورکاف","طبیعی")</f>
      </c>
      <c r="BY5" s="2">
        <f>IF(AI5=1,"احتمال بیش فعالی عضلات ذوزتقه ای فوقانی و گوشه ای و کم فعالی عضلات روتیتورکاف، متوازی الاضلاع و ذوزنقه یمیانی و تحتانی ","طبیعی")</f>
      </c>
      <c r="BZ5" s="3">
        <f>IF(AJ5=1,"احتمال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5" s="3">
        <f>IF(AK5=1,"احتمال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5" s="3">
        <f>IF(AL5=1,"احتمال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5" s="3">
        <f>IF(AM5=1,"احتمال بیش فعالی عضلات راست شکمی، مایل خارجی و کم فعالی عضلات پایدار کننده های ناحیه مرکزی تنه ","طبیعی")</f>
      </c>
      <c r="CD5" s="2">
        <f>IF(AN5=1,"احتمال بیش فعالی عضلات ذوزنقه ی فوقانی، گوشه ای، جناغی-چنبری-پستانی و کم فعالی عضلات ذوزنقه میانی و تحتانی","طبیعی")</f>
      </c>
      <c r="CE5" s="3">
        <f>IF(AO5=1,"احتمال بیش فعالی عضلات سینه ای کوچک و کم فعالی عضلات دندان های قدامی، ذوزنقه ی میانی و تحتانی","طبیعی")</f>
      </c>
      <c r="CF5" s="3">
        <f>IF(AP5=1,"احتمال بیش فعالی عضلات ذورنقه ی فوقانی، جناغی-چنبری-پستانی، گوشه ای، و کم فعالی عضلات خم کننده های عمقی گردن","طبیعی")</f>
      </c>
      <c r="CG5" s="3">
        <f>IF(AQ5=1, "شدید",IF(AQ5=2,"خفیف", IF(AQ5=3, "طبیعی")))</f>
      </c>
      <c r="CH5" s="3">
        <f>IF(AR5=1, "شدید",IF(AR5=2,"خفیف", IF(AR5=3, "طبیعی")))</f>
      </c>
      <c r="CI5" s="3">
        <f>IF(AS5=1, "شدید",IF(AS5=2,"خفیف", IF(AS5=3, "طبیعی")))</f>
      </c>
      <c r="CJ5" s="3">
        <f>IF(AT5=1, "شدید",IF(AT5=2,"خفیف", IF(AT5=3, "طبیعی")))</f>
      </c>
    </row>
    <row x14ac:dyDescent="0.25" r="6" customHeight="1" ht="18.9">
      <c r="A6" s="6">
        <f>'داده ها'!A6</f>
      </c>
      <c r="B6" s="2">
        <f>'اطلاعات شخصی'!B6</f>
      </c>
      <c r="C6" s="7">
        <f>'داده ها'!B6</f>
      </c>
      <c r="D6" s="7">
        <f>'داده ها'!C6</f>
      </c>
      <c r="E6" s="6">
        <f>'داده ها'!AY6</f>
      </c>
      <c r="F6" s="6">
        <f>'داده ها'!AZ6</f>
      </c>
      <c r="G6" s="6">
        <f>'داده ها'!BA6</f>
      </c>
      <c r="H6" s="6">
        <f>'داده ها'!BB6</f>
      </c>
      <c r="I6" s="6">
        <f>'داده ها'!BC6</f>
      </c>
      <c r="J6" s="6">
        <f>'داده ها'!BD6</f>
      </c>
      <c r="K6" s="6">
        <f>'داده ها'!BE6</f>
      </c>
      <c r="L6" s="6">
        <f>'داده ها'!BF6</f>
      </c>
      <c r="M6" s="6">
        <f>'داده ها'!BG6</f>
      </c>
      <c r="N6" s="6">
        <f>'داده ها'!BH6</f>
      </c>
      <c r="O6" s="6">
        <f>'داده ها'!BI6</f>
      </c>
      <c r="P6" s="6">
        <f>'داده ها'!BJ6</f>
      </c>
      <c r="Q6" s="6">
        <f>'داده ها'!BK6</f>
      </c>
      <c r="R6" s="6">
        <f>'داده ها'!BL6</f>
      </c>
      <c r="S6" s="6">
        <f>'داده ها'!BM6</f>
      </c>
      <c r="T6" s="6">
        <f>'داده ها'!BN6</f>
      </c>
      <c r="U6" s="6">
        <f>'داده ها'!BO6</f>
      </c>
      <c r="V6" s="6">
        <f>'داده ها'!BP6</f>
      </c>
      <c r="W6" s="6">
        <f>'داده ها'!BQ6</f>
      </c>
      <c r="X6" s="6">
        <f>'داده ها'!BR6</f>
      </c>
      <c r="Y6" s="6">
        <f>'داده ها'!BS6</f>
      </c>
      <c r="Z6" s="6">
        <f>'داده ها'!BT6</f>
      </c>
      <c r="AA6" s="6">
        <f>'داده ها'!BU6</f>
      </c>
      <c r="AB6" s="6">
        <f>'داده ها'!BV6</f>
      </c>
      <c r="AC6" s="6">
        <f>'داده ها'!BW6</f>
      </c>
      <c r="AD6" s="6">
        <f>'داده ها'!BX6</f>
      </c>
      <c r="AE6" s="6">
        <f>'داده ها'!BY6</f>
      </c>
      <c r="AF6" s="6">
        <f>'داده ها'!BZ6</f>
      </c>
      <c r="AG6" s="6">
        <f>'داده ها'!CA6</f>
      </c>
      <c r="AH6" s="6">
        <f>'داده ها'!CB6</f>
      </c>
      <c r="AI6" s="6">
        <f>'داده ها'!CC6</f>
      </c>
      <c r="AJ6" s="6">
        <f>'داده ها'!CD6</f>
      </c>
      <c r="AK6" s="6">
        <f>'داده ها'!CE6</f>
      </c>
      <c r="AL6" s="6">
        <f>'داده ها'!CF6</f>
      </c>
      <c r="AM6" s="6">
        <f>'داده ها'!CG6</f>
      </c>
      <c r="AN6" s="6">
        <f>'داده ها'!CH6</f>
      </c>
      <c r="AO6" s="6">
        <f>'داده ها'!CI6</f>
      </c>
      <c r="AP6" s="6">
        <f>'داده ها'!CJ6</f>
      </c>
      <c r="AQ6" s="6">
        <f>'داده ها'!CK6</f>
      </c>
      <c r="AR6" s="6">
        <f>'داده ها'!CL6</f>
      </c>
      <c r="AS6" s="6">
        <f>'داده ها'!CM6</f>
      </c>
      <c r="AT6" s="6">
        <f>'داده ها'!CN6</f>
      </c>
      <c r="AU6" s="3">
        <f>IF(E6=1,"آسیب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6" s="3">
        <f>IF(F6=1,"آسیب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6" s="3">
        <f>IF(G6=1,"آسیب های احتمالی: آسیب تاندون کشکک(زانوی پرندگان)، سندرم درد کشککی رانی، آسیب ACL، التهاب تاندون و نوار ایلیوتیبیال","طبیعی")</f>
      </c>
      <c r="AX6" s="3">
        <f>IF(H6=1,"آسیب های احتمالی: آسیب تاندون کشکک(زانوی پرندگان)، سندرم درد کشککی رانی، آسیب ACL، التهاب تاندون و نوار ایلیوتیبیال","طبیعی")</f>
      </c>
      <c r="AY6" s="3">
        <f>IF(I6=1,"احتمال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6" s="2">
        <f>IF(J6=1,"احتمال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6" s="2">
        <f>IF(K6=1,"آسیب های احتمالی: استرین همسترینگ، چهارسر و کشاله، کمردرد","طبیعی")</f>
      </c>
      <c r="BB6" s="2">
        <f>IF(L6=1,"آسیب های احتمالی: سردرد، التهاب تاندون دوسربازویی، آسیب های شانه","طبیعی")</f>
      </c>
      <c r="BC6" s="3">
        <f>IF(M6=1,"آسیب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6" s="3">
        <f>IF(N6=1,"احتمال بیش فعالی عضله نعلی و کم فعالی عضله ساقی قدامی","طبیعی")</f>
      </c>
      <c r="BE6" s="3">
        <f>IF(O6=1,"آسیب های احتمالی: استرین همسترینگ، چهارسر و کشاله، کمردرد، درد مفصل خاجی خاصره ای","طبیعی")</f>
      </c>
      <c r="BF6" s="3">
        <f>IF(P6=1,"احتمال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6" s="2">
        <f>IF(Q6=1,"احتمال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6" s="2">
        <f>IF(R6=1,"احتمال بیش فعالی عضلات سینه ای ها و پشتی بزرگ و احتمال کم فعالی عضلات ذوزنقه ی میانی و تحتانی و روتیتورکاف","طبیعی")</f>
      </c>
      <c r="BI6" s="3">
        <f>IF(S6=1,"احتمال بیش فعالی عضلات ذوزنقه ای فوقانی، گوشه ای، جناغی-چنبری-پستانی و احتمال کم فعالی عضلات خم کننده های عمقی گردن","طبیعی")</f>
      </c>
      <c r="BJ6" s="3">
        <f>IF(T6=1,"احتمال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6" s="2">
        <f>IF(U6=1,"احتمال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6" s="3">
        <f>IF(V6=1,"احتمال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6" s="3">
        <f>IF(W6=1,"احتمال بیش فعالی عضلات نزدیک کننده، دو سررانی(سر کوتاه)، کشنده ی پهن نیام، دوقولی خارجی، پهن خارجی","طبیعی")</f>
      </c>
      <c r="BN6" s="3">
        <f>IF(X6=1,"احتمال بیش فعالی عضلات مربع کمری(سمت مقابل پای تکیه)، کشنده ی پهن نیام / سرینی کوچک(سمت موافق پای تکیه)","طبیعی")</f>
      </c>
      <c r="BO6" s="3">
        <f>IF(Y6=1,"احتمال بیش فعالی عضلات نزدیک کننده(سمت موافق) و کم فعالی عضلات سرینی میانی، مربع کمری","طبیعی")</f>
      </c>
      <c r="BP6" s="3">
        <f>IF(Z6=1,"احتمال بیش فعالی عضلات مایل داخلی، مایل خارجی، کشنده پهن نیام، عضلات نزدیک کننده","طبیعی")</f>
      </c>
      <c r="BQ6" s="2">
        <f>IF(AA6=1,"احتمال بیش فعالی عضلات مایل داخلی، مایل خارجی، گلابی شکل","طبیعی")</f>
      </c>
      <c r="BR6" s="3">
        <f>IF(AB6=1,"احتمال بیش فعالی عضلات ذوزنقه ی فوقانی و گوشه ای و احتمال کم فعالی عضلات روتیتورکاف، متوازی الاضلاع و ذوزنقه میانی و تحتانی","طبیعی")</f>
      </c>
      <c r="BS6" s="2">
        <f>IF(AC6=1,"احتمال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6" s="2">
        <f>IF(AD6=1,"احتمال بیش فعالی عضلات گرد کوچک و تحت خاری و احتمال کم تحرکی کپسول خلفی و کم فعالی عضلات تحت کتفی و گرد بزرگ","طبیعی")</f>
      </c>
      <c r="BU6" s="2">
        <f>IF(AE6=1,"احتمال بیش فعالی عضلات تحت کتفی، سینه ای بزرگ، گرد بزرگ و پشتی بزرگ، و کم فعالی عضلات گرد کوچک و تحت خاری","طبیعی")</f>
      </c>
      <c r="BV6" s="3">
        <f>IF(AF6=1,"احتمال بیش فعالی عضلات ذوزتقه ای فوقانی و گوشه ای و کم فعالی عضلات روتیتورکاف، متوازی الاضلاع و ذوزنقه میانی و تحتانی ","طبیعی")</f>
      </c>
      <c r="BW6" s="2">
        <f>IF(AG6=1,"احتمال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6" s="2">
        <f>IF(AH6=1,"احتمال بیش فعالی عضلات دوسربازو(سر دراز) و احتمال کم فعالی عضلات سه سربازو(سر دراز) و روتیتورکاف","طبیعی")</f>
      </c>
      <c r="BY6" s="2">
        <f>IF(AI6=1,"احتمال بیش فعالی عضلات ذوزتقه ای فوقانی و گوشه ای و کم فعالی عضلات روتیتورکاف، متوازی الاضلاع و ذوزنقه یمیانی و تحتانی ","طبیعی")</f>
      </c>
      <c r="BZ6" s="3">
        <f>IF(AJ6=1,"احتمال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6" s="3">
        <f>IF(AK6=1,"احتمال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6" s="3">
        <f>IF(AL6=1,"احتمال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6" s="3">
        <f>IF(AM6=1,"احتمال بیش فعالی عضلات راست شکمی، مایل خارجی و کم فعالی عضلات پایدار کننده های ناحیه مرکزی تنه ","طبیعی")</f>
      </c>
      <c r="CD6" s="2">
        <f>IF(AN6=1,"احتمال بیش فعالی عضلات ذوزنقه ی فوقانی، گوشه ای، جناغی-چنبری-پستانی و کم فعالی عضلات ذوزنقه میانی و تحتانی","طبیعی")</f>
      </c>
      <c r="CE6" s="3">
        <f>IF(AO6=1,"احتمال بیش فعالی عضلات سینه ای کوچک و کم فعالی عضلات دندان های قدامی، ذوزنقه ی میانی و تحتانی","طبیعی")</f>
      </c>
      <c r="CF6" s="3">
        <f>IF(AP6=1,"احتمال بیش فعالی عضلات ذورنقه ی فوقانی، جناغی-چنبری-پستانی، گوشه ای، و کم فعالی عضلات خم کننده های عمقی گردن","طبیعی")</f>
      </c>
      <c r="CG6" s="3">
        <f>IF(AQ6=1, "شدید",IF(AQ6=2,"خفیف", IF(AQ6=3, "طبیعی")))</f>
      </c>
      <c r="CH6" s="3">
        <f>IF(AR6=1, "شدید",IF(AR6=2,"خفیف", IF(AR6=3, "طبیعی")))</f>
      </c>
      <c r="CI6" s="3">
        <f>IF(AS6=1, "شدید",IF(AS6=2,"خفیف", IF(AS6=3, "طبیعی")))</f>
      </c>
      <c r="CJ6" s="3">
        <f>IF(AT6=1, "شدید",IF(AT6=2,"خفیف", IF(AT6=3, "طبیعی")))</f>
      </c>
    </row>
    <row x14ac:dyDescent="0.25" r="7" customHeight="1" ht="18.9">
      <c r="A7" s="6">
        <f>'داده ها'!A7</f>
      </c>
      <c r="B7" s="2">
        <f>'اطلاعات شخصی'!B7</f>
      </c>
      <c r="C7" s="7">
        <f>'داده ها'!B7</f>
      </c>
      <c r="D7" s="7">
        <f>'داده ها'!C7</f>
      </c>
      <c r="E7" s="6">
        <f>'داده ها'!AY7</f>
      </c>
      <c r="F7" s="6">
        <f>'داده ها'!AZ7</f>
      </c>
      <c r="G7" s="6">
        <f>'داده ها'!BA7</f>
      </c>
      <c r="H7" s="6">
        <f>'داده ها'!BB7</f>
      </c>
      <c r="I7" s="6">
        <f>'داده ها'!BC7</f>
      </c>
      <c r="J7" s="6">
        <f>'داده ها'!BD7</f>
      </c>
      <c r="K7" s="6">
        <f>'داده ها'!BE7</f>
      </c>
      <c r="L7" s="6">
        <f>'داده ها'!BF7</f>
      </c>
      <c r="M7" s="6">
        <f>'داده ها'!BG7</f>
      </c>
      <c r="N7" s="6">
        <f>'داده ها'!BH7</f>
      </c>
      <c r="O7" s="6">
        <f>'داده ها'!BI7</f>
      </c>
      <c r="P7" s="6">
        <f>'داده ها'!BJ7</f>
      </c>
      <c r="Q7" s="6">
        <f>'داده ها'!BK7</f>
      </c>
      <c r="R7" s="6">
        <f>'داده ها'!BL7</f>
      </c>
      <c r="S7" s="6">
        <f>'داده ها'!BM7</f>
      </c>
      <c r="T7" s="6">
        <f>'داده ها'!BN7</f>
      </c>
      <c r="U7" s="6">
        <f>'داده ها'!BO7</f>
      </c>
      <c r="V7" s="6">
        <f>'داده ها'!BP7</f>
      </c>
      <c r="W7" s="6">
        <f>'داده ها'!BQ7</f>
      </c>
      <c r="X7" s="6">
        <f>'داده ها'!BR7</f>
      </c>
      <c r="Y7" s="6">
        <f>'داده ها'!BS7</f>
      </c>
      <c r="Z7" s="6">
        <f>'داده ها'!BT7</f>
      </c>
      <c r="AA7" s="6">
        <f>'داده ها'!BU7</f>
      </c>
      <c r="AB7" s="6">
        <f>'داده ها'!BV7</f>
      </c>
      <c r="AC7" s="6">
        <f>'داده ها'!BW7</f>
      </c>
      <c r="AD7" s="6">
        <f>'داده ها'!BX7</f>
      </c>
      <c r="AE7" s="6">
        <f>'داده ها'!BY7</f>
      </c>
      <c r="AF7" s="6">
        <f>'داده ها'!BZ7</f>
      </c>
      <c r="AG7" s="6">
        <f>'داده ها'!CA7</f>
      </c>
      <c r="AH7" s="6">
        <f>'داده ها'!CB7</f>
      </c>
      <c r="AI7" s="6">
        <f>'داده ها'!CC7</f>
      </c>
      <c r="AJ7" s="6">
        <f>'داده ها'!CD7</f>
      </c>
      <c r="AK7" s="6">
        <f>'داده ها'!CE7</f>
      </c>
      <c r="AL7" s="6">
        <f>'داده ها'!CF7</f>
      </c>
      <c r="AM7" s="6">
        <f>'داده ها'!CG7</f>
      </c>
      <c r="AN7" s="6">
        <f>'داده ها'!CH7</f>
      </c>
      <c r="AO7" s="6">
        <f>'داده ها'!CI7</f>
      </c>
      <c r="AP7" s="6">
        <f>'داده ها'!CJ7</f>
      </c>
      <c r="AQ7" s="6">
        <f>'داده ها'!CK7</f>
      </c>
      <c r="AR7" s="6">
        <f>'داده ها'!CL7</f>
      </c>
      <c r="AS7" s="6">
        <f>'داده ها'!CM7</f>
      </c>
      <c r="AT7" s="6">
        <f>'داده ها'!CN7</f>
      </c>
      <c r="AU7" s="3">
        <f>IF(E7=1,"آسیب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7" s="3">
        <f>IF(F7=1,"آسیب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7" s="3">
        <f>IF(G7=1,"آسیب های احتمالی: آسیب تاندون کشکک(زانوی پرندگان)، سندرم درد کشککی رانی، آسیب ACL، التهاب تاندون و نوار ایلیوتیبیال","طبیعی")</f>
      </c>
      <c r="AX7" s="3">
        <f>IF(H7=1,"آسیب های احتمالی: آسیب تاندون کشکک(زانوی پرندگان)، سندرم درد کشککی رانی، آسیب ACL، التهاب تاندون و نوار ایلیوتیبیال","طبیعی")</f>
      </c>
      <c r="AY7" s="3">
        <f>IF(I7=1,"احتمال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7" s="2">
        <f>IF(J7=1,"احتمال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7" s="2">
        <f>IF(K7=1,"آسیب های احتمالی: استرین همسترینگ، چهارسر و کشاله، کمردرد","طبیعی")</f>
      </c>
      <c r="BB7" s="2">
        <f>IF(L7=1,"آسیب های احتمالی: سردرد، التهاب تاندون دوسربازویی، آسیب های شانه","طبیعی")</f>
      </c>
      <c r="BC7" s="3">
        <f>IF(M7=1,"آسیب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7" s="3">
        <f>IF(N7=1,"احتمال بیش فعالی عضله نعلی و کم فعالی عضله ساقی قدامی","طبیعی")</f>
      </c>
      <c r="BE7" s="3">
        <f>IF(O7=1,"آسیب های احتمالی: استرین همسترینگ، چهارسر و کشاله، کمردرد، درد مفصل خاجی خاصره ای","طبیعی")</f>
      </c>
      <c r="BF7" s="3">
        <f>IF(P7=1,"احتمال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7" s="2">
        <f>IF(Q7=1,"احتمال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7" s="2">
        <f>IF(R7=1,"احتمال بیش فعالی عضلات سینه ای ها و پشتی بزرگ و احتمال کم فعالی عضلات ذوزنقه ی میانی و تحتانی و روتیتورکاف","طبیعی")</f>
      </c>
      <c r="BI7" s="3">
        <f>IF(S7=1,"احتمال بیش فعالی عضلات ذوزنقه ای فوقانی، گوشه ای، جناغی-چنبری-پستانی و احتمال کم فعالی عضلات خم کننده های عمقی گردن","طبیعی")</f>
      </c>
      <c r="BJ7" s="3">
        <f>IF(T7=1,"احتمال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7" s="2">
        <f>IF(U7=1,"احتمال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7" s="3">
        <f>IF(V7=1,"احتمال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7" s="3">
        <f>IF(W7=1,"احتمال بیش فعالی عضلات نزدیک کننده، دو سررانی(سر کوتاه)، کشنده ی پهن نیام، دوقولی خارجی، پهن خارجی","طبیعی")</f>
      </c>
      <c r="BN7" s="3">
        <f>IF(X7=1,"احتمال بیش فعالی عضلات مربع کمری(سمت مقابل پای تکیه)، کشنده ی پهن نیام / سرینی کوچک(سمت موافق پای تکیه)","طبیعی")</f>
      </c>
      <c r="BO7" s="3">
        <f>IF(Y7=1,"احتمال بیش فعالی عضلات نزدیک کننده(سمت موافق) و کم فعالی عضلات سرینی میانی، مربع کمری","طبیعی")</f>
      </c>
      <c r="BP7" s="3">
        <f>IF(Z7=1,"احتمال بیش فعالی عضلات مایل داخلی، مایل خارجی، کشنده پهن نیام، عضلات نزدیک کننده","طبیعی")</f>
      </c>
      <c r="BQ7" s="2">
        <f>IF(AA7=1,"احتمال بیش فعالی عضلات مایل داخلی، مایل خارجی، گلابی شکل","طبیعی")</f>
      </c>
      <c r="BR7" s="3">
        <f>IF(AB7=1,"احتمال بیش فعالی عضلات ذوزنقه ی فوقانی و گوشه ای و احتمال کم فعالی عضلات روتیتورکاف، متوازی الاضلاع و ذوزنقه میانی و تحتانی","طبیعی")</f>
      </c>
      <c r="BS7" s="2">
        <f>IF(AC7=1,"احتمال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7" s="2">
        <f>IF(AD7=1,"احتمال بیش فعالی عضلات گرد کوچک و تحت خاری و احتمال کم تحرکی کپسول خلفی و کم فعالی عضلات تحت کتفی و گرد بزرگ","طبیعی")</f>
      </c>
      <c r="BU7" s="2">
        <f>IF(AE7=1,"احتمال بیش فعالی عضلات تحت کتفی، سینه ای بزرگ، گرد بزرگ و پشتی بزرگ، و کم فعالی عضلات گرد کوچک و تحت خاری","طبیعی")</f>
      </c>
      <c r="BV7" s="3">
        <f>IF(AF7=1,"احتمال بیش فعالی عضلات ذوزتقه ای فوقانی و گوشه ای و کم فعالی عضلات روتیتورکاف، متوازی الاضلاع و ذوزنقه میانی و تحتانی ","طبیعی")</f>
      </c>
      <c r="BW7" s="2">
        <f>IF(AG7=1,"احتمال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7" s="2">
        <f>IF(AH7=1,"احتمال بیش فعالی عضلات دوسربازو(سر دراز) و احتمال کم فعالی عضلات سه سربازو(سر دراز) و روتیتورکاف","طبیعی")</f>
      </c>
      <c r="BY7" s="2">
        <f>IF(AI7=1,"احتمال بیش فعالی عضلات ذوزتقه ای فوقانی و گوشه ای و کم فعالی عضلات روتیتورکاف، متوازی الاضلاع و ذوزنقه یمیانی و تحتانی ","طبیعی")</f>
      </c>
      <c r="BZ7" s="3">
        <f>IF(AJ7=1,"احتمال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7" s="3">
        <f>IF(AK7=1,"احتمال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7" s="3">
        <f>IF(AL7=1,"احتمال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7" s="3">
        <f>IF(AM7=1,"احتمال بیش فعالی عضلات راست شکمی، مایل خارجی و کم فعالی عضلات پایدار کننده های ناحیه مرکزی تنه ","طبیعی")</f>
      </c>
      <c r="CD7" s="2">
        <f>IF(AN7=1,"احتمال بیش فعالی عضلات ذوزنقه ی فوقانی، گوشه ای، جناغی-چنبری-پستانی و کم فعالی عضلات ذوزنقه میانی و تحتانی","طبیعی")</f>
      </c>
      <c r="CE7" s="3">
        <f>IF(AO7=1,"احتمال بیش فعالی عضلات سینه ای کوچک و کم فعالی عضلات دندان های قدامی، ذوزنقه ی میانی و تحتانی","طبیعی")</f>
      </c>
      <c r="CF7" s="3">
        <f>IF(AP7=1,"احتمال بیش فعالی عضلات ذورنقه ی فوقانی، جناغی-چنبری-پستانی، گوشه ای، و کم فعالی عضلات خم کننده های عمقی گردن","طبیعی")</f>
      </c>
      <c r="CG7" s="3">
        <f>IF(AQ7=1, "شدید",IF(AQ7=2,"خفیف", IF(AQ7=3, "طبیعی")))</f>
      </c>
      <c r="CH7" s="3">
        <f>IF(AR7=1, "شدید",IF(AR7=2,"خفیف", IF(AR7=3, "طبیعی")))</f>
      </c>
      <c r="CI7" s="3">
        <f>IF(AS7=1, "شدید",IF(AS7=2,"خفیف", IF(AS7=3, "طبیعی")))</f>
      </c>
      <c r="CJ7" s="3">
        <f>IF(AT7=1, "شدید",IF(AT7=2,"خفیف", IF(AT7=3, "طبیعی")))</f>
      </c>
    </row>
    <row x14ac:dyDescent="0.25" r="8" customHeight="1" ht="18.9">
      <c r="A8" s="6">
        <f>'داده ها'!A8</f>
      </c>
      <c r="B8" s="2">
        <f>'اطلاعات شخصی'!B8</f>
      </c>
      <c r="C8" s="7">
        <f>'داده ها'!B8</f>
      </c>
      <c r="D8" s="7">
        <f>'داده ها'!C8</f>
      </c>
      <c r="E8" s="6">
        <f>'داده ها'!AY8</f>
      </c>
      <c r="F8" s="6">
        <f>'داده ها'!AZ8</f>
      </c>
      <c r="G8" s="6">
        <f>'داده ها'!BA8</f>
      </c>
      <c r="H8" s="6">
        <f>'داده ها'!BB8</f>
      </c>
      <c r="I8" s="6">
        <f>'داده ها'!BC8</f>
      </c>
      <c r="J8" s="6">
        <f>'داده ها'!BD8</f>
      </c>
      <c r="K8" s="6">
        <f>'داده ها'!BE8</f>
      </c>
      <c r="L8" s="6">
        <f>'داده ها'!BF8</f>
      </c>
      <c r="M8" s="6">
        <f>'داده ها'!BG8</f>
      </c>
      <c r="N8" s="6">
        <f>'داده ها'!BH8</f>
      </c>
      <c r="O8" s="6">
        <f>'داده ها'!BI8</f>
      </c>
      <c r="P8" s="6">
        <f>'داده ها'!BJ8</f>
      </c>
      <c r="Q8" s="6">
        <f>'داده ها'!BK8</f>
      </c>
      <c r="R8" s="6">
        <f>'داده ها'!BL8</f>
      </c>
      <c r="S8" s="6">
        <f>'داده ها'!BM8</f>
      </c>
      <c r="T8" s="6">
        <f>'داده ها'!BN8</f>
      </c>
      <c r="U8" s="6">
        <f>'داده ها'!BO8</f>
      </c>
      <c r="V8" s="6">
        <f>'داده ها'!BP8</f>
      </c>
      <c r="W8" s="6">
        <f>'داده ها'!BQ8</f>
      </c>
      <c r="X8" s="6">
        <f>'داده ها'!BR8</f>
      </c>
      <c r="Y8" s="6">
        <f>'داده ها'!BS8</f>
      </c>
      <c r="Z8" s="6">
        <f>'داده ها'!BT8</f>
      </c>
      <c r="AA8" s="6">
        <f>'داده ها'!BU8</f>
      </c>
      <c r="AB8" s="6">
        <f>'داده ها'!BV8</f>
      </c>
      <c r="AC8" s="6">
        <f>'داده ها'!BW8</f>
      </c>
      <c r="AD8" s="6">
        <f>'داده ها'!BX8</f>
      </c>
      <c r="AE8" s="6">
        <f>'داده ها'!BY8</f>
      </c>
      <c r="AF8" s="6">
        <f>'داده ها'!BZ8</f>
      </c>
      <c r="AG8" s="6">
        <f>'داده ها'!CA8</f>
      </c>
      <c r="AH8" s="6">
        <f>'داده ها'!CB8</f>
      </c>
      <c r="AI8" s="6">
        <f>'داده ها'!CC8</f>
      </c>
      <c r="AJ8" s="6">
        <f>'داده ها'!CD8</f>
      </c>
      <c r="AK8" s="6">
        <f>'داده ها'!CE8</f>
      </c>
      <c r="AL8" s="6">
        <f>'داده ها'!CF8</f>
      </c>
      <c r="AM8" s="6">
        <f>'داده ها'!CG8</f>
      </c>
      <c r="AN8" s="6">
        <f>'داده ها'!CH8</f>
      </c>
      <c r="AO8" s="6">
        <f>'داده ها'!CI8</f>
      </c>
      <c r="AP8" s="6">
        <f>'داده ها'!CJ8</f>
      </c>
      <c r="AQ8" s="6">
        <f>'داده ها'!CK8</f>
      </c>
      <c r="AR8" s="6">
        <f>'داده ها'!CL8</f>
      </c>
      <c r="AS8" s="6">
        <f>'داده ها'!CM8</f>
      </c>
      <c r="AT8" s="6">
        <f>'داده ها'!CN8</f>
      </c>
      <c r="AU8" s="3">
        <f>IF(E8=1,"آسیب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8" s="3">
        <f>IF(F8=1,"آسیب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8" s="3">
        <f>IF(G8=1,"آسیب های احتمالی: آسیب تاندون کشکک(زانوی پرندگان)، سندرم درد کشککی رانی، آسیب ACL، التهاب تاندون و نوار ایلیوتیبیال","طبیعی")</f>
      </c>
      <c r="AX8" s="3">
        <f>IF(H8=1,"آسیب های احتمالی: آسیب تاندون کشکک(زانوی پرندگان)، سندرم درد کشککی رانی، آسیب ACL، التهاب تاندون و نوار ایلیوتیبیال","طبیعی")</f>
      </c>
      <c r="AY8" s="3">
        <f>IF(I8=1,"احتمال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8" s="2">
        <f>IF(J8=1,"احتمال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8" s="2">
        <f>IF(K8=1,"آسیب های احتمالی: استرین همسترینگ، چهارسر و کشاله، کمردرد","طبیعی")</f>
      </c>
      <c r="BB8" s="2">
        <f>IF(L8=1,"آسیب های احتمالی: سردرد، التهاب تاندون دوسربازویی، آسیب های شانه","طبیعی")</f>
      </c>
      <c r="BC8" s="3">
        <f>IF(M8=1,"آسیب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8" s="3">
        <f>IF(N8=1,"احتمال بیش فعالی عضله نعلی و کم فعالی عضله ساقی قدامی","طبیعی")</f>
      </c>
      <c r="BE8" s="3">
        <f>IF(O8=1,"آسیب های احتمالی: استرین همسترینگ، چهارسر و کشاله، کمردرد، درد مفصل خاجی خاصره ای","طبیعی")</f>
      </c>
      <c r="BF8" s="3">
        <f>IF(P8=1,"احتمال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8" s="2">
        <f>IF(Q8=1,"احتمال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8" s="2">
        <f>IF(R8=1,"احتمال بیش فعالی عضلات سینه ای ها و پشتی بزرگ و احتمال کم فعالی عضلات ذوزنقه ی میانی و تحتانی و روتیتورکاف","طبیعی")</f>
      </c>
      <c r="BI8" s="3">
        <f>IF(S8=1,"احتمال بیش فعالی عضلات ذوزنقه ای فوقانی، گوشه ای، جناغی-چنبری-پستانی و احتمال کم فعالی عضلات خم کننده های عمقی گردن","طبیعی")</f>
      </c>
      <c r="BJ8" s="3">
        <f>IF(T8=1,"احتمال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8" s="2">
        <f>IF(U8=1,"احتمال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8" s="3">
        <f>IF(V8=1,"احتمال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8" s="3">
        <f>IF(W8=1,"احتمال بیش فعالی عضلات نزدیک کننده، دو سررانی(سر کوتاه)، کشنده ی پهن نیام، دوقولی خارجی، پهن خارجی","طبیعی")</f>
      </c>
      <c r="BN8" s="3">
        <f>IF(X8=1,"احتمال بیش فعالی عضلات مربع کمری(سمت مقابل پای تکیه)، کشنده ی پهن نیام / سرینی کوچک(سمت موافق پای تکیه)","طبیعی")</f>
      </c>
      <c r="BO8" s="3">
        <f>IF(Y8=1,"احتمال بیش فعالی عضلات نزدیک کننده(سمت موافق) و کم فعالی عضلات سرینی میانی، مربع کمری","طبیعی")</f>
      </c>
      <c r="BP8" s="3">
        <f>IF(Z8=1,"احتمال بیش فعالی عضلات مایل داخلی، مایل خارجی، کشنده پهن نیام، عضلات نزدیک کننده","طبیعی")</f>
      </c>
      <c r="BQ8" s="2">
        <f>IF(AA8=1,"احتمال بیش فعالی عضلات مایل داخلی، مایل خارجی، گلابی شکل","طبیعی")</f>
      </c>
      <c r="BR8" s="3">
        <f>IF(AB8=1,"احتمال بیش فعالی عضلات ذوزنقه ی فوقانی و گوشه ای و احتمال کم فعالی عضلات روتیتورکاف، متوازی الاضلاع و ذوزنقه میانی و تحتانی","طبیعی")</f>
      </c>
      <c r="BS8" s="2">
        <f>IF(AC8=1,"احتمال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8" s="2">
        <f>IF(AD8=1,"احتمال بیش فعالی عضلات گرد کوچک و تحت خاری و احتمال کم تحرکی کپسول خلفی و کم فعالی عضلات تحت کتفی و گرد بزرگ","طبیعی")</f>
      </c>
      <c r="BU8" s="2">
        <f>IF(AE8=1,"احتمال بیش فعالی عضلات تحت کتفی، سینه ای بزرگ، گرد بزرگ و پشتی بزرگ، و کم فعالی عضلات گرد کوچک و تحت خاری","طبیعی")</f>
      </c>
      <c r="BV8" s="3">
        <f>IF(AF8=1,"احتمال بیش فعالی عضلات ذوزتقه ای فوقانی و گوشه ای و کم فعالی عضلات روتیتورکاف، متوازی الاضلاع و ذوزنقه میانی و تحتانی ","طبیعی")</f>
      </c>
      <c r="BW8" s="2">
        <f>IF(AG8=1,"احتمال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8" s="2">
        <f>IF(AH8=1,"احتمال بیش فعالی عضلات دوسربازو(سر دراز) و احتمال کم فعالی عضلات سه سربازو(سر دراز) و روتیتورکاف","طبیعی")</f>
      </c>
      <c r="BY8" s="2">
        <f>IF(AI8=1,"احتمال بیش فعالی عضلات ذوزتقه ای فوقانی و گوشه ای و کم فعالی عضلات روتیتورکاف، متوازی الاضلاع و ذوزنقه یمیانی و تحتانی ","طبیعی")</f>
      </c>
      <c r="BZ8" s="3">
        <f>IF(AJ8=1,"احتمال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8" s="3">
        <f>IF(AK8=1,"احتمال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8" s="3">
        <f>IF(AL8=1,"احتمال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8" s="3">
        <f>IF(AM8=1,"احتمال بیش فعالی عضلات راست شکمی، مایل خارجی و کم فعالی عضلات پایدار کننده های ناحیه مرکزی تنه ","طبیعی")</f>
      </c>
      <c r="CD8" s="2">
        <f>IF(AN8=1,"احتمال بیش فعالی عضلات ذوزنقه ی فوقانی، گوشه ای، جناغی-چنبری-پستانی و کم فعالی عضلات ذوزنقه میانی و تحتانی","طبیعی")</f>
      </c>
      <c r="CE8" s="3">
        <f>IF(AO8=1,"احتمال بیش فعالی عضلات سینه ای کوچک و کم فعالی عضلات دندان های قدامی، ذوزنقه ی میانی و تحتانی","طبیعی")</f>
      </c>
      <c r="CF8" s="3">
        <f>IF(AP8=1,"احتمال بیش فعالی عضلات ذورنقه ی فوقانی، جناغی-چنبری-پستانی، گوشه ای، و کم فعالی عضلات خم کننده های عمقی گردن","طبیعی")</f>
      </c>
      <c r="CG8" s="3">
        <f>IF(AQ8=1, "شدید",IF(AQ8=2,"خفیف", IF(AQ8=3, "طبیعی")))</f>
      </c>
      <c r="CH8" s="3">
        <f>IF(AR8=1, "شدید",IF(AR8=2,"خفیف", IF(AR8=3, "طبیعی")))</f>
      </c>
      <c r="CI8" s="3">
        <f>IF(AS8=1, "شدید",IF(AS8=2,"خفیف", IF(AS8=3, "طبیعی")))</f>
      </c>
      <c r="CJ8" s="3">
        <f>IF(AT8=1, "شدید",IF(AT8=2,"خفیف", IF(AT8=3, "طبیعی")))</f>
      </c>
    </row>
    <row x14ac:dyDescent="0.25" r="9" customHeight="1" ht="18.9">
      <c r="A9" s="6">
        <f>'داده ها'!A9</f>
      </c>
      <c r="B9" s="2">
        <f>'اطلاعات شخصی'!B9</f>
      </c>
      <c r="C9" s="7">
        <f>'داده ها'!B9</f>
      </c>
      <c r="D9" s="7">
        <f>'داده ها'!C9</f>
      </c>
      <c r="E9" s="6">
        <f>'داده ها'!AY9</f>
      </c>
      <c r="F9" s="6">
        <f>'داده ها'!AZ9</f>
      </c>
      <c r="G9" s="6">
        <f>'داده ها'!BA9</f>
      </c>
      <c r="H9" s="6">
        <f>'داده ها'!BB9</f>
      </c>
      <c r="I9" s="6">
        <f>'داده ها'!BC9</f>
      </c>
      <c r="J9" s="6">
        <f>'داده ها'!BD9</f>
      </c>
      <c r="K9" s="6">
        <f>'داده ها'!BE9</f>
      </c>
      <c r="L9" s="6">
        <f>'داده ها'!BF9</f>
      </c>
      <c r="M9" s="6">
        <f>'داده ها'!BG9</f>
      </c>
      <c r="N9" s="6">
        <f>'داده ها'!BH9</f>
      </c>
      <c r="O9" s="6">
        <f>'داده ها'!BI9</f>
      </c>
      <c r="P9" s="6">
        <f>'داده ها'!BJ9</f>
      </c>
      <c r="Q9" s="6">
        <f>'داده ها'!BK9</f>
      </c>
      <c r="R9" s="6">
        <f>'داده ها'!BL9</f>
      </c>
      <c r="S9" s="6">
        <f>'داده ها'!BM9</f>
      </c>
      <c r="T9" s="6">
        <f>'داده ها'!BN9</f>
      </c>
      <c r="U9" s="6">
        <f>'داده ها'!BO9</f>
      </c>
      <c r="V9" s="6">
        <f>'داده ها'!BP9</f>
      </c>
      <c r="W9" s="6">
        <f>'داده ها'!BQ9</f>
      </c>
      <c r="X9" s="6">
        <f>'داده ها'!BR9</f>
      </c>
      <c r="Y9" s="6">
        <f>'داده ها'!BS9</f>
      </c>
      <c r="Z9" s="6">
        <f>'داده ها'!BT9</f>
      </c>
      <c r="AA9" s="6">
        <f>'داده ها'!BU9</f>
      </c>
      <c r="AB9" s="6">
        <f>'داده ها'!BV9</f>
      </c>
      <c r="AC9" s="6">
        <f>'داده ها'!BW9</f>
      </c>
      <c r="AD9" s="6">
        <f>'داده ها'!BX9</f>
      </c>
      <c r="AE9" s="6">
        <f>'داده ها'!BY9</f>
      </c>
      <c r="AF9" s="6">
        <f>'داده ها'!BZ9</f>
      </c>
      <c r="AG9" s="6">
        <f>'داده ها'!CA9</f>
      </c>
      <c r="AH9" s="6">
        <f>'داده ها'!CB9</f>
      </c>
      <c r="AI9" s="6">
        <f>'داده ها'!CC9</f>
      </c>
      <c r="AJ9" s="6">
        <f>'داده ها'!CD9</f>
      </c>
      <c r="AK9" s="6">
        <f>'داده ها'!CE9</f>
      </c>
      <c r="AL9" s="6">
        <f>'داده ها'!CF9</f>
      </c>
      <c r="AM9" s="6">
        <f>'داده ها'!CG9</f>
      </c>
      <c r="AN9" s="6">
        <f>'داده ها'!CH9</f>
      </c>
      <c r="AO9" s="6">
        <f>'داده ها'!CI9</f>
      </c>
      <c r="AP9" s="6">
        <f>'داده ها'!CJ9</f>
      </c>
      <c r="AQ9" s="6">
        <f>'داده ها'!CK9</f>
      </c>
      <c r="AR9" s="6">
        <f>'داده ها'!CL9</f>
      </c>
      <c r="AS9" s="6">
        <f>'داده ها'!CM9</f>
      </c>
      <c r="AT9" s="6">
        <f>'داده ها'!CN9</f>
      </c>
      <c r="AU9" s="3">
        <f>IF(E9=1,"آسیب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9" s="3">
        <f>IF(F9=1,"آسیب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9" s="3">
        <f>IF(G9=1,"آسیب های احتمالی: آسیب تاندون کشکک(زانوی پرندگان)، سندرم درد کشککی رانی، آسیب ACL، التهاب تاندون و نوار ایلیوتیبیال","طبیعی")</f>
      </c>
      <c r="AX9" s="3">
        <f>IF(H9=1,"آسیب های احتمالی: آسیب تاندون کشکک(زانوی پرندگان)، سندرم درد کشککی رانی، آسیب ACL، التهاب تاندون و نوار ایلیوتیبیال","طبیعی")</f>
      </c>
      <c r="AY9" s="3">
        <f>IF(I9=1,"احتمال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9" s="2">
        <f>IF(J9=1,"احتمال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9" s="2">
        <f>IF(K9=1,"آسیب های احتمالی: استرین همسترینگ، چهارسر و کشاله، کمردرد","طبیعی")</f>
      </c>
      <c r="BB9" s="2">
        <f>IF(L9=1,"آسیب های احتمالی: سردرد، التهاب تاندون دوسربازویی، آسیب های شانه","طبیعی")</f>
      </c>
      <c r="BC9" s="3">
        <f>IF(M9=1,"آسیب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9" s="3">
        <f>IF(N9=1,"احتمال بیش فعالی عضله نعلی و کم فعالی عضله ساقی قدامی","طبیعی")</f>
      </c>
      <c r="BE9" s="3">
        <f>IF(O9=1,"آسیب های احتمالی: استرین همسترینگ، چهارسر و کشاله، کمردرد، درد مفصل خاجی خاصره ای","طبیعی")</f>
      </c>
      <c r="BF9" s="3">
        <f>IF(P9=1,"احتمال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9" s="2">
        <f>IF(Q9=1,"احتمال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9" s="2">
        <f>IF(R9=1,"احتمال بیش فعالی عضلات سینه ای ها و پشتی بزرگ و احتمال کم فعالی عضلات ذوزنقه ی میانی و تحتانی و روتیتورکاف","طبیعی")</f>
      </c>
      <c r="BI9" s="3">
        <f>IF(S9=1,"احتمال بیش فعالی عضلات ذوزنقه ای فوقانی، گوشه ای، جناغی-چنبری-پستانی و احتمال کم فعالی عضلات خم کننده های عمقی گردن","طبیعی")</f>
      </c>
      <c r="BJ9" s="3">
        <f>IF(T9=1,"احتمال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9" s="2">
        <f>IF(U9=1,"احتمال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9" s="3">
        <f>IF(V9=1,"احتمال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9" s="3">
        <f>IF(W9=1,"احتمال بیش فعالی عضلات نزدیک کننده، دو سررانی(سر کوتاه)، کشنده ی پهن نیام، دوقولی خارجی، پهن خارجی","طبیعی")</f>
      </c>
      <c r="BN9" s="3">
        <f>IF(X9=1,"احتمال بیش فعالی عضلات مربع کمری(سمت مقابل پای تکیه)، کشنده ی پهن نیام / سرینی کوچک(سمت موافق پای تکیه)","طبیعی")</f>
      </c>
      <c r="BO9" s="3">
        <f>IF(Y9=1,"احتمال بیش فعالی عضلات نزدیک کننده(سمت موافق) و کم فعالی عضلات سرینی میانی، مربع کمری","طبیعی")</f>
      </c>
      <c r="BP9" s="3">
        <f>IF(Z9=1,"احتمال بیش فعالی عضلات مایل داخلی، مایل خارجی، کشنده پهن نیام، عضلات نزدیک کننده","طبیعی")</f>
      </c>
      <c r="BQ9" s="2">
        <f>IF(AA9=1,"احتمال بیش فعالی عضلات مایل داخلی، مایل خارجی، گلابی شکل","طبیعی")</f>
      </c>
      <c r="BR9" s="3">
        <f>IF(AB9=1,"احتمال بیش فعالی عضلات ذوزنقه ی فوقانی و گوشه ای و احتمال کم فعالی عضلات روتیتورکاف، متوازی الاضلاع و ذوزنقه میانی و تحتانی","طبیعی")</f>
      </c>
      <c r="BS9" s="2">
        <f>IF(AC9=1,"احتمال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9" s="2">
        <f>IF(AD9=1,"احتمال بیش فعالی عضلات گرد کوچک و تحت خاری و احتمال کم تحرکی کپسول خلفی و کم فعالی عضلات تحت کتفی و گرد بزرگ","طبیعی")</f>
      </c>
      <c r="BU9" s="2">
        <f>IF(AE9=1,"احتمال بیش فعالی عضلات تحت کتفی، سینه ای بزرگ، گرد بزرگ و پشتی بزرگ، و کم فعالی عضلات گرد کوچک و تحت خاری","طبیعی")</f>
      </c>
      <c r="BV9" s="3">
        <f>IF(AF9=1,"احتمال بیش فعالی عضلات ذوزتقه ای فوقانی و گوشه ای و کم فعالی عضلات روتیتورکاف، متوازی الاضلاع و ذوزنقه میانی و تحتانی ","طبیعی")</f>
      </c>
      <c r="BW9" s="2">
        <f>IF(AG9=1,"احتمال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9" s="2">
        <f>IF(AH9=1,"احتمال بیش فعالی عضلات دوسربازو(سر دراز) و احتمال کم فعالی عضلات سه سربازو(سر دراز) و روتیتورکاف","طبیعی")</f>
      </c>
      <c r="BY9" s="2">
        <f>IF(AI9=1,"احتمال بیش فعالی عضلات ذوزتقه ای فوقانی و گوشه ای و کم فعالی عضلات روتیتورکاف، متوازی الاضلاع و ذوزنقه یمیانی و تحتانی ","طبیعی")</f>
      </c>
      <c r="BZ9" s="3">
        <f>IF(AJ9=1,"احتمال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9" s="3">
        <f>IF(AK9=1,"احتمال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9" s="3">
        <f>IF(AL9=1,"احتمال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9" s="3">
        <f>IF(AM9=1,"احتمال بیش فعالی عضلات راست شکمی، مایل خارجی و کم فعالی عضلات پایدار کننده های ناحیه مرکزی تنه ","طبیعی")</f>
      </c>
      <c r="CD9" s="2">
        <f>IF(AN9=1,"احتمال بیش فعالی عضلات ذوزنقه ی فوقانی، گوشه ای، جناغی-چنبری-پستانی و کم فعالی عضلات ذوزنقه میانی و تحتانی","طبیعی")</f>
      </c>
      <c r="CE9" s="3">
        <f>IF(AO9=1,"احتمال بیش فعالی عضلات سینه ای کوچک و کم فعالی عضلات دندان های قدامی، ذوزنقه ی میانی و تحتانی","طبیعی")</f>
      </c>
      <c r="CF9" s="3">
        <f>IF(AP9=1,"احتمال بیش فعالی عضلات ذورنقه ی فوقانی، جناغی-چنبری-پستانی، گوشه ای، و کم فعالی عضلات خم کننده های عمقی گردن","طبیعی")</f>
      </c>
      <c r="CG9" s="3">
        <f>IF(AQ9=1, "شدید",IF(AQ9=2,"خفیف", IF(AQ9=3, "طبیعی")))</f>
      </c>
      <c r="CH9" s="3">
        <f>IF(AR9=1, "شدید",IF(AR9=2,"خفیف", IF(AR9=3, "طبیعی")))</f>
      </c>
      <c r="CI9" s="3">
        <f>IF(AS9=1, "شدید",IF(AS9=2,"خفیف", IF(AS9=3, "طبیعی")))</f>
      </c>
      <c r="CJ9" s="3">
        <f>IF(AT9=1, "شدید",IF(AT9=2,"خفیف", IF(AT9=3, "طبیعی")))</f>
      </c>
    </row>
    <row x14ac:dyDescent="0.25" r="10" customHeight="1" ht="18.9">
      <c r="A10" s="6">
        <f>'داده ها'!A10</f>
      </c>
      <c r="B10" s="2">
        <f>'اطلاعات شخصی'!B10</f>
      </c>
      <c r="C10" s="7">
        <f>'داده ها'!B10</f>
      </c>
      <c r="D10" s="7">
        <f>'داده ها'!C10</f>
      </c>
      <c r="E10" s="6">
        <f>'داده ها'!AY10</f>
      </c>
      <c r="F10" s="6">
        <f>'داده ها'!AZ10</f>
      </c>
      <c r="G10" s="6">
        <f>'داده ها'!BA10</f>
      </c>
      <c r="H10" s="6">
        <f>'داده ها'!BB10</f>
      </c>
      <c r="I10" s="6">
        <f>'داده ها'!BC10</f>
      </c>
      <c r="J10" s="6">
        <f>'داده ها'!BD10</f>
      </c>
      <c r="K10" s="6">
        <f>'داده ها'!BE10</f>
      </c>
      <c r="L10" s="6">
        <f>'داده ها'!BF10</f>
      </c>
      <c r="M10" s="6">
        <f>'داده ها'!BG10</f>
      </c>
      <c r="N10" s="6">
        <f>'داده ها'!BH10</f>
      </c>
      <c r="O10" s="6">
        <f>'داده ها'!BI10</f>
      </c>
      <c r="P10" s="6">
        <f>'داده ها'!BJ10</f>
      </c>
      <c r="Q10" s="6">
        <f>'داده ها'!BK10</f>
      </c>
      <c r="R10" s="6">
        <f>'داده ها'!BL10</f>
      </c>
      <c r="S10" s="6">
        <f>'داده ها'!BM10</f>
      </c>
      <c r="T10" s="6">
        <f>'داده ها'!BN10</f>
      </c>
      <c r="U10" s="6">
        <f>'داده ها'!BO10</f>
      </c>
      <c r="V10" s="6">
        <f>'داده ها'!BP10</f>
      </c>
      <c r="W10" s="6">
        <f>'داده ها'!BQ10</f>
      </c>
      <c r="X10" s="6">
        <f>'داده ها'!BR10</f>
      </c>
      <c r="Y10" s="6">
        <f>'داده ها'!BS10</f>
      </c>
      <c r="Z10" s="6">
        <f>'داده ها'!BT10</f>
      </c>
      <c r="AA10" s="6">
        <f>'داده ها'!BU10</f>
      </c>
      <c r="AB10" s="6">
        <f>'داده ها'!BV10</f>
      </c>
      <c r="AC10" s="6">
        <f>'داده ها'!BW10</f>
      </c>
      <c r="AD10" s="6">
        <f>'داده ها'!BX10</f>
      </c>
      <c r="AE10" s="6">
        <f>'داده ها'!BY10</f>
      </c>
      <c r="AF10" s="6">
        <f>'داده ها'!BZ10</f>
      </c>
      <c r="AG10" s="6">
        <f>'داده ها'!CA10</f>
      </c>
      <c r="AH10" s="6">
        <f>'داده ها'!CB10</f>
      </c>
      <c r="AI10" s="6">
        <f>'داده ها'!CC10</f>
      </c>
      <c r="AJ10" s="6">
        <f>'داده ها'!CD10</f>
      </c>
      <c r="AK10" s="6">
        <f>'داده ها'!CE10</f>
      </c>
      <c r="AL10" s="6">
        <f>'داده ها'!CF10</f>
      </c>
      <c r="AM10" s="6">
        <f>'داده ها'!CG10</f>
      </c>
      <c r="AN10" s="6">
        <f>'داده ها'!CH10</f>
      </c>
      <c r="AO10" s="6">
        <f>'داده ها'!CI10</f>
      </c>
      <c r="AP10" s="6">
        <f>'داده ها'!CJ10</f>
      </c>
      <c r="AQ10" s="6">
        <f>'داده ها'!CK10</f>
      </c>
      <c r="AR10" s="6">
        <f>'داده ها'!CL10</f>
      </c>
      <c r="AS10" s="6">
        <f>'داده ها'!CM10</f>
      </c>
      <c r="AT10" s="6">
        <f>'داده ها'!CN10</f>
      </c>
      <c r="AU10" s="3">
        <f>IF(E10=1,"آسیب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10" s="3">
        <f>IF(F10=1,"آسیب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10" s="3">
        <f>IF(G10=1,"آسیب های احتمالی: آسیب تاندون کشکک(زانوی پرندگان)، سندرم درد کشککی رانی، آسیب ACL، التهاب تاندون و نوار ایلیوتیبیال","طبیعی")</f>
      </c>
      <c r="AX10" s="3">
        <f>IF(H10=1,"آسیب های احتمالی: آسیب تاندون کشکک(زانوی پرندگان)، سندرم درد کشککی رانی، آسیب ACL، التهاب تاندون و نوار ایلیوتیبیال","طبیعی")</f>
      </c>
      <c r="AY10" s="3">
        <f>IF(I10=1,"احتمال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10" s="2">
        <f>IF(J10=1,"احتمال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10" s="2">
        <f>IF(K10=1,"آسیب های احتمالی: استرین همسترینگ، چهارسر و کشاله، کمردرد","طبیعی")</f>
      </c>
      <c r="BB10" s="2">
        <f>IF(L10=1,"آسیب های احتمالی: سردرد، التهاب تاندون دوسربازویی، آسیب های شانه","طبیعی")</f>
      </c>
      <c r="BC10" s="3">
        <f>IF(M10=1,"آسیب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10" s="3">
        <f>IF(N10=1,"احتمال بیش فعالی عضله نعلی و کم فعالی عضله ساقی قدامی","طبیعی")</f>
      </c>
      <c r="BE10" s="3">
        <f>IF(O10=1,"آسیب های احتمالی: استرین همسترینگ، چهارسر و کشاله، کمردرد، درد مفصل خاجی خاصره ای","طبیعی")</f>
      </c>
      <c r="BF10" s="3">
        <f>IF(P10=1,"احتمال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10" s="2">
        <f>IF(Q10=1,"احتمال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10" s="2">
        <f>IF(R10=1,"احتمال بیش فعالی عضلات سینه ای ها و پشتی بزرگ و احتمال کم فعالی عضلات ذوزنقه ی میانی و تحتانی و روتیتورکاف","طبیعی")</f>
      </c>
      <c r="BI10" s="3">
        <f>IF(S10=1,"احتمال بیش فعالی عضلات ذوزنقه ای فوقانی، گوشه ای، جناغی-چنبری-پستانی و احتمال کم فعالی عضلات خم کننده های عمقی گردن","طبیعی")</f>
      </c>
      <c r="BJ10" s="3">
        <f>IF(T10=1,"احتمال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10" s="2">
        <f>IF(U10=1,"احتمال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10" s="3">
        <f>IF(V10=1,"احتمال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10" s="3">
        <f>IF(W10=1,"احتمال بیش فعالی عضلات نزدیک کننده، دو سررانی(سر کوتاه)، کشنده ی پهن نیام، دوقولی خارجی، پهن خارجی","طبیعی")</f>
      </c>
      <c r="BN10" s="3">
        <f>IF(X10=1,"احتمال بیش فعالی عضلات مربع کمری(سمت مقابل پای تکیه)، کشنده ی پهن نیام / سرینی کوچک(سمت موافق پای تکیه)","طبیعی")</f>
      </c>
      <c r="BO10" s="3">
        <f>IF(Y10=1,"احتمال بیش فعالی عضلات نزدیک کننده(سمت موافق) و کم فعالی عضلات سرینی میانی، مربع کمری","طبیعی")</f>
      </c>
      <c r="BP10" s="3">
        <f>IF(Z10=1,"احتمال بیش فعالی عضلات مایل داخلی، مایل خارجی، کشنده پهن نیام، عضلات نزدیک کننده","طبیعی")</f>
      </c>
      <c r="BQ10" s="2">
        <f>IF(AA10=1,"احتمال بیش فعالی عضلات مایل داخلی، مایل خارجی، گلابی شکل","طبیعی")</f>
      </c>
      <c r="BR10" s="3">
        <f>IF(AB10=1,"احتمال بیش فعالی عضلات ذوزنقه ی فوقانی و گوشه ای و احتمال کم فعالی عضلات روتیتورکاف، متوازی الاضلاع و ذوزنقه میانی و تحتانی","طبیعی")</f>
      </c>
      <c r="BS10" s="2">
        <f>IF(AC10=1,"احتمال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10" s="2">
        <f>IF(AD10=1,"احتمال بیش فعالی عضلات گرد کوچک و تحت خاری و احتمال کم تحرکی کپسول خلفی و کم فعالی عضلات تحت کتفی و گرد بزرگ","طبیعی")</f>
      </c>
      <c r="BU10" s="2">
        <f>IF(AE10=1,"احتمال بیش فعالی عضلات تحت کتفی، سینه ای بزرگ، گرد بزرگ و پشتی بزرگ، و کم فعالی عضلات گرد کوچک و تحت خاری","طبیعی")</f>
      </c>
      <c r="BV10" s="3">
        <f>IF(AF10=1,"احتمال بیش فعالی عضلات ذوزتقه ای فوقانی و گوشه ای و کم فعالی عضلات روتیتورکاف، متوازی الاضلاع و ذوزنقه میانی و تحتانی ","طبیعی")</f>
      </c>
      <c r="BW10" s="2">
        <f>IF(AG10=1,"احتمال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10" s="2">
        <f>IF(AH10=1,"احتمال بیش فعالی عضلات دوسربازو(سر دراز) و احتمال کم فعالی عضلات سه سربازو(سر دراز) و روتیتورکاف","طبیعی")</f>
      </c>
      <c r="BY10" s="2">
        <f>IF(AI10=1,"احتمال بیش فعالی عضلات ذوزتقه ای فوقانی و گوشه ای و کم فعالی عضلات روتیتورکاف، متوازی الاضلاع و ذوزنقه یمیانی و تحتانی ","طبیعی")</f>
      </c>
      <c r="BZ10" s="3">
        <f>IF(AJ10=1,"احتمال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10" s="3">
        <f>IF(AK10=1,"احتمال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10" s="3">
        <f>IF(AL10=1,"احتمال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10" s="3">
        <f>IF(AM10=1,"احتمال بیش فعالی عضلات راست شکمی، مایل خارجی و کم فعالی عضلات پایدار کننده های ناحیه مرکزی تنه ","طبیعی")</f>
      </c>
      <c r="CD10" s="2">
        <f>IF(AN10=1,"احتمال بیش فعالی عضلات ذوزنقه ی فوقانی، گوشه ای، جناغی-چنبری-پستانی و کم فعالی عضلات ذوزنقه میانی و تحتانی","طبیعی")</f>
      </c>
      <c r="CE10" s="3">
        <f>IF(AO10=1,"احتمال بیش فعالی عضلات سینه ای کوچک و کم فعالی عضلات دندان های قدامی، ذوزنقه ی میانی و تحتانی","طبیعی")</f>
      </c>
      <c r="CF10" s="3">
        <f>IF(AP10=1,"احتمال بیش فعالی عضلات ذورنقه ی فوقانی، جناغی-چنبری-پستانی، گوشه ای، و کم فعالی عضلات خم کننده های عمقی گردن","طبیعی")</f>
      </c>
      <c r="CG10" s="3">
        <f>IF(AQ10=1, "شدید",IF(AQ10=2,"خفیف", IF(AQ10=3, "طبیعی")))</f>
      </c>
      <c r="CH10" s="3">
        <f>IF(AR10=1, "شدید",IF(AR10=2,"خفیف", IF(AR10=3, "طبیعی")))</f>
      </c>
      <c r="CI10" s="3">
        <f>IF(AS10=1, "شدید",IF(AS10=2,"خفیف", IF(AS10=3, "طبیعی")))</f>
      </c>
      <c r="CJ10" s="3">
        <f>IF(AT10=1, "شدید",IF(AT10=2,"خفیف", IF(AT10=3, "طبیعی")))</f>
      </c>
    </row>
    <row x14ac:dyDescent="0.25" r="11" customHeight="1" ht="18.9">
      <c r="A11" s="6">
        <f>'داده ها'!A11</f>
      </c>
      <c r="B11" s="2">
        <f>'اطلاعات شخصی'!B11</f>
      </c>
      <c r="C11" s="7">
        <f>'داده ها'!B11</f>
      </c>
      <c r="D11" s="7">
        <f>'داده ها'!C11</f>
      </c>
      <c r="E11" s="6">
        <f>'داده ها'!AY11</f>
      </c>
      <c r="F11" s="6">
        <f>'داده ها'!AZ11</f>
      </c>
      <c r="G11" s="6">
        <f>'داده ها'!BA11</f>
      </c>
      <c r="H11" s="6">
        <f>'داده ها'!BB11</f>
      </c>
      <c r="I11" s="6">
        <f>'داده ها'!BC11</f>
      </c>
      <c r="J11" s="6">
        <f>'داده ها'!BD11</f>
      </c>
      <c r="K11" s="6">
        <f>'داده ها'!BE11</f>
      </c>
      <c r="L11" s="6">
        <f>'داده ها'!BF11</f>
      </c>
      <c r="M11" s="6">
        <f>'داده ها'!BG11</f>
      </c>
      <c r="N11" s="6">
        <f>'داده ها'!BH11</f>
      </c>
      <c r="O11" s="6">
        <f>'داده ها'!BI11</f>
      </c>
      <c r="P11" s="6">
        <f>'داده ها'!BJ11</f>
      </c>
      <c r="Q11" s="6">
        <f>'داده ها'!BK11</f>
      </c>
      <c r="R11" s="6">
        <f>'داده ها'!BL11</f>
      </c>
      <c r="S11" s="6">
        <f>'داده ها'!BM11</f>
      </c>
      <c r="T11" s="6">
        <f>'داده ها'!BN11</f>
      </c>
      <c r="U11" s="6">
        <f>'داده ها'!BO11</f>
      </c>
      <c r="V11" s="6">
        <f>'داده ها'!BP11</f>
      </c>
      <c r="W11" s="6">
        <f>'داده ها'!BQ11</f>
      </c>
      <c r="X11" s="6">
        <f>'داده ها'!BR11</f>
      </c>
      <c r="Y11" s="6">
        <f>'داده ها'!BS11</f>
      </c>
      <c r="Z11" s="6">
        <f>'داده ها'!BT11</f>
      </c>
      <c r="AA11" s="6">
        <f>'داده ها'!BU11</f>
      </c>
      <c r="AB11" s="6">
        <f>'داده ها'!BV11</f>
      </c>
      <c r="AC11" s="6">
        <f>'داده ها'!BW11</f>
      </c>
      <c r="AD11" s="6">
        <f>'داده ها'!BX11</f>
      </c>
      <c r="AE11" s="6">
        <f>'داده ها'!BY11</f>
      </c>
      <c r="AF11" s="6">
        <f>'داده ها'!BZ11</f>
      </c>
      <c r="AG11" s="6">
        <f>'داده ها'!CA11</f>
      </c>
      <c r="AH11" s="6">
        <f>'داده ها'!CB11</f>
      </c>
      <c r="AI11" s="6">
        <f>'داده ها'!CC11</f>
      </c>
      <c r="AJ11" s="6">
        <f>'داده ها'!CD11</f>
      </c>
      <c r="AK11" s="6">
        <f>'داده ها'!CE11</f>
      </c>
      <c r="AL11" s="6">
        <f>'داده ها'!CF11</f>
      </c>
      <c r="AM11" s="6">
        <f>'داده ها'!CG11</f>
      </c>
      <c r="AN11" s="6">
        <f>'داده ها'!CH11</f>
      </c>
      <c r="AO11" s="6">
        <f>'داده ها'!CI11</f>
      </c>
      <c r="AP11" s="6">
        <f>'داده ها'!CJ11</f>
      </c>
      <c r="AQ11" s="6">
        <f>'داده ها'!CK11</f>
      </c>
      <c r="AR11" s="6">
        <f>'داده ها'!CL11</f>
      </c>
      <c r="AS11" s="6">
        <f>'داده ها'!CM11</f>
      </c>
      <c r="AT11" s="6">
        <f>'داده ها'!CN11</f>
      </c>
      <c r="AU11" s="3">
        <f>IF(E11=1,"آسیب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11" s="3">
        <f>IF(F11=1,"آسیب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11" s="3">
        <f>IF(G11=1,"آسیب های احتمالی: آسیب تاندون کشکک(زانوی پرندگان)، سندرم درد کشککی رانی، آسیب ACL، التهاب تاندون و نوار ایلیوتیبیال","طبیعی")</f>
      </c>
      <c r="AX11" s="3">
        <f>IF(H11=1,"آسیب های احتمالی: آسیب تاندون کشکک(زانوی پرندگان)، سندرم درد کشککی رانی، آسیب ACL، التهاب تاندون و نوار ایلیوتیبیال","طبیعی")</f>
      </c>
      <c r="AY11" s="3">
        <f>IF(I11=1,"احتمال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11" s="2">
        <f>IF(J11=1,"احتمال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11" s="2">
        <f>IF(K11=1,"آسیب های احتمالی: استرین همسترینگ، چهارسر و کشاله، کمردرد","طبیعی")</f>
      </c>
      <c r="BB11" s="2">
        <f>IF(L11=1,"آسیب های احتمالی: سردرد، التهاب تاندون دوسربازویی، آسیب های شانه","طبیعی")</f>
      </c>
      <c r="BC11" s="3">
        <f>IF(M11=1,"آسیب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11" s="3">
        <f>IF(N11=1,"احتمال بیش فعالی عضله نعلی و کم فعالی عضله ساقی قدامی","طبیعی")</f>
      </c>
      <c r="BE11" s="3">
        <f>IF(O11=1,"آسیب های احتمالی: استرین همسترینگ، چهارسر و کشاله، کمردرد، درد مفصل خاجی خاصره ای","طبیعی")</f>
      </c>
      <c r="BF11" s="3">
        <f>IF(P11=1,"احتمال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11" s="2">
        <f>IF(Q11=1,"احتمال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11" s="2">
        <f>IF(R11=1,"احتمال بیش فعالی عضلات سینه ای ها و پشتی بزرگ و احتمال کم فعالی عضلات ذوزنقه ی میانی و تحتانی و روتیتورکاف","طبیعی")</f>
      </c>
      <c r="BI11" s="3">
        <f>IF(S11=1,"احتمال بیش فعالی عضلات ذوزنقه ای فوقانی، گوشه ای، جناغی-چنبری-پستانی و احتمال کم فعالی عضلات خم کننده های عمقی گردن","طبیعی")</f>
      </c>
      <c r="BJ11" s="3">
        <f>IF(T11=1,"احتمال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11" s="2">
        <f>IF(U11=1,"احتمال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11" s="3">
        <f>IF(V11=1,"احتمال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11" s="3">
        <f>IF(W11=1,"احتمال بیش فعالی عضلات نزدیک کننده، دو سررانی(سر کوتاه)، کشنده ی پهن نیام، دوقولی خارجی، پهن خارجی","طبیعی")</f>
      </c>
      <c r="BN11" s="3">
        <f>IF(X11=1,"احتمال بیش فعالی عضلات مربع کمری(سمت مقابل پای تکیه)، کشنده ی پهن نیام / سرینی کوچک(سمت موافق پای تکیه)","طبیعی")</f>
      </c>
      <c r="BO11" s="3">
        <f>IF(Y11=1,"احتمال بیش فعالی عضلات نزدیک کننده(سمت موافق) و کم فعالی عضلات سرینی میانی، مربع کمری","طبیعی")</f>
      </c>
      <c r="BP11" s="3">
        <f>IF(Z11=1,"احتمال بیش فعالی عضلات مایل داخلی، مایل خارجی، کشنده پهن نیام، عضلات نزدیک کننده","طبیعی")</f>
      </c>
      <c r="BQ11" s="2">
        <f>IF(AA11=1,"احتمال بیش فعالی عضلات مایل داخلی، مایل خارجی، گلابی شکل","طبیعی")</f>
      </c>
      <c r="BR11" s="3">
        <f>IF(AB11=1,"احتمال بیش فعالی عضلات ذوزنقه ی فوقانی و گوشه ای و احتمال کم فعالی عضلات روتیتورکاف، متوازی الاضلاع و ذوزنقه میانی و تحتانی","طبیعی")</f>
      </c>
      <c r="BS11" s="2">
        <f>IF(AC11=1,"احتمال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11" s="2">
        <f>IF(AD11=1,"احتمال بیش فعالی عضلات گرد کوچک و تحت خاری و احتمال کم تحرکی کپسول خلفی و کم فعالی عضلات تحت کتفی و گرد بزرگ","طبیعی")</f>
      </c>
      <c r="BU11" s="2">
        <f>IF(AE11=1,"احتمال بیش فعالی عضلات تحت کتفی، سینه ای بزرگ، گرد بزرگ و پشتی بزرگ، و کم فعالی عضلات گرد کوچک و تحت خاری","طبیعی")</f>
      </c>
      <c r="BV11" s="3">
        <f>IF(AF11=1,"احتمال بیش فعالی عضلات ذوزتقه ای فوقانی و گوشه ای و کم فعالی عضلات روتیتورکاف، متوازی الاضلاع و ذوزنقه میانی و تحتانی ","طبیعی")</f>
      </c>
      <c r="BW11" s="2">
        <f>IF(AG11=1,"احتمال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11" s="2">
        <f>IF(AH11=1,"احتمال بیش فعالی عضلات دوسربازو(سر دراز) و احتمال کم فعالی عضلات سه سربازو(سر دراز) و روتیتورکاف","طبیعی")</f>
      </c>
      <c r="BY11" s="2">
        <f>IF(AI11=1,"احتمال بیش فعالی عضلات ذوزتقه ای فوقانی و گوشه ای و کم فعالی عضلات روتیتورکاف، متوازی الاضلاع و ذوزنقه یمیانی و تحتانی ","طبیعی")</f>
      </c>
      <c r="BZ11" s="3">
        <f>IF(AJ11=1,"احتمال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11" s="3">
        <f>IF(AK11=1,"احتمال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11" s="3">
        <f>IF(AL11=1,"احتمال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11" s="3">
        <f>IF(AM11=1,"احتمال بیش فعالی عضلات راست شکمی، مایل خارجی و کم فعالی عضلات پایدار کننده های ناحیه مرکزی تنه ","طبیعی")</f>
      </c>
      <c r="CD11" s="2">
        <f>IF(AN11=1,"احتمال بیش فعالی عضلات ذوزنقه ی فوقانی، گوشه ای، جناغی-چنبری-پستانی و کم فعالی عضلات ذوزنقه میانی و تحتانی","طبیعی")</f>
      </c>
      <c r="CE11" s="3">
        <f>IF(AO11=1,"احتمال بیش فعالی عضلات سینه ای کوچک و کم فعالی عضلات دندان های قدامی، ذوزنقه ی میانی و تحتانی","طبیعی")</f>
      </c>
      <c r="CF11" s="3">
        <f>IF(AP11=1,"احتمال بیش فعالی عضلات ذورنقه ی فوقانی، جناغی-چنبری-پستانی، گوشه ای، و کم فعالی عضلات خم کننده های عمقی گردن","طبیعی")</f>
      </c>
      <c r="CG11" s="3">
        <f>IF(AQ11=1, "شدید",IF(AQ11=2,"خفیف", IF(AQ11=3, "طبیعی")))</f>
      </c>
      <c r="CH11" s="3">
        <f>IF(AR11=1, "شدید",IF(AR11=2,"خفیف", IF(AR11=3, "طبیعی")))</f>
      </c>
      <c r="CI11" s="3">
        <f>IF(AS11=1, "شدید",IF(AS11=2,"خفیف", IF(AS11=3, "طبیعی")))</f>
      </c>
      <c r="CJ11" s="3">
        <f>IF(AT11=1, "شدید",IF(AT11=2,"خفیف", IF(AT11=3, "طبیعی")))</f>
      </c>
    </row>
    <row x14ac:dyDescent="0.25" r="12" customHeight="1" ht="18.9">
      <c r="A12" s="6">
        <f>'داده ها'!A12</f>
      </c>
      <c r="B12" s="2">
        <f>'اطلاعات شخصی'!B12</f>
      </c>
      <c r="C12" s="7">
        <f>'داده ها'!B12</f>
      </c>
      <c r="D12" s="7">
        <f>'داده ها'!C12</f>
      </c>
      <c r="E12" s="6">
        <f>'داده ها'!AY12</f>
      </c>
      <c r="F12" s="6">
        <f>'داده ها'!AZ12</f>
      </c>
      <c r="G12" s="6">
        <f>'داده ها'!BA12</f>
      </c>
      <c r="H12" s="6">
        <f>'داده ها'!BB12</f>
      </c>
      <c r="I12" s="6">
        <f>'داده ها'!BC12</f>
      </c>
      <c r="J12" s="6">
        <f>'داده ها'!BD12</f>
      </c>
      <c r="K12" s="6">
        <f>'داده ها'!BE12</f>
      </c>
      <c r="L12" s="6">
        <f>'داده ها'!BF12</f>
      </c>
      <c r="M12" s="6">
        <f>'داده ها'!BG12</f>
      </c>
      <c r="N12" s="6">
        <f>'داده ها'!BH12</f>
      </c>
      <c r="O12" s="6">
        <f>'داده ها'!BI12</f>
      </c>
      <c r="P12" s="6">
        <f>'داده ها'!BJ12</f>
      </c>
      <c r="Q12" s="6">
        <f>'داده ها'!BK12</f>
      </c>
      <c r="R12" s="6">
        <f>'داده ها'!BL12</f>
      </c>
      <c r="S12" s="6">
        <f>'داده ها'!BM12</f>
      </c>
      <c r="T12" s="6">
        <f>'داده ها'!BN12</f>
      </c>
      <c r="U12" s="6">
        <f>'داده ها'!BO12</f>
      </c>
      <c r="V12" s="6">
        <f>'داده ها'!BP12</f>
      </c>
      <c r="W12" s="6">
        <f>'داده ها'!BQ12</f>
      </c>
      <c r="X12" s="6">
        <f>'داده ها'!BR12</f>
      </c>
      <c r="Y12" s="6">
        <f>'داده ها'!BS12</f>
      </c>
      <c r="Z12" s="6">
        <f>'داده ها'!BT12</f>
      </c>
      <c r="AA12" s="6">
        <f>'داده ها'!BU12</f>
      </c>
      <c r="AB12" s="6">
        <f>'داده ها'!BV12</f>
      </c>
      <c r="AC12" s="6">
        <f>'داده ها'!BW12</f>
      </c>
      <c r="AD12" s="6">
        <f>'داده ها'!BX12</f>
      </c>
      <c r="AE12" s="6">
        <f>'داده ها'!BY12</f>
      </c>
      <c r="AF12" s="6">
        <f>'داده ها'!BZ12</f>
      </c>
      <c r="AG12" s="6">
        <f>'داده ها'!CA12</f>
      </c>
      <c r="AH12" s="6">
        <f>'داده ها'!CB12</f>
      </c>
      <c r="AI12" s="6">
        <f>'داده ها'!CC12</f>
      </c>
      <c r="AJ12" s="6">
        <f>'داده ها'!CD12</f>
      </c>
      <c r="AK12" s="6">
        <f>'داده ها'!CE12</f>
      </c>
      <c r="AL12" s="6">
        <f>'داده ها'!CF12</f>
      </c>
      <c r="AM12" s="6">
        <f>'داده ها'!CG12</f>
      </c>
      <c r="AN12" s="6">
        <f>'داده ها'!CH12</f>
      </c>
      <c r="AO12" s="6">
        <f>'داده ها'!CI12</f>
      </c>
      <c r="AP12" s="6">
        <f>'داده ها'!CJ12</f>
      </c>
      <c r="AQ12" s="6">
        <f>'داده ها'!CK12</f>
      </c>
      <c r="AR12" s="6">
        <f>'داده ها'!CL12</f>
      </c>
      <c r="AS12" s="6">
        <f>'داده ها'!CM12</f>
      </c>
      <c r="AT12" s="6">
        <f>'داده ها'!CN12</f>
      </c>
      <c r="AU12" s="3">
        <f>IF(E12=1,"آسیب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12" s="3">
        <f>IF(F12=1,"آسیب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12" s="3">
        <f>IF(G12=1,"آسیب های احتمالی: آسیب تاندون کشکک(زانوی پرندگان)، سندرم درد کشککی رانی، آسیب ACL، التهاب تاندون و نوار ایلیوتیبیال","طبیعی")</f>
      </c>
      <c r="AX12" s="3">
        <f>IF(H12=1,"آسیب های احتمالی: آسیب تاندون کشکک(زانوی پرندگان)، سندرم درد کشککی رانی، آسیب ACL، التهاب تاندون و نوار ایلیوتیبیال","طبیعی")</f>
      </c>
      <c r="AY12" s="3">
        <f>IF(I12=1,"احتمال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12" s="2">
        <f>IF(J12=1,"احتمال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12" s="2">
        <f>IF(K12=1,"آسیب های احتمالی: استرین همسترینگ، چهارسر و کشاله، کمردرد","طبیعی")</f>
      </c>
      <c r="BB12" s="2">
        <f>IF(L12=1,"آسیب های احتمالی: سردرد، التهاب تاندون دوسربازویی، آسیب های شانه","طبیعی")</f>
      </c>
      <c r="BC12" s="3">
        <f>IF(M12=1,"آسیب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12" s="3">
        <f>IF(N12=1,"احتمال بیش فعالی عضله نعلی و کم فعالی عضله ساقی قدامی","طبیعی")</f>
      </c>
      <c r="BE12" s="3">
        <f>IF(O12=1,"آسیب های احتمالی: استرین همسترینگ، چهارسر و کشاله، کمردرد، درد مفصل خاجی خاصره ای","طبیعی")</f>
      </c>
      <c r="BF12" s="3">
        <f>IF(P12=1,"احتمال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12" s="2">
        <f>IF(Q12=1,"احتمال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12" s="2">
        <f>IF(R12=1,"احتمال بیش فعالی عضلات سینه ای ها و پشتی بزرگ و احتمال کم فعالی عضلات ذوزنقه ی میانی و تحتانی و روتیتورکاف","طبیعی")</f>
      </c>
      <c r="BI12" s="3">
        <f>IF(S12=1,"احتمال بیش فعالی عضلات ذوزنقه ای فوقانی، گوشه ای، جناغی-چنبری-پستانی و احتمال کم فعالی عضلات خم کننده های عمقی گردن","طبیعی")</f>
      </c>
      <c r="BJ12" s="3">
        <f>IF(T12=1,"احتمال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12" s="2">
        <f>IF(U12=1,"احتمال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12" s="3">
        <f>IF(V12=1,"احتمال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12" s="3">
        <f>IF(W12=1,"احتمال بیش فعالی عضلات نزدیک کننده، دو سررانی(سر کوتاه)، کشنده ی پهن نیام، دوقولی خارجی، پهن خارجی","طبیعی")</f>
      </c>
      <c r="BN12" s="3">
        <f>IF(X12=1,"احتمال بیش فعالی عضلات مربع کمری(سمت مقابل پای تکیه)، کشنده ی پهن نیام / سرینی کوچک(سمت موافق پای تکیه)","طبیعی")</f>
      </c>
      <c r="BO12" s="3">
        <f>IF(Y12=1,"احتمال بیش فعالی عضلات نزدیک کننده(سمت موافق) و کم فعالی عضلات سرینی میانی، مربع کمری","طبیعی")</f>
      </c>
      <c r="BP12" s="3">
        <f>IF(Z12=1,"احتمال بیش فعالی عضلات مایل داخلی، مایل خارجی، کشنده پهن نیام، عضلات نزدیک کننده","طبیعی")</f>
      </c>
      <c r="BQ12" s="2">
        <f>IF(AA12=1,"احتمال بیش فعالی عضلات مایل داخلی، مایل خارجی، گلابی شکل","طبیعی")</f>
      </c>
      <c r="BR12" s="3">
        <f>IF(AB12=1,"احتمال بیش فعالی عضلات ذوزنقه ی فوقانی و گوشه ای و احتمال کم فعالی عضلات روتیتورکاف، متوازی الاضلاع و ذوزنقه میانی و تحتانی","طبیعی")</f>
      </c>
      <c r="BS12" s="2">
        <f>IF(AC12=1,"احتمال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12" s="2">
        <f>IF(AD12=1,"احتمال بیش فعالی عضلات گرد کوچک و تحت خاری و احتمال کم تحرکی کپسول خلفی و کم فعالی عضلات تحت کتفی و گرد بزرگ","طبیعی")</f>
      </c>
      <c r="BU12" s="2">
        <f>IF(AE12=1,"احتمال بیش فعالی عضلات تحت کتفی، سینه ای بزرگ، گرد بزرگ و پشتی بزرگ، و کم فعالی عضلات گرد کوچک و تحت خاری","طبیعی")</f>
      </c>
      <c r="BV12" s="3">
        <f>IF(AF12=1,"احتمال بیش فعالی عضلات ذوزتقه ای فوقانی و گوشه ای و کم فعالی عضلات روتیتورکاف، متوازی الاضلاع و ذوزنقه میانی و تحتانی ","طبیعی")</f>
      </c>
      <c r="BW12" s="2">
        <f>IF(AG12=1,"احتمال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12" s="2">
        <f>IF(AH12=1,"احتمال بیش فعالی عضلات دوسربازو(سر دراز) و احتمال کم فعالی عضلات سه سربازو(سر دراز) و روتیتورکاف","طبیعی")</f>
      </c>
      <c r="BY12" s="2">
        <f>IF(AI12=1,"احتمال بیش فعالی عضلات ذوزتقه ای فوقانی و گوشه ای و کم فعالی عضلات روتیتورکاف، متوازی الاضلاع و ذوزنقه یمیانی و تحتانی ","طبیعی")</f>
      </c>
      <c r="BZ12" s="3">
        <f>IF(AJ12=1,"احتمال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12" s="3">
        <f>IF(AK12=1,"احتمال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12" s="3">
        <f>IF(AL12=1,"احتمال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12" s="3">
        <f>IF(AM12=1,"احتمال بیش فعالی عضلات راست شکمی، مایل خارجی و کم فعالی عضلات پایدار کننده های ناحیه مرکزی تنه ","طبیعی")</f>
      </c>
      <c r="CD12" s="2">
        <f>IF(AN12=1,"احتمال بیش فعالی عضلات ذوزنقه ی فوقانی، گوشه ای، جناغی-چنبری-پستانی و کم فعالی عضلات ذوزنقه میانی و تحتانی","طبیعی")</f>
      </c>
      <c r="CE12" s="3">
        <f>IF(AO12=1,"احتمال بیش فعالی عضلات سینه ای کوچک و کم فعالی عضلات دندان های قدامی، ذوزنقه ی میانی و تحتانی","طبیعی")</f>
      </c>
      <c r="CF12" s="3">
        <f>IF(AP12=1,"احتمال بیش فعالی عضلات ذورنقه ی فوقانی، جناغی-چنبری-پستانی، گوشه ای، و کم فعالی عضلات خم کننده های عمقی گردن","طبیعی")</f>
      </c>
      <c r="CG12" s="3">
        <f>IF(AQ12=1, "شدید",IF(AQ12=2,"خفیف", IF(AQ12=3, "طبیعی")))</f>
      </c>
      <c r="CH12" s="3">
        <f>IF(AR12=1, "شدید",IF(AR12=2,"خفیف", IF(AR12=3, "طبیعی")))</f>
      </c>
      <c r="CI12" s="3">
        <f>IF(AS12=1, "شدید",IF(AS12=2,"خفیف", IF(AS12=3, "طبیعی")))</f>
      </c>
      <c r="CJ12" s="3">
        <f>IF(AT12=1, "شدید",IF(AT12=2,"خفیف", IF(AT12=3, "طبیعی")))</f>
      </c>
    </row>
    <row x14ac:dyDescent="0.25" r="13" customHeight="1" ht="18.9">
      <c r="A13" s="6">
        <f>'داده ها'!A13</f>
      </c>
      <c r="B13" s="2">
        <f>'اطلاعات شخصی'!B13</f>
      </c>
      <c r="C13" s="7">
        <f>'داده ها'!B13</f>
      </c>
      <c r="D13" s="7">
        <f>'داده ها'!C13</f>
      </c>
      <c r="E13" s="6">
        <f>'داده ها'!AY13</f>
      </c>
      <c r="F13" s="6">
        <f>'داده ها'!AZ13</f>
      </c>
      <c r="G13" s="6">
        <f>'داده ها'!BA13</f>
      </c>
      <c r="H13" s="6">
        <f>'داده ها'!BB13</f>
      </c>
      <c r="I13" s="6">
        <f>'داده ها'!BC13</f>
      </c>
      <c r="J13" s="6">
        <f>'داده ها'!BD13</f>
      </c>
      <c r="K13" s="6">
        <f>'داده ها'!BE13</f>
      </c>
      <c r="L13" s="6">
        <f>'داده ها'!BF13</f>
      </c>
      <c r="M13" s="6">
        <f>'داده ها'!BG13</f>
      </c>
      <c r="N13" s="6">
        <f>'داده ها'!BH13</f>
      </c>
      <c r="O13" s="6">
        <f>'داده ها'!BI13</f>
      </c>
      <c r="P13" s="6">
        <f>'داده ها'!BJ13</f>
      </c>
      <c r="Q13" s="6">
        <f>'داده ها'!BK13</f>
      </c>
      <c r="R13" s="6">
        <f>'داده ها'!BL13</f>
      </c>
      <c r="S13" s="6">
        <f>'داده ها'!BM13</f>
      </c>
      <c r="T13" s="6">
        <f>'داده ها'!BN13</f>
      </c>
      <c r="U13" s="6">
        <f>'داده ها'!BO13</f>
      </c>
      <c r="V13" s="6">
        <f>'داده ها'!BP13</f>
      </c>
      <c r="W13" s="6">
        <f>'داده ها'!BQ13</f>
      </c>
      <c r="X13" s="6">
        <f>'داده ها'!BR13</f>
      </c>
      <c r="Y13" s="6">
        <f>'داده ها'!BS13</f>
      </c>
      <c r="Z13" s="6">
        <f>'داده ها'!BT13</f>
      </c>
      <c r="AA13" s="6">
        <f>'داده ها'!BU13</f>
      </c>
      <c r="AB13" s="6">
        <f>'داده ها'!BV13</f>
      </c>
      <c r="AC13" s="6">
        <f>'داده ها'!BW13</f>
      </c>
      <c r="AD13" s="6">
        <f>'داده ها'!BX13</f>
      </c>
      <c r="AE13" s="6">
        <f>'داده ها'!BY13</f>
      </c>
      <c r="AF13" s="6">
        <f>'داده ها'!BZ13</f>
      </c>
      <c r="AG13" s="6">
        <f>'داده ها'!CA13</f>
      </c>
      <c r="AH13" s="6">
        <f>'داده ها'!CB13</f>
      </c>
      <c r="AI13" s="6">
        <f>'داده ها'!CC13</f>
      </c>
      <c r="AJ13" s="6">
        <f>'داده ها'!CD13</f>
      </c>
      <c r="AK13" s="6">
        <f>'داده ها'!CE13</f>
      </c>
      <c r="AL13" s="6">
        <f>'داده ها'!CF13</f>
      </c>
      <c r="AM13" s="6">
        <f>'داده ها'!CG13</f>
      </c>
      <c r="AN13" s="6">
        <f>'داده ها'!CH13</f>
      </c>
      <c r="AO13" s="6">
        <f>'داده ها'!CI13</f>
      </c>
      <c r="AP13" s="6">
        <f>'داده ها'!CJ13</f>
      </c>
      <c r="AQ13" s="6">
        <f>'داده ها'!CK13</f>
      </c>
      <c r="AR13" s="6">
        <f>'داده ها'!CL13</f>
      </c>
      <c r="AS13" s="6">
        <f>'داده ها'!CM13</f>
      </c>
      <c r="AT13" s="6">
        <f>'داده ها'!CN13</f>
      </c>
      <c r="AU13" s="3">
        <f>IF(E13=1,"آسیب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13" s="3">
        <f>IF(F13=1,"آسیب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13" s="3">
        <f>IF(G13=1,"آسیب های احتمالی: آسیب تاندون کشکک(زانوی پرندگان)، سندرم درد کشککی رانی، آسیب ACL، التهاب تاندون و نوار ایلیوتیبیال","طبیعی")</f>
      </c>
      <c r="AX13" s="3">
        <f>IF(H13=1,"آسیب های احتمالی: آسیب تاندون کشکک(زانوی پرندگان)، سندرم درد کشککی رانی، آسیب ACL، التهاب تاندون و نوار ایلیوتیبیال","طبیعی")</f>
      </c>
      <c r="AY13" s="3">
        <f>IF(I13=1,"احتمال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13" s="2">
        <f>IF(J13=1,"احتمال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13" s="2">
        <f>IF(K13=1,"آسیب های احتمالی: استرین همسترینگ، چهارسر و کشاله، کمردرد","طبیعی")</f>
      </c>
      <c r="BB13" s="2">
        <f>IF(L13=1,"آسیب های احتمالی: سردرد، التهاب تاندون دوسربازویی، آسیب های شانه","طبیعی")</f>
      </c>
      <c r="BC13" s="3">
        <f>IF(M13=1,"آسیب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13" s="3">
        <f>IF(N13=1,"احتمال بیش فعالی عضله نعلی و کم فعالی عضله ساقی قدامی","طبیعی")</f>
      </c>
      <c r="BE13" s="3">
        <f>IF(O13=1,"آسیب های احتمالی: استرین همسترینگ، چهارسر و کشاله، کمردرد، درد مفصل خاجی خاصره ای","طبیعی")</f>
      </c>
      <c r="BF13" s="3">
        <f>IF(P13=1,"احتمال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13" s="2">
        <f>IF(Q13=1,"احتمال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13" s="2">
        <f>IF(R13=1,"احتمال بیش فعالی عضلات سینه ای ها و پشتی بزرگ و احتمال کم فعالی عضلات ذوزنقه ی میانی و تحتانی و روتیتورکاف","طبیعی")</f>
      </c>
      <c r="BI13" s="3">
        <f>IF(S13=1,"احتمال بیش فعالی عضلات ذوزنقه ای فوقانی، گوشه ای، جناغی-چنبری-پستانی و احتمال کم فعالی عضلات خم کننده های عمقی گردن","طبیعی")</f>
      </c>
      <c r="BJ13" s="3">
        <f>IF(T13=1,"احتمال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13" s="2">
        <f>IF(U13=1,"احتمال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13" s="3">
        <f>IF(V13=1,"احتمال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13" s="3">
        <f>IF(W13=1,"احتمال بیش فعالی عضلات نزدیک کننده، دو سررانی(سر کوتاه)، کشنده ی پهن نیام، دوقولی خارجی، پهن خارجی","طبیعی")</f>
      </c>
      <c r="BN13" s="3">
        <f>IF(X13=1,"احتمال بیش فعالی عضلات مربع کمری(سمت مقابل پای تکیه)، کشنده ی پهن نیام / سرینی کوچک(سمت موافق پای تکیه)","طبیعی")</f>
      </c>
      <c r="BO13" s="3">
        <f>IF(Y13=1,"احتمال بیش فعالی عضلات نزدیک کننده(سمت موافق) و کم فعالی عضلات سرینی میانی، مربع کمری","طبیعی")</f>
      </c>
      <c r="BP13" s="3">
        <f>IF(Z13=1,"احتمال بیش فعالی عضلات مایل داخلی، مایل خارجی، کشنده پهن نیام، عضلات نزدیک کننده","طبیعی")</f>
      </c>
      <c r="BQ13" s="2">
        <f>IF(AA13=1,"احتمال بیش فعالی عضلات مایل داخلی، مایل خارجی، گلابی شکل","طبیعی")</f>
      </c>
      <c r="BR13" s="3">
        <f>IF(AB13=1,"احتمال بیش فعالی عضلات ذوزنقه ی فوقانی و گوشه ای و احتمال کم فعالی عضلات روتیتورکاف، متوازی الاضلاع و ذوزنقه میانی و تحتانی","طبیعی")</f>
      </c>
      <c r="BS13" s="2">
        <f>IF(AC13=1,"احتمال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13" s="2">
        <f>IF(AD13=1,"احتمال بیش فعالی عضلات گرد کوچک و تحت خاری و احتمال کم تحرکی کپسول خلفی و کم فعالی عضلات تحت کتفی و گرد بزرگ","طبیعی")</f>
      </c>
      <c r="BU13" s="2">
        <f>IF(AE13=1,"احتمال بیش فعالی عضلات تحت کتفی، سینه ای بزرگ، گرد بزرگ و پشتی بزرگ، و کم فعالی عضلات گرد کوچک و تحت خاری","طبیعی")</f>
      </c>
      <c r="BV13" s="3">
        <f>IF(AF13=1,"احتمال بیش فعالی عضلات ذوزتقه ای فوقانی و گوشه ای و کم فعالی عضلات روتیتورکاف، متوازی الاضلاع و ذوزنقه میانی و تحتانی ","طبیعی")</f>
      </c>
      <c r="BW13" s="2">
        <f>IF(AG13=1,"احتمال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13" s="2">
        <f>IF(AH13=1,"احتمال بیش فعالی عضلات دوسربازو(سر دراز) و احتمال کم فعالی عضلات سه سربازو(سر دراز) و روتیتورکاف","طبیعی")</f>
      </c>
      <c r="BY13" s="2">
        <f>IF(AI13=1,"احتمال بیش فعالی عضلات ذوزتقه ای فوقانی و گوشه ای و کم فعالی عضلات روتیتورکاف، متوازی الاضلاع و ذوزنقه یمیانی و تحتانی ","طبیعی")</f>
      </c>
      <c r="BZ13" s="3">
        <f>IF(AJ13=1,"احتمال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13" s="3">
        <f>IF(AK13=1,"احتمال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13" s="3">
        <f>IF(AL13=1,"احتمال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13" s="3">
        <f>IF(AM13=1,"احتمال بیش فعالی عضلات راست شکمی، مایل خارجی و کم فعالی عضلات پایدار کننده های ناحیه مرکزی تنه ","طبیعی")</f>
      </c>
      <c r="CD13" s="2">
        <f>IF(AN13=1,"احتمال بیش فعالی عضلات ذوزنقه ی فوقانی، گوشه ای، جناغی-چنبری-پستانی و کم فعالی عضلات ذوزنقه میانی و تحتانی","طبیعی")</f>
      </c>
      <c r="CE13" s="3">
        <f>IF(AO13=1,"احتمال بیش فعالی عضلات سینه ای کوچک و کم فعالی عضلات دندان های قدامی، ذوزنقه ی میانی و تحتانی","طبیعی")</f>
      </c>
      <c r="CF13" s="3">
        <f>IF(AP13=1,"احتمال بیش فعالی عضلات ذورنقه ی فوقانی، جناغی-چنبری-پستانی، گوشه ای، و کم فعالی عضلات خم کننده های عمقی گردن","طبیعی")</f>
      </c>
      <c r="CG13" s="3">
        <f>IF(AQ13=1, "شدید",IF(AQ13=2,"خفیف", IF(AQ13=3, "طبیعی")))</f>
      </c>
      <c r="CH13" s="3">
        <f>IF(AR13=1, "شدید",IF(AR13=2,"خفیف", IF(AR13=3, "طبیعی")))</f>
      </c>
      <c r="CI13" s="3">
        <f>IF(AS13=1, "شدید",IF(AS13=2,"خفیف", IF(AS13=3, "طبیعی")))</f>
      </c>
      <c r="CJ13" s="3">
        <f>IF(AT13=1, "شدید",IF(AT13=2,"خفیف", IF(AT13=3, "طبیعی")))</f>
      </c>
    </row>
    <row x14ac:dyDescent="0.25" r="14" customHeight="1" ht="18.9">
      <c r="A14" s="6">
        <f>'داده ها'!A14</f>
      </c>
      <c r="B14" s="2">
        <f>'اطلاعات شخصی'!B14</f>
      </c>
      <c r="C14" s="7">
        <f>'داده ها'!B14</f>
      </c>
      <c r="D14" s="7">
        <f>'داده ها'!C14</f>
      </c>
      <c r="E14" s="6">
        <f>'داده ها'!AY14</f>
      </c>
      <c r="F14" s="6">
        <f>'داده ها'!AZ14</f>
      </c>
      <c r="G14" s="6">
        <f>'داده ها'!BA14</f>
      </c>
      <c r="H14" s="6">
        <f>'داده ها'!BB14</f>
      </c>
      <c r="I14" s="6">
        <f>'داده ها'!BC14</f>
      </c>
      <c r="J14" s="6">
        <f>'داده ها'!BD14</f>
      </c>
      <c r="K14" s="6">
        <f>'داده ها'!BE14</f>
      </c>
      <c r="L14" s="6">
        <f>'داده ها'!BF14</f>
      </c>
      <c r="M14" s="6">
        <f>'داده ها'!BG14</f>
      </c>
      <c r="N14" s="6">
        <f>'داده ها'!BH14</f>
      </c>
      <c r="O14" s="6">
        <f>'داده ها'!BI14</f>
      </c>
      <c r="P14" s="6">
        <f>'داده ها'!BJ14</f>
      </c>
      <c r="Q14" s="6">
        <f>'داده ها'!BK14</f>
      </c>
      <c r="R14" s="6">
        <f>'داده ها'!BL14</f>
      </c>
      <c r="S14" s="6">
        <f>'داده ها'!BM14</f>
      </c>
      <c r="T14" s="6">
        <f>'داده ها'!BN14</f>
      </c>
      <c r="U14" s="6">
        <f>'داده ها'!BO14</f>
      </c>
      <c r="V14" s="6">
        <f>'داده ها'!BP14</f>
      </c>
      <c r="W14" s="6">
        <f>'داده ها'!BQ14</f>
      </c>
      <c r="X14" s="6">
        <f>'داده ها'!BR14</f>
      </c>
      <c r="Y14" s="6">
        <f>'داده ها'!BS14</f>
      </c>
      <c r="Z14" s="6">
        <f>'داده ها'!BT14</f>
      </c>
      <c r="AA14" s="6">
        <f>'داده ها'!BU14</f>
      </c>
      <c r="AB14" s="6">
        <f>'داده ها'!BV14</f>
      </c>
      <c r="AC14" s="6">
        <f>'داده ها'!BW14</f>
      </c>
      <c r="AD14" s="6">
        <f>'داده ها'!BX14</f>
      </c>
      <c r="AE14" s="6">
        <f>'داده ها'!BY14</f>
      </c>
      <c r="AF14" s="6">
        <f>'داده ها'!BZ14</f>
      </c>
      <c r="AG14" s="6">
        <f>'داده ها'!CA14</f>
      </c>
      <c r="AH14" s="6">
        <f>'داده ها'!CB14</f>
      </c>
      <c r="AI14" s="6">
        <f>'داده ها'!CC14</f>
      </c>
      <c r="AJ14" s="6">
        <f>'داده ها'!CD14</f>
      </c>
      <c r="AK14" s="6">
        <f>'داده ها'!CE14</f>
      </c>
      <c r="AL14" s="6">
        <f>'داده ها'!CF14</f>
      </c>
      <c r="AM14" s="6">
        <f>'داده ها'!CG14</f>
      </c>
      <c r="AN14" s="6">
        <f>'داده ها'!CH14</f>
      </c>
      <c r="AO14" s="6">
        <f>'داده ها'!CI14</f>
      </c>
      <c r="AP14" s="6">
        <f>'داده ها'!CJ14</f>
      </c>
      <c r="AQ14" s="6">
        <f>'داده ها'!CK14</f>
      </c>
      <c r="AR14" s="6">
        <f>'داده ها'!CL14</f>
      </c>
      <c r="AS14" s="6">
        <f>'داده ها'!CM14</f>
      </c>
      <c r="AT14" s="6">
        <f>'داده ها'!CN14</f>
      </c>
      <c r="AU14" s="3">
        <f>IF(E14=1,"آسیب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V14" s="3">
        <f>IF(F14=1,"آسیب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AW14" s="3">
        <f>IF(G14=1,"آسیب های احتمالی: آسیب تاندون کشکک(زانوی پرندگان)، سندرم درد کشککی رانی، آسیب ACL، التهاب تاندون و نوار ایلیوتیبیال","طبیعی")</f>
      </c>
      <c r="AX14" s="3">
        <f>IF(H14=1,"آسیب های احتمالی: آسیب تاندون کشکک(زانوی پرندگان)، سندرم درد کشککی رانی، آسیب ACL، التهاب تاندون و نوار ایلیوتیبیال","طبیعی")</f>
      </c>
      <c r="AY14" s="3">
        <f>IF(I14=1,"احتمال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AZ14" s="2">
        <f>IF(J14=1,"احتمال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</c>
      <c r="BA14" s="2">
        <f>IF(K14=1,"آسیب های احتمالی: استرین همسترینگ، چهارسر و کشاله، کمردرد","طبیعی")</f>
      </c>
      <c r="BB14" s="2">
        <f>IF(L14=1,"آسیب های احتمالی: سردرد، التهاب تاندون دوسربازویی، آسیب های شانه","طبیعی")</f>
      </c>
      <c r="BC14" s="3">
        <f>IF(M14=1,"آسیب های احتمالی: التهاب نیام کف پایی، آسیب تاندون آشیل، سندرم فشار بر درشت نی میانی، اسپرین مچ پا، آسیب تاندون کشکک(زانوی پرندگان)","طبیعی")</f>
      </c>
      <c r="BD14" s="3">
        <f>IF(N14=1,"احتمال بیش فعالی عضله نعلی و کم فعالی عضله ساقی قدامی","طبیعی")</f>
      </c>
      <c r="BE14" s="3">
        <f>IF(O14=1,"آسیب های احتمالی: استرین همسترینگ، چهارسر و کشاله، کمردرد، درد مفصل خاجی خاصره ای","طبیعی")</f>
      </c>
      <c r="BF14" s="3">
        <f>IF(P14=1,"احتمال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</c>
      <c r="BG14" s="2">
        <f>IF(Q14=1,"احتمال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</c>
      <c r="BH14" s="2">
        <f>IF(R14=1,"احتمال بیش فعالی عضلات سینه ای ها و پشتی بزرگ و احتمال کم فعالی عضلات ذوزنقه ی میانی و تحتانی و روتیتورکاف","طبیعی")</f>
      </c>
      <c r="BI14" s="3">
        <f>IF(S14=1,"احتمال بیش فعالی عضلات ذوزنقه ای فوقانی، گوشه ای، جناغی-چنبری-پستانی و احتمال کم فعالی عضلات خم کننده های عمقی گردن","طبیعی")</f>
      </c>
      <c r="BJ14" s="3">
        <f>IF(T14=1,"احتمال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</c>
      <c r="BK14" s="2">
        <f>IF(U14=1,"احتمال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</c>
      <c r="BL14" s="3">
        <f>IF(V14=1,"احتمال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</c>
      <c r="BM14" s="3">
        <f>IF(W14=1,"احتمال بیش فعالی عضلات نزدیک کننده، دو سررانی(سر کوتاه)، کشنده ی پهن نیام، دوقولی خارجی، پهن خارجی","طبیعی")</f>
      </c>
      <c r="BN14" s="3">
        <f>IF(X14=1,"احتمال بیش فعالی عضلات مربع کمری(سمت مقابل پای تکیه)، کشنده ی پهن نیام / سرینی کوچک(سمت موافق پای تکیه)","طبیعی")</f>
      </c>
      <c r="BO14" s="3">
        <f>IF(Y14=1,"احتمال بیش فعالی عضلات نزدیک کننده(سمت موافق) و کم فعالی عضلات سرینی میانی، مربع کمری","طبیعی")</f>
      </c>
      <c r="BP14" s="3">
        <f>IF(Z14=1,"احتمال بیش فعالی عضلات مایل داخلی، مایل خارجی، کشنده پهن نیام، عضلات نزدیک کننده","طبیعی")</f>
      </c>
      <c r="BQ14" s="2">
        <f>IF(AA14=1,"احتمال بیش فعالی عضلات مایل داخلی، مایل خارجی، گلابی شکل","طبیعی")</f>
      </c>
      <c r="BR14" s="3">
        <f>IF(AB14=1,"احتمال بیش فعالی عضلات ذوزنقه ی فوقانی و گوشه ای و احتمال کم فعالی عضلات روتیتورکاف، متوازی الاضلاع و ذوزنقه میانی و تحتانی","طبیعی")</f>
      </c>
      <c r="BS14" s="2">
        <f>IF(AC14=1,"احتمال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</c>
      <c r="BT14" s="2">
        <f>IF(AD14=1,"احتمال بیش فعالی عضلات گرد کوچک و تحت خاری و احتمال کم تحرکی کپسول خلفی و کم فعالی عضلات تحت کتفی و گرد بزرگ","طبیعی")</f>
      </c>
      <c r="BU14" s="2">
        <f>IF(AE14=1,"احتمال بیش فعالی عضلات تحت کتفی، سینه ای بزرگ، گرد بزرگ و پشتی بزرگ، و کم فعالی عضلات گرد کوچک و تحت خاری","طبیعی")</f>
      </c>
      <c r="BV14" s="3">
        <f>IF(AF14=1,"احتمال بیش فعالی عضلات ذوزتقه ای فوقانی و گوشه ای و کم فعالی عضلات روتیتورکاف، متوازی الاضلاع و ذوزنقه میانی و تحتانی ","طبیعی")</f>
      </c>
      <c r="BW14" s="2">
        <f>IF(AG14=1,"احتمال بیش فعالی عضلات سینه ای بزرگ/کوچک و کم فعالی عضلات روتیتورکاف، متوازی الاضلاع و ذوزنقه یمیانی و تحتانی و کم تحرکی کپسول خلفی ","طبیعی")</f>
      </c>
      <c r="BX14" s="2">
        <f>IF(AH14=1,"احتمال بیش فعالی عضلات دوسربازو(سر دراز) و احتمال کم فعالی عضلات سه سربازو(سر دراز) و روتیتورکاف","طبیعی")</f>
      </c>
      <c r="BY14" s="2">
        <f>IF(AI14=1,"احتمال بیش فعالی عضلات ذوزتقه ای فوقانی و گوشه ای و کم فعالی عضلات روتیتورکاف، متوازی الاضلاع و ذوزنقه یمیانی و تحتانی ","طبیعی")</f>
      </c>
      <c r="BZ14" s="3">
        <f>IF(AJ14=1,"احتمال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</c>
      <c r="CA14" s="3">
        <f>IF(AK14=1,"احتمال بیش فعالی عضلات دوسربازو(سردراز)، پشتی بزرگ، گرد بزرگ و سینه ای بزرگ و احتمال کم فعالی عضلات سه سر بازو(سردراز) و روتیتورکاف","طبیعی")</f>
      </c>
      <c r="CB14" s="3">
        <f>IF(AL14=1,"احتمال بیش فعالی عضلات راست کننده ی ستون فقرات، خم کننده های ران و کم فعالی عضلات پایدار کننده های ناحیه ثبات مرکزی تنه، سرینی بزرگ","طبیعی")</f>
      </c>
      <c r="CC14" s="3">
        <f>IF(AM14=1,"احتمال بیش فعالی عضلات راست شکمی، مایل خارجی و کم فعالی عضلات پایدار کننده های ناحیه مرکزی تنه ","طبیعی")</f>
      </c>
      <c r="CD14" s="2">
        <f>IF(AN14=1,"احتمال بیش فعالی عضلات ذوزنقه ی فوقانی، گوشه ای، جناغی-چنبری-پستانی و کم فعالی عضلات ذوزنقه میانی و تحتانی","طبیعی")</f>
      </c>
      <c r="CE14" s="3">
        <f>IF(AO14=1,"احتمال بیش فعالی عضلات سینه ای کوچک و کم فعالی عضلات دندان های قدامی، ذوزنقه ی میانی و تحتانی","طبیعی")</f>
      </c>
      <c r="CF14" s="3">
        <f>IF(AP14=1,"احتمال بیش فعالی عضلات ذورنقه ی فوقانی، جناغی-چنبری-پستانی، گوشه ای، و کم فعالی عضلات خم کننده های عمقی گردن","طبیعی")</f>
      </c>
      <c r="CG14" s="3">
        <f>IF(AQ14=1, "شدید",IF(AQ14=2,"خفیف", IF(AQ14=3, "طبیعی")))</f>
      </c>
      <c r="CH14" s="3">
        <f>IF(AR14=1, "شدید",IF(AR14=2,"خفیف", IF(AR14=3, "طبیعی")))</f>
      </c>
      <c r="CI14" s="3">
        <f>IF(AS14=1, "شدید",IF(AS14=2,"خفیف", IF(AS14=3, "طبیعی")))</f>
      </c>
      <c r="CJ14" s="3">
        <f>IF(AT14=1, "شدید",IF(AT14=2,"خفیف", IF(AT14=3, "طبیعی")))</f>
      </c>
    </row>
    <row x14ac:dyDescent="0.25" r="15" customHeight="1" ht="18.9">
      <c r="A15" s="6">
        <f>'داده ها'!A15</f>
      </c>
      <c r="B15" s="6">
        <f>'اطلاعات شخصی'!B15</f>
      </c>
      <c r="C15" s="7">
        <f>'داده ها'!B15</f>
      </c>
      <c r="D15" s="7">
        <f>'داده ها'!C15</f>
      </c>
      <c r="E15" s="11">
        <f>'داده ها'!AY15</f>
      </c>
      <c r="F15" s="11">
        <f>'داده ها'!AZ15</f>
      </c>
      <c r="G15" s="11">
        <f>'داده ها'!BA15</f>
      </c>
      <c r="H15" s="11">
        <f>'داده ها'!BB15</f>
      </c>
      <c r="I15" s="11">
        <f>'داده ها'!BC15</f>
      </c>
      <c r="J15" s="6">
        <f>'داده ها'!BD15</f>
      </c>
      <c r="K15" s="6">
        <f>'داده ها'!BE15</f>
      </c>
      <c r="L15" s="6">
        <f>'داده ها'!BF15</f>
      </c>
      <c r="M15" s="11">
        <f>'داده ها'!BG15</f>
      </c>
      <c r="N15" s="11">
        <f>'داده ها'!BH15</f>
      </c>
      <c r="O15" s="11">
        <f>'داده ها'!BI15</f>
      </c>
      <c r="P15" s="11">
        <f>'داده ها'!BJ15</f>
      </c>
      <c r="Q15" s="6">
        <f>'داده ها'!BK15</f>
      </c>
      <c r="R15" s="6">
        <f>'داده ها'!BL15</f>
      </c>
      <c r="S15" s="11">
        <f>'داده ها'!BM15</f>
      </c>
      <c r="T15" s="11">
        <f>'داده ها'!BN15</f>
      </c>
      <c r="U15" s="6">
        <f>'داده ها'!BO15</f>
      </c>
      <c r="V15" s="11">
        <f>'داده ها'!BP15</f>
      </c>
      <c r="W15" s="6">
        <f>'داده ها'!BQ15</f>
      </c>
      <c r="X15" s="6">
        <f>'داده ها'!BR15</f>
      </c>
      <c r="Y15" s="11">
        <f>'داده ها'!BS15</f>
      </c>
      <c r="Z15" s="11">
        <f>'داده ها'!BT15</f>
      </c>
      <c r="AA15" s="6">
        <f>'داده ها'!BU15</f>
      </c>
      <c r="AB15" s="11">
        <f>'داده ها'!BV15</f>
      </c>
      <c r="AC15" s="6">
        <f>'داده ها'!BW15</f>
      </c>
      <c r="AD15" s="6">
        <f>'داده ها'!BX15</f>
      </c>
      <c r="AE15" s="6">
        <f>'داده ها'!BY15</f>
      </c>
      <c r="AF15" s="11">
        <f>'داده ها'!BZ15</f>
      </c>
      <c r="AG15" s="6">
        <f>'داده ها'!CA15</f>
      </c>
      <c r="AH15" s="6">
        <f>'داده ها'!CB15</f>
      </c>
      <c r="AI15" s="6">
        <f>'داده ها'!CC15</f>
      </c>
      <c r="AJ15" s="11">
        <f>'داده ها'!CD15</f>
      </c>
      <c r="AK15" s="11">
        <f>'داده ها'!CE15</f>
      </c>
      <c r="AL15" s="11">
        <f>'داده ها'!CF15</f>
      </c>
      <c r="AM15" s="11">
        <f>'داده ها'!CG15</f>
      </c>
      <c r="AN15" s="6">
        <f>'داده ها'!CH15</f>
      </c>
      <c r="AO15" s="11">
        <f>'داده ها'!CI15</f>
      </c>
      <c r="AP15" s="11">
        <f>'داده ها'!CJ15</f>
      </c>
      <c r="AQ15" s="11">
        <f>'داده ها'!CK15</f>
      </c>
      <c r="AR15" s="11">
        <f>'داده ها'!CL15</f>
      </c>
      <c r="AS15" s="11">
        <f>'داده ها'!CM15</f>
      </c>
      <c r="AT15" s="11">
        <f>'داده ها'!CN15</f>
      </c>
      <c r="AU15" s="11">
        <f>($B15-COUNTIF(AU2:AU8,"طبیعی"))/$B15*100</f>
      </c>
      <c r="AV15" s="11">
        <f>($B15-COUNTIF(AV2:AV8,"طبیعی"))/$B15*100</f>
      </c>
      <c r="AW15" s="11">
        <f>($B15-COUNTIF(AW2:AW8,"طبیعی"))/$B15*100</f>
      </c>
      <c r="AX15" s="11">
        <f>($B15-COUNTIF(AX2:AX8,"طبیعی"))/$B15*100</f>
      </c>
      <c r="AY15" s="11">
        <f>($B15-COUNTIF(AY2:AY8,"طبیعی"))/$B15*100</f>
      </c>
      <c r="AZ15" s="6">
        <f>($B15-COUNTIF(AZ2:AZ8,"طبیعی"))/$B15*100</f>
      </c>
      <c r="BA15" s="6">
        <f>($B15-COUNTIF(BA2:BA8,"طبیعی"))/$B15*100</f>
      </c>
      <c r="BB15" s="6">
        <f>($B15-COUNTIF(BB2:BB8,"طبیعی"))/$B15*100</f>
      </c>
      <c r="BC15" s="11">
        <f>($B15-COUNTIF(BC2:BC8,"طبیعی"))/$B15*100</f>
      </c>
      <c r="BD15" s="11">
        <f>($B15-COUNTIF(BD2:BD8,"طبیعی"))/$B15*100</f>
      </c>
      <c r="BE15" s="11">
        <f>($B15-COUNTIF(BE2:BE8,"طبیعی"))/$B15*100</f>
      </c>
      <c r="BF15" s="11">
        <f>($B15-COUNTIF(BF2:BF8,"طبیعی"))/$B15*100</f>
      </c>
      <c r="BG15" s="6">
        <f>($B15-COUNTIF(BG2:BG8,"طبیعی"))/$B15*100</f>
      </c>
      <c r="BH15" s="6">
        <f>($B15-COUNTIF(BH2:BH8,"طبیعی"))/$B15*100</f>
      </c>
      <c r="BI15" s="11">
        <f>($B15-COUNTIF(BI2:BI8,"طبیعی"))/$B15*100</f>
      </c>
      <c r="BJ15" s="11">
        <f>($B15-COUNTIF(BJ2:BJ8,"طبیعی"))/$B15*100</f>
      </c>
      <c r="BK15" s="6">
        <f>($B15-COUNTIF(BK2:BK8,"طبیعی"))/$B15*100</f>
      </c>
      <c r="BL15" s="11">
        <f>($B15-COUNTIF(BL2:BL8,"طبیعی"))/$B15*100</f>
      </c>
      <c r="BM15" s="6">
        <f>($B15-COUNTIF(BM2:BM8,"طبیعی"))/$B15*100</f>
      </c>
      <c r="BN15" s="6">
        <f>($B15-COUNTIF(BN2:BN8,"طبیعی"))/$B15*100</f>
      </c>
      <c r="BO15" s="11">
        <f>($B15-COUNTIF(BO2:BO8,"طبیعی"))/$B15*100</f>
      </c>
      <c r="BP15" s="11">
        <f>($B15-COUNTIF(BP2:BP8,"طبیعی"))/$B15*100</f>
      </c>
      <c r="BQ15" s="6">
        <f>($B15-COUNTIF(BQ2:BQ8,"طبیعی"))/$B15*100</f>
      </c>
      <c r="BR15" s="11">
        <f>($B15-COUNTIF(BR2:BR8,"طبیعی"))/$B15*100</f>
      </c>
      <c r="BS15" s="6">
        <f>($B15-COUNTIF(BS2:BS8,"طبیعی"))/$B15*100</f>
      </c>
      <c r="BT15" s="6">
        <f>($B15-COUNTIF(BT2:BT8,"طبیعی"))/$B15*100</f>
      </c>
      <c r="BU15" s="6">
        <f>($B15-COUNTIF(BU2:BU8,"طبیعی"))/$B15*100</f>
      </c>
      <c r="BV15" s="11">
        <f>($B15-COUNTIF(BV2:BV8,"طبیعی"))/$B15*100</f>
      </c>
      <c r="BW15" s="6">
        <f>($B15-COUNTIF(BW2:BW8,"طبیعی"))/$B15*100</f>
      </c>
      <c r="BX15" s="6">
        <f>($B15-COUNTIF(BX2:BX8,"طبیعی"))/$B15*100</f>
      </c>
      <c r="BY15" s="6">
        <f>($B15-COUNTIF(BY2:BY8,"طبیعی"))/$B15*100</f>
      </c>
      <c r="BZ15" s="11">
        <f>($B15-COUNTIF(BZ2:BZ8,"طبیعی"))/$B15*100</f>
      </c>
      <c r="CA15" s="11">
        <f>($B15-COUNTIF(CA2:CA8,"طبیعی"))/$B15*100</f>
      </c>
      <c r="CB15" s="11">
        <f>($B15-COUNTIF(CB2:CB8,"طبیعی"))/$B15*100</f>
      </c>
      <c r="CC15" s="11">
        <f>($B15-COUNTIF(CC2:CC8,"طبیعی"))/$B15*100</f>
      </c>
      <c r="CD15" s="6">
        <f>($B15-COUNTIF(CD2:CD8,"طبیعی"))/$B15*100</f>
      </c>
      <c r="CE15" s="11">
        <f>($B15-COUNTIF(CE2:CE8,"طبیعی"))/$B15*100</f>
      </c>
      <c r="CF15" s="11">
        <f>($B15-COUNTIF(CF2:CF8,"طبیعی"))/$B15*100</f>
      </c>
      <c r="CG15" s="11">
        <f>($B15-COUNTIF(CG2:CG8,"طبیعی"))/$B15*100</f>
      </c>
      <c r="CH15" s="11">
        <f>($B15-COUNTIF(CH2:CH8,"طبیعی"))/$B15*100</f>
      </c>
      <c r="CI15" s="11">
        <f>($B15-COUNTIF(CI2:CI8,"طبیعی"))/$B15*100</f>
      </c>
      <c r="CJ15" s="11">
        <f>($B15-COUNTIF(CJ2:CJ8,"طبیعی"))/$B15*100</f>
      </c>
    </row>
    <row x14ac:dyDescent="0.25" r="16" customHeight="1" ht="18.9">
      <c r="A16" s="6">
        <f>'داده ها'!A16</f>
      </c>
      <c r="B16" s="6">
        <f>'اطلاعات شخصی'!B16</f>
      </c>
      <c r="C16" s="7">
        <f>'داده ها'!B16</f>
      </c>
      <c r="D16" s="7">
        <f>'داده ها'!C16</f>
      </c>
      <c r="E16" s="11">
        <f>'داده ها'!AY16</f>
      </c>
      <c r="F16" s="6">
        <f>'داده ها'!AZ16</f>
      </c>
      <c r="G16" s="11">
        <f>'داده ها'!BA16</f>
      </c>
      <c r="H16" s="6">
        <f>'داده ها'!BB16</f>
      </c>
      <c r="I16" s="11">
        <f>'داده ها'!BC16</f>
      </c>
      <c r="J16" s="6">
        <f>'داده ها'!BD16</f>
      </c>
      <c r="K16" s="6">
        <f>'داده ها'!BE16</f>
      </c>
      <c r="L16" s="6">
        <f>'داده ها'!BF16</f>
      </c>
      <c r="M16" s="11">
        <f>'داده ها'!BG16</f>
      </c>
      <c r="N16" s="6">
        <f>'داده ها'!BH16</f>
      </c>
      <c r="O16" s="6">
        <f>'داده ها'!BI16</f>
      </c>
      <c r="P16" s="11">
        <f>'داده ها'!BJ16</f>
      </c>
      <c r="Q16" s="6">
        <f>'داده ها'!BK16</f>
      </c>
      <c r="R16" s="6">
        <f>'داده ها'!BL16</f>
      </c>
      <c r="S16" s="11">
        <f>'داده ها'!BM16</f>
      </c>
      <c r="T16" s="6">
        <f>'داده ها'!BN16</f>
      </c>
      <c r="U16" s="6">
        <f>'داده ها'!BO16</f>
      </c>
      <c r="V16" s="6">
        <f>'داده ها'!BP16</f>
      </c>
      <c r="W16" s="11">
        <f>'داده ها'!BQ16</f>
      </c>
      <c r="X16" s="11">
        <f>'داده ها'!BR16</f>
      </c>
      <c r="Y16" s="11">
        <f>'داده ها'!BS16</f>
      </c>
      <c r="Z16" s="6">
        <f>'داده ها'!BT16</f>
      </c>
      <c r="AA16" s="6">
        <f>'داده ها'!BU16</f>
      </c>
      <c r="AB16" s="11">
        <f>'داده ها'!BV16</f>
      </c>
      <c r="AC16" s="6">
        <f>'داده ها'!BW16</f>
      </c>
      <c r="AD16" s="6">
        <f>'داده ها'!BX16</f>
      </c>
      <c r="AE16" s="6">
        <f>'داده ها'!BY16</f>
      </c>
      <c r="AF16" s="6">
        <f>'داده ها'!BZ16</f>
      </c>
      <c r="AG16" s="6">
        <f>'داده ها'!CA16</f>
      </c>
      <c r="AH16" s="6">
        <f>'داده ها'!CB16</f>
      </c>
      <c r="AI16" s="6">
        <f>'داده ها'!CC16</f>
      </c>
      <c r="AJ16" s="6">
        <f>'داده ها'!CD16</f>
      </c>
      <c r="AK16" s="6">
        <f>'داده ها'!CE16</f>
      </c>
      <c r="AL16" s="11">
        <f>'داده ها'!CF16</f>
      </c>
      <c r="AM16" s="6">
        <f>'داده ها'!CG16</f>
      </c>
      <c r="AN16" s="6">
        <f>'داده ها'!CH16</f>
      </c>
      <c r="AO16" s="6">
        <f>'داده ها'!CI16</f>
      </c>
      <c r="AP16" s="6">
        <f>'داده ها'!CJ16</f>
      </c>
      <c r="AQ16" s="11">
        <f>'داده ها'!CK16</f>
      </c>
      <c r="AR16" s="11">
        <f>'داده ها'!CL16</f>
      </c>
      <c r="AS16" s="11">
        <f>'داده ها'!CM16</f>
      </c>
      <c r="AT16" s="11">
        <f>'داده ها'!CN16</f>
      </c>
      <c r="AU16" s="11">
        <f>($B16-COUNTIF(AU9:AU14,"طبیعی"))/$B16*100</f>
      </c>
      <c r="AV16" s="6">
        <f>($B16-COUNTIF(AV9:AV14,"طبیعی"))/$B16*100</f>
      </c>
      <c r="AW16" s="11">
        <f>($B16-COUNTIF(AW9:AW14,"طبیعی"))/$B16*100</f>
      </c>
      <c r="AX16" s="6">
        <f>($B16-COUNTIF(AX9:AX14,"طبیعی"))/$B16*100</f>
      </c>
      <c r="AY16" s="11">
        <f>($B16-COUNTIF(AY9:AY14,"طبیعی"))/$B16*100</f>
      </c>
      <c r="AZ16" s="6">
        <f>($B16-COUNTIF(AZ9:AZ14,"طبیعی"))/$B16*100</f>
      </c>
      <c r="BA16" s="6">
        <f>($B16-COUNTIF(BA9:BA14,"طبیعی"))/$B16*100</f>
      </c>
      <c r="BB16" s="6">
        <f>($B16-COUNTIF(BB9:BB14,"طبیعی"))/$B16*100</f>
      </c>
      <c r="BC16" s="11">
        <f>($B16-COUNTIF(BC9:BC14,"طبیعی"))/$B16*100</f>
      </c>
      <c r="BD16" s="6">
        <f>($B16-COUNTIF(BD9:BD14,"طبیعی"))/$B16*100</f>
      </c>
      <c r="BE16" s="6">
        <f>($B16-COUNTIF(BE9:BE14,"طبیعی"))/$B16*100</f>
      </c>
      <c r="BF16" s="11">
        <f>($B16-COUNTIF(BF9:BF14,"طبیعی"))/$B16*100</f>
      </c>
      <c r="BG16" s="6">
        <f>($B16-COUNTIF(BG9:BG14,"طبیعی"))/$B16*100</f>
      </c>
      <c r="BH16" s="6">
        <f>($B16-COUNTIF(BH9:BH14,"طبیعی"))/$B16*100</f>
      </c>
      <c r="BI16" s="11">
        <f>($B16-COUNTIF(BI9:BI14,"طبیعی"))/$B16*100</f>
      </c>
      <c r="BJ16" s="6">
        <f>($B16-COUNTIF(BJ9:BJ14,"طبیعی"))/$B16*100</f>
      </c>
      <c r="BK16" s="6">
        <f>($B16-COUNTIF(BK9:BK14,"طبیعی"))/$B16*100</f>
      </c>
      <c r="BL16" s="6">
        <f>($B16-COUNTIF(BL9:BL14,"طبیعی"))/$B16*100</f>
      </c>
      <c r="BM16" s="11">
        <f>($B16-COUNTIF(BM9:BM14,"طبیعی"))/$B16*100</f>
      </c>
      <c r="BN16" s="11">
        <f>($B16-COUNTIF(BN9:BN14,"طبیعی"))/$B16*100</f>
      </c>
      <c r="BO16" s="11">
        <f>($B16-COUNTIF(BO9:BO14,"طبیعی"))/$B16*100</f>
      </c>
      <c r="BP16" s="6">
        <f>($B16-COUNTIF(BP9:BP14,"طبیعی"))/$B16*100</f>
      </c>
      <c r="BQ16" s="6">
        <f>($B16-COUNTIF(BQ9:BQ14,"طبیعی"))/$B16*100</f>
      </c>
      <c r="BR16" s="11">
        <f>($B16-COUNTIF(BR9:BR14,"طبیعی"))/$B16*100</f>
      </c>
      <c r="BS16" s="6">
        <f>($B16-COUNTIF(BS9:BS14,"طبیعی"))/$B16*100</f>
      </c>
      <c r="BT16" s="6">
        <f>($B16-COUNTIF(BT9:BT14,"طبیعی"))/$B16*100</f>
      </c>
      <c r="BU16" s="6">
        <f>($B16-COUNTIF(BU9:BU14,"طبیعی"))/$B16*100</f>
      </c>
      <c r="BV16" s="6">
        <f>($B16-COUNTIF(BV9:BV14,"طبیعی"))/$B16*100</f>
      </c>
      <c r="BW16" s="6">
        <f>($B16-COUNTIF(BW9:BW14,"طبیعی"))/$B16*100</f>
      </c>
      <c r="BX16" s="6">
        <f>($B16-COUNTIF(BX9:BX14,"طبیعی"))/$B16*100</f>
      </c>
      <c r="BY16" s="6">
        <f>($B16-COUNTIF(BY9:BY14,"طبیعی"))/$B16*100</f>
      </c>
      <c r="BZ16" s="6">
        <f>($B16-COUNTIF(BZ9:BZ14,"طبیعی"))/$B16*100</f>
      </c>
      <c r="CA16" s="6">
        <f>($B16-COUNTIF(CA9:CA14,"طبیعی"))/$B16*100</f>
      </c>
      <c r="CB16" s="11">
        <f>($B16-COUNTIF(CB9:CB14,"طبیعی"))/$B16*100</f>
      </c>
      <c r="CC16" s="6">
        <f>($B16-COUNTIF(CC9:CC14,"طبیعی"))/$B16*100</f>
      </c>
      <c r="CD16" s="6">
        <f>($B16-COUNTIF(CD9:CD14,"طبیعی"))/$B16*100</f>
      </c>
      <c r="CE16" s="6">
        <f>($B16-COUNTIF(CE9:CE14,"طبیعی"))/$B16*100</f>
      </c>
      <c r="CF16" s="6">
        <f>($B16-COUNTIF(CF9:CF14,"طبیعی"))/$B16*100</f>
      </c>
      <c r="CG16" s="6">
        <f>($B16-COUNTIF(CG9:CG14,"طبیعی"))/$B16*100</f>
      </c>
      <c r="CH16" s="6">
        <f>($B16-COUNTIF(CH9:CH14,"طبیعی"))/$B16*100</f>
      </c>
      <c r="CI16" s="6">
        <f>($B16-COUNTIF(CI9:CI14,"طبیعی"))/$B16*100</f>
      </c>
      <c r="CJ16" s="6">
        <f>($B16-COUNTIF(CJ9:CJ14,"طبیعی"))/$B16*100</f>
      </c>
    </row>
    <row x14ac:dyDescent="0.25" r="17" customHeight="1" ht="18.9">
      <c r="A17" s="6">
        <f>'داده ها'!A17</f>
      </c>
      <c r="B17" s="6">
        <f>'اطلاعات شخصی'!B17</f>
      </c>
      <c r="C17" s="7">
        <f>'داده ها'!B17</f>
      </c>
      <c r="D17" s="7">
        <f>'داده ها'!C17</f>
      </c>
      <c r="E17" s="11">
        <f>'داده ها'!AY17</f>
      </c>
      <c r="F17" s="11">
        <f>'داده ها'!AZ17</f>
      </c>
      <c r="G17" s="11">
        <f>'داده ها'!BA17</f>
      </c>
      <c r="H17" s="11">
        <f>'داده ها'!BB17</f>
      </c>
      <c r="I17" s="11">
        <f>'داده ها'!BC17</f>
      </c>
      <c r="J17" s="6">
        <f>'داده ها'!BD17</f>
      </c>
      <c r="K17" s="6">
        <f>'داده ها'!BE17</f>
      </c>
      <c r="L17" s="6">
        <f>'داده ها'!BF17</f>
      </c>
      <c r="M17" s="11">
        <f>'داده ها'!BG17</f>
      </c>
      <c r="N17" s="11">
        <f>'داده ها'!BH17</f>
      </c>
      <c r="O17" s="11">
        <f>'داده ها'!BI17</f>
      </c>
      <c r="P17" s="11">
        <f>'داده ها'!BJ17</f>
      </c>
      <c r="Q17" s="6">
        <f>'داده ها'!BK17</f>
      </c>
      <c r="R17" s="6">
        <f>'داده ها'!BL17</f>
      </c>
      <c r="S17" s="11">
        <f>'داده ها'!BM17</f>
      </c>
      <c r="T17" s="11">
        <f>'داده ها'!BN17</f>
      </c>
      <c r="U17" s="6">
        <f>'داده ها'!BO17</f>
      </c>
      <c r="V17" s="11">
        <f>'داده ها'!BP17</f>
      </c>
      <c r="W17" s="11">
        <f>'داده ها'!BQ17</f>
      </c>
      <c r="X17" s="11">
        <f>'داده ها'!BR17</f>
      </c>
      <c r="Y17" s="11">
        <f>'داده ها'!BS17</f>
      </c>
      <c r="Z17" s="11">
        <f>'داده ها'!BT17</f>
      </c>
      <c r="AA17" s="6">
        <f>'داده ها'!BU17</f>
      </c>
      <c r="AB17" s="11">
        <f>'داده ها'!BV17</f>
      </c>
      <c r="AC17" s="6">
        <f>'داده ها'!BW17</f>
      </c>
      <c r="AD17" s="6">
        <f>'داده ها'!BX17</f>
      </c>
      <c r="AE17" s="6">
        <f>'داده ها'!BY17</f>
      </c>
      <c r="AF17" s="11">
        <f>'داده ها'!BZ17</f>
      </c>
      <c r="AG17" s="6">
        <f>'داده ها'!CA17</f>
      </c>
      <c r="AH17" s="6">
        <f>'داده ها'!CB17</f>
      </c>
      <c r="AI17" s="6">
        <f>'داده ها'!CC17</f>
      </c>
      <c r="AJ17" s="11">
        <f>'داده ها'!CD17</f>
      </c>
      <c r="AK17" s="11">
        <f>'داده ها'!CE17</f>
      </c>
      <c r="AL17" s="11">
        <f>'داده ها'!CF17</f>
      </c>
      <c r="AM17" s="11">
        <f>'داده ها'!CG17</f>
      </c>
      <c r="AN17" s="6">
        <f>'داده ها'!CH17</f>
      </c>
      <c r="AO17" s="11">
        <f>'داده ها'!CI17</f>
      </c>
      <c r="AP17" s="11">
        <f>'داده ها'!CJ17</f>
      </c>
      <c r="AQ17" s="11">
        <f>'داده ها'!CK17</f>
      </c>
      <c r="AR17" s="11">
        <f>'داده ها'!CL17</f>
      </c>
      <c r="AS17" s="11">
        <f>'داده ها'!CM17</f>
      </c>
      <c r="AT17" s="11">
        <f>'داده ها'!CN17</f>
      </c>
      <c r="AU17" s="11">
        <f>($B17-COUNTIF(AU2:AU14,"طبیعی"))/$B17*100</f>
      </c>
      <c r="AV17" s="11">
        <f>($B17-COUNTIF(AV2:AV14,"طبیعی"))/$B17*100</f>
      </c>
      <c r="AW17" s="11">
        <f>($B17-COUNTIF(AW2:AW14,"طبیعی"))/$B17*100</f>
      </c>
      <c r="AX17" s="11">
        <f>($B17-COUNTIF(AX2:AX14,"طبیعی"))/$B17*100</f>
      </c>
      <c r="AY17" s="11">
        <f>($B17-COUNTIF(AY2:AY14,"طبیعی"))/$B17*100</f>
      </c>
      <c r="AZ17" s="6">
        <f>($B17-COUNTIF(AZ2:AZ14,"طبیعی"))/$B17*100</f>
      </c>
      <c r="BA17" s="6">
        <f>($B17-COUNTIF(BA2:BA14,"طبیعی"))/$B17*100</f>
      </c>
      <c r="BB17" s="6">
        <f>($B17-COUNTIF(BB2:BB14,"طبیعی"))/$B17*100</f>
      </c>
      <c r="BC17" s="11">
        <f>($B17-COUNTIF(BC2:BC14,"طبیعی"))/$B17*100</f>
      </c>
      <c r="BD17" s="11">
        <f>($B17-COUNTIF(BD2:BD14,"طبیعی"))/$B17*100</f>
      </c>
      <c r="BE17" s="11">
        <f>($B17-COUNTIF(BE2:BE14,"طبیعی"))/$B17*100</f>
      </c>
      <c r="BF17" s="11">
        <f>($B17-COUNTIF(BF2:BF14,"طبیعی"))/$B17*100</f>
      </c>
      <c r="BG17" s="6">
        <f>($B17-COUNTIF(BG2:BG14,"طبیعی"))/$B17*100</f>
      </c>
      <c r="BH17" s="6">
        <f>($B17-COUNTIF(BH2:BH14,"طبیعی"))/$B17*100</f>
      </c>
      <c r="BI17" s="11">
        <f>($B17-COUNTIF(BI2:BI14,"طبیعی"))/$B17*100</f>
      </c>
      <c r="BJ17" s="11">
        <f>($B17-COUNTIF(BJ2:BJ14,"طبیعی"))/$B17*100</f>
      </c>
      <c r="BK17" s="6">
        <f>($B17-COUNTIF(BK2:BK14,"طبیعی"))/$B17*100</f>
      </c>
      <c r="BL17" s="11">
        <f>($B17-COUNTIF(BL2:BL14,"طبیعی"))/$B17*100</f>
      </c>
      <c r="BM17" s="11">
        <f>($B17-COUNTIF(BM2:BM14,"طبیعی"))/$B17*100</f>
      </c>
      <c r="BN17" s="11">
        <f>($B17-COUNTIF(BN2:BN14,"طبیعی"))/$B17*100</f>
      </c>
      <c r="BO17" s="11">
        <f>($B17-COUNTIF(BO2:BO14,"طبیعی"))/$B17*100</f>
      </c>
      <c r="BP17" s="11">
        <f>($B17-COUNTIF(BP2:BP14,"طبیعی"))/$B17*100</f>
      </c>
      <c r="BQ17" s="6">
        <f>($B17-COUNTIF(BQ2:BQ14,"طبیعی"))/$B17*100</f>
      </c>
      <c r="BR17" s="11">
        <f>($B17-COUNTIF(BR2:BR14,"طبیعی"))/$B17*100</f>
      </c>
      <c r="BS17" s="6">
        <f>($B17-COUNTIF(BS2:BS14,"طبیعی"))/$B17*100</f>
      </c>
      <c r="BT17" s="6">
        <f>($B17-COUNTIF(BT2:BT14,"طبیعی"))/$B17*100</f>
      </c>
      <c r="BU17" s="6">
        <f>($B17-COUNTIF(BU2:BU14,"طبیعی"))/$B17*100</f>
      </c>
      <c r="BV17" s="11">
        <f>($B17-COUNTIF(BV2:BV14,"طبیعی"))/$B17*100</f>
      </c>
      <c r="BW17" s="6">
        <f>($B17-COUNTIF(BW2:BW14,"طبیعی"))/$B17*100</f>
      </c>
      <c r="BX17" s="6">
        <f>($B17-COUNTIF(BX2:BX14,"طبیعی"))/$B17*100</f>
      </c>
      <c r="BY17" s="6">
        <f>($B17-COUNTIF(BY2:BY14,"طبیعی"))/$B17*100</f>
      </c>
      <c r="BZ17" s="11">
        <f>($B17-COUNTIF(BZ2:BZ14,"طبیعی"))/$B17*100</f>
      </c>
      <c r="CA17" s="11">
        <f>($B17-COUNTIF(CA2:CA14,"طبیعی"))/$B17*100</f>
      </c>
      <c r="CB17" s="11">
        <f>($B17-COUNTIF(CB2:CB14,"طبیعی"))/$B17*100</f>
      </c>
      <c r="CC17" s="11">
        <f>($B17-COUNTIF(CC2:CC14,"طبیعی"))/$B17*100</f>
      </c>
      <c r="CD17" s="6">
        <f>($B17-COUNTIF(CD2:CD14,"طبیعی"))/$B17*100</f>
      </c>
      <c r="CE17" s="11">
        <f>($B17-COUNTIF(CE2:CE14,"طبیعی"))/$B17*100</f>
      </c>
      <c r="CF17" s="11">
        <f>($B17-COUNTIF(CF2:CF14,"طبیعی"))/$B17*100</f>
      </c>
      <c r="CG17" s="11">
        <f>($B17-COUNTIF(CG2:CG14,"طبیعی"))/$B17*100</f>
      </c>
      <c r="CH17" s="11">
        <f>($B17-COUNTIF(CH2:CH14,"طبیعی"))/$B17*100</f>
      </c>
      <c r="CI17" s="11">
        <f>($B17-COUNTIF(CI2:CI14,"طبیعی"))/$B17*100</f>
      </c>
      <c r="CJ17" s="11">
        <f>($B17-COUNTIF(CJ2:CJ14,"طبیعی"))/$B17*100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X1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2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2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4" width="13.576428571428572" customWidth="1" bestFit="1"/>
    <col min="18" max="18" style="14" width="13.576428571428572" customWidth="1" bestFit="1"/>
    <col min="19" max="19" style="14" width="13.576428571428572" customWidth="1" bestFit="1"/>
    <col min="20" max="20" style="14" width="13.576428571428572" customWidth="1" bestFit="1"/>
    <col min="21" max="21" style="14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3.576428571428572" customWidth="1" bestFit="1"/>
    <col min="27" max="27" style="14" width="13.576428571428572" customWidth="1" bestFit="1"/>
    <col min="28" max="28" style="14" width="13.576428571428572" customWidth="1" bestFit="1"/>
    <col min="29" max="29" style="14" width="13.576428571428572" customWidth="1" bestFit="1"/>
    <col min="30" max="30" style="14" width="13.576428571428572" customWidth="1" bestFit="1"/>
    <col min="31" max="31" style="14" width="13.576428571428572" customWidth="1" bestFit="1"/>
    <col min="32" max="32" style="14" width="13.576428571428572" customWidth="1" bestFit="1"/>
    <col min="33" max="33" style="14" width="13.576428571428572" customWidth="1" bestFit="1"/>
    <col min="34" max="34" style="14" width="13.576428571428572" customWidth="1" bestFit="1"/>
    <col min="35" max="35" style="14" width="13.576428571428572" customWidth="1" bestFit="1"/>
    <col min="36" max="36" style="14" width="13.576428571428572" customWidth="1" bestFit="1"/>
    <col min="37" max="37" style="14" width="13.576428571428572" customWidth="1" bestFit="1"/>
    <col min="38" max="38" style="14" width="13.576428571428572" customWidth="1" bestFit="1"/>
    <col min="39" max="39" style="14" width="13.576428571428572" customWidth="1" bestFit="1"/>
    <col min="40" max="40" style="14" width="13.576428571428572" customWidth="1" bestFit="1"/>
    <col min="41" max="41" style="14" width="13.576428571428572" customWidth="1" bestFit="1"/>
    <col min="42" max="42" style="14" width="13.576428571428572" customWidth="1" bestFit="1"/>
    <col min="43" max="43" style="14" width="13.576428571428572" customWidth="1" bestFit="1"/>
    <col min="44" max="44" style="14" width="13.576428571428572" customWidth="1" bestFit="1"/>
    <col min="45" max="45" style="14" width="13.576428571428572" customWidth="1" bestFit="1"/>
    <col min="46" max="46" style="14" width="13.576428571428572" customWidth="1" bestFit="1"/>
    <col min="47" max="47" style="14" width="13.576428571428572" customWidth="1" bestFit="1"/>
    <col min="48" max="48" style="14" width="13.576428571428572" customWidth="1" bestFit="1"/>
    <col min="49" max="49" style="14" width="13.576428571428572" customWidth="1" bestFit="1"/>
    <col min="50" max="50" style="14" width="13.576428571428572" customWidth="1" bestFit="1"/>
    <col min="51" max="51" style="14" width="13.576428571428572" customWidth="1" bestFit="1"/>
    <col min="52" max="52" style="14" width="13.576428571428572" customWidth="1" bestFit="1"/>
    <col min="53" max="53" style="14" width="13.576428571428572" customWidth="1" bestFit="1"/>
    <col min="54" max="54" style="14" width="13.576428571428572" customWidth="1" bestFit="1"/>
    <col min="55" max="55" style="14" width="13.576428571428572" customWidth="1" bestFit="1"/>
    <col min="56" max="56" style="14" width="13.576428571428572" customWidth="1" bestFit="1"/>
    <col min="57" max="57" style="14" width="13.576428571428572" customWidth="1" bestFit="1"/>
    <col min="58" max="58" style="14" width="13.576428571428572" customWidth="1" bestFit="1"/>
    <col min="59" max="59" style="15" width="16.862142857142857" customWidth="1" bestFit="1"/>
    <col min="60" max="60" style="15" width="16.719285714285714" customWidth="1" bestFit="1"/>
    <col min="61" max="61" style="15" width="13.576428571428572" customWidth="1" bestFit="1"/>
    <col min="62" max="62" style="15" width="15.290714285714287" customWidth="1" bestFit="1"/>
    <col min="63" max="63" style="14" width="13.576428571428572" customWidth="1" bestFit="1"/>
    <col min="64" max="64" style="14" width="13.576428571428572" customWidth="1" bestFit="1"/>
    <col min="65" max="65" style="14" width="13.576428571428572" customWidth="1" bestFit="1"/>
    <col min="66" max="66" style="14" width="13.576428571428572" customWidth="1" bestFit="1"/>
    <col min="67" max="67" style="14" width="13.576428571428572" customWidth="1" bestFit="1"/>
    <col min="68" max="68" style="14" width="13.576428571428572" customWidth="1" bestFit="1"/>
    <col min="69" max="69" style="14" width="13.576428571428572" customWidth="1" bestFit="1"/>
    <col min="70" max="70" style="14" width="13.576428571428572" customWidth="1" bestFit="1"/>
    <col min="71" max="71" style="14" width="13.576428571428572" customWidth="1" bestFit="1"/>
    <col min="72" max="72" style="14" width="13.576428571428572" customWidth="1" bestFit="1"/>
    <col min="73" max="73" style="14" width="13.576428571428572" customWidth="1" bestFit="1"/>
    <col min="74" max="74" style="14" width="13.576428571428572" customWidth="1" bestFit="1"/>
    <col min="75" max="75" style="14" width="13.576428571428572" customWidth="1" bestFit="1"/>
    <col min="76" max="76" style="14" width="13.576428571428572" customWidth="1" bestFit="1"/>
    <col min="77" max="77" style="14" width="13.576428571428572" customWidth="1" bestFit="1"/>
    <col min="78" max="78" style="14" width="13.576428571428572" customWidth="1" bestFit="1"/>
    <col min="79" max="79" style="14" width="13.576428571428572" customWidth="1" bestFit="1"/>
    <col min="80" max="80" style="14" width="13.576428571428572" customWidth="1" bestFit="1"/>
    <col min="81" max="81" style="14" width="13.576428571428572" customWidth="1" bestFit="1"/>
    <col min="82" max="82" style="14" width="13.576428571428572" customWidth="1" bestFit="1"/>
    <col min="83" max="83" style="12" width="13.576428571428572" customWidth="1" bestFit="1"/>
    <col min="84" max="84" style="12" width="13.576428571428572" customWidth="1" bestFit="1"/>
    <col min="85" max="85" style="13" width="13.576428571428572" customWidth="1" bestFit="1"/>
    <col min="86" max="86" style="14" width="13.576428571428572" customWidth="1" bestFit="1"/>
    <col min="87" max="87" style="14" width="13.576428571428572" customWidth="1" bestFit="1"/>
    <col min="88" max="88" style="14" width="13.576428571428572" customWidth="1" bestFit="1"/>
    <col min="89" max="89" style="13" width="13.576428571428572" customWidth="1" bestFit="1"/>
    <col min="90" max="90" style="14" width="13.576428571428572" customWidth="1" bestFit="1"/>
    <col min="91" max="91" style="14" width="13.576428571428572" customWidth="1" bestFit="1"/>
    <col min="92" max="92" style="13" width="13.576428571428572" customWidth="1" bestFit="1"/>
    <col min="93" max="93" style="13" width="13.576428571428572" customWidth="1" bestFit="1"/>
    <col min="94" max="94" style="14" width="13.576428571428572" customWidth="1" bestFit="1"/>
    <col min="95" max="95" style="14" width="13.576428571428572" customWidth="1" bestFit="1"/>
    <col min="96" max="96" style="14" width="13.576428571428572" customWidth="1" bestFit="1"/>
    <col min="97" max="97" style="14" width="13.576428571428572" customWidth="1" bestFit="1"/>
    <col min="98" max="98" style="14" width="13.576428571428572" customWidth="1" bestFit="1"/>
    <col min="99" max="99" style="14" width="13.576428571428572" customWidth="1" bestFit="1"/>
    <col min="100" max="100" style="14" width="13.576428571428572" customWidth="1" bestFit="1"/>
    <col min="101" max="101" style="14" width="13.576428571428572" customWidth="1" bestFit="1"/>
    <col min="102" max="102" style="14" width="13.576428571428572" customWidth="1" bestFit="1"/>
    <col min="103" max="103" style="14" width="13.576428571428572" customWidth="1" bestFit="1"/>
    <col min="104" max="104" style="14" width="13.576428571428572" customWidth="1" bestFit="1"/>
    <col min="105" max="105" style="14" width="13.576428571428572" customWidth="1" bestFit="1"/>
    <col min="106" max="106" style="14" width="13.576428571428572" customWidth="1" bestFit="1"/>
    <col min="107" max="107" style="14" width="13.576428571428572" customWidth="1" bestFit="1"/>
    <col min="108" max="108" style="14" width="13.576428571428572" customWidth="1" bestFit="1"/>
    <col min="109" max="109" style="14" width="13.576428571428572" customWidth="1" bestFit="1"/>
    <col min="110" max="110" style="14" width="13.576428571428572" customWidth="1" bestFit="1"/>
    <col min="111" max="111" style="14" width="13.576428571428572" customWidth="1" bestFit="1"/>
    <col min="112" max="112" style="14" width="13.576428571428572" customWidth="1" bestFit="1"/>
    <col min="113" max="113" style="14" width="13.576428571428572" customWidth="1" bestFit="1"/>
    <col min="114" max="114" style="12" width="13.576428571428572" customWidth="1" bestFit="1"/>
    <col min="115" max="115" style="12" width="13.576428571428572" customWidth="1" bestFit="1"/>
    <col min="116" max="116" style="14" width="13.576428571428572" customWidth="1" bestFit="1"/>
    <col min="117" max="117" style="14" width="13.576428571428572" customWidth="1" bestFit="1"/>
    <col min="118" max="118" style="14" width="13.576428571428572" customWidth="1" bestFit="1"/>
    <col min="119" max="119" style="14" width="13.576428571428572" customWidth="1" bestFit="1"/>
    <col min="120" max="120" style="14" width="13.576428571428572" customWidth="1" bestFit="1"/>
    <col min="121" max="121" style="14" width="13.576428571428572" customWidth="1" bestFit="1"/>
    <col min="122" max="122" style="14" width="13.576428571428572" customWidth="1" bestFit="1"/>
    <col min="123" max="123" style="14" width="13.576428571428572" customWidth="1" bestFit="1"/>
    <col min="124" max="124" style="14" width="13.576428571428572" customWidth="1" bestFit="1"/>
    <col min="125" max="125" style="14" width="13.576428571428572" customWidth="1" bestFit="1"/>
    <col min="126" max="126" style="14" width="13.576428571428572" customWidth="1" bestFit="1"/>
    <col min="127" max="127" style="14" width="13.576428571428572" customWidth="1" bestFit="1"/>
    <col min="128" max="128" style="14" width="13.576428571428572" customWidth="1" bestFit="1"/>
    <col min="129" max="129" style="12" width="9.576428571428572" customWidth="1" bestFit="1"/>
    <col min="130" max="130" style="12" width="13.576428571428572" customWidth="1" bestFit="1"/>
    <col min="131" max="131" style="14" width="13.576428571428572" customWidth="1" bestFit="1"/>
    <col min="132" max="132" style="13" width="13.576428571428572" customWidth="1" bestFit="1"/>
    <col min="133" max="133" style="14" width="13.576428571428572" customWidth="1" bestFit="1"/>
    <col min="134" max="134" style="14" width="13.576428571428572" customWidth="1" bestFit="1"/>
    <col min="135" max="135" style="14" width="13.576428571428572" customWidth="1" bestFit="1"/>
    <col min="136" max="136" style="14" width="13.576428571428572" customWidth="1" bestFit="1"/>
    <col min="137" max="137" style="14" width="13.576428571428572" customWidth="1" bestFit="1"/>
    <col min="138" max="138" style="14" width="13.576428571428572" customWidth="1" bestFit="1"/>
    <col min="139" max="139" style="14" width="13.576428571428572" customWidth="1" bestFit="1"/>
    <col min="140" max="140" style="14" width="13.576428571428572" customWidth="1" bestFit="1"/>
    <col min="141" max="141" style="14" width="13.576428571428572" customWidth="1" bestFit="1"/>
    <col min="142" max="142" style="14" width="13.576428571428572" customWidth="1" bestFit="1"/>
    <col min="143" max="143" style="14" width="13.576428571428572" customWidth="1" bestFit="1"/>
    <col min="144" max="144" style="14" width="13.576428571428572" customWidth="1" bestFit="1"/>
    <col min="145" max="145" style="14" width="13.576428571428572" customWidth="1" bestFit="1"/>
    <col min="146" max="146" style="14" width="13.576428571428572" customWidth="1" bestFit="1"/>
    <col min="147" max="147" style="14" width="13.576428571428572" customWidth="1" bestFit="1"/>
    <col min="148" max="148" style="14" width="13.576428571428572" customWidth="1" bestFit="1"/>
    <col min="149" max="149" style="14" width="13.576428571428572" customWidth="1" bestFit="1"/>
    <col min="150" max="150" style="14" width="13.576428571428572" customWidth="1" bestFit="1"/>
    <col min="151" max="151" style="14" width="13.576428571428572" customWidth="1" bestFit="1"/>
    <col min="152" max="152" style="14" width="13.576428571428572" customWidth="1" bestFit="1"/>
    <col min="153" max="153" style="14" width="13.576428571428572" customWidth="1" bestFit="1"/>
    <col min="154" max="154" style="14" width="13.576428571428572" customWidth="1" bestFit="1"/>
    <col min="155" max="155" style="14" width="13.576428571428572" customWidth="1" bestFit="1"/>
    <col min="156" max="156" style="14" width="13.576428571428572" customWidth="1" bestFit="1"/>
    <col min="157" max="157" style="14" width="13.576428571428572" customWidth="1" bestFit="1"/>
    <col min="158" max="158" style="14" width="13.576428571428572" customWidth="1" bestFit="1"/>
    <col min="159" max="159" style="14" width="13.576428571428572" customWidth="1" bestFit="1"/>
    <col min="160" max="160" style="14" width="13.576428571428572" customWidth="1" bestFit="1"/>
    <col min="161" max="161" style="12" width="13.576428571428572" customWidth="1" bestFit="1"/>
    <col min="162" max="162" style="12" width="13.576428571428572" customWidth="1" bestFit="1"/>
    <col min="163" max="163" style="14" width="13.576428571428572" customWidth="1" bestFit="1"/>
    <col min="164" max="164" style="14" width="13.576428571428572" customWidth="1" bestFit="1"/>
    <col min="165" max="165" style="14" width="13.576428571428572" customWidth="1" bestFit="1"/>
    <col min="166" max="166" style="14" width="13.576428571428572" customWidth="1" bestFit="1"/>
    <col min="167" max="167" style="14" width="13.576428571428572" customWidth="1" bestFit="1"/>
    <col min="168" max="168" style="14" width="13.576428571428572" customWidth="1" bestFit="1"/>
    <col min="169" max="169" style="14" width="13.576428571428572" customWidth="1" bestFit="1"/>
    <col min="170" max="170" style="14" width="13.576428571428572" customWidth="1" bestFit="1"/>
    <col min="171" max="171" style="14" width="13.576428571428572" customWidth="1" bestFit="1"/>
    <col min="172" max="172" style="14" width="13.576428571428572" customWidth="1" bestFit="1"/>
    <col min="173" max="173" style="14" width="13.576428571428572" customWidth="1" bestFit="1"/>
    <col min="174" max="174" style="14" width="13.576428571428572" customWidth="1" bestFit="1"/>
    <col min="175" max="175" style="14" width="13.576428571428572" customWidth="1" bestFit="1"/>
    <col min="176" max="176" style="14" width="13.576428571428572" customWidth="1" bestFit="1"/>
    <col min="177" max="177" style="14" width="13.576428571428572" customWidth="1" bestFit="1"/>
    <col min="178" max="178" style="14" width="13.576428571428572" customWidth="1" bestFit="1"/>
    <col min="179" max="179" style="12" width="13.576428571428572" customWidth="1" bestFit="1"/>
    <col min="180" max="180" style="12" width="13.576428571428572" customWidth="1" bestFit="1"/>
  </cols>
  <sheetData>
    <row x14ac:dyDescent="0.25" r="1" customHeight="1" ht="18.9">
      <c r="A1" s="1"/>
      <c r="B1" s="1"/>
      <c r="C1" s="1"/>
      <c r="D1" s="2">
        <f>'داده ها'!CO1</f>
      </c>
      <c r="E1" s="2">
        <f>'داده ها'!CP1</f>
      </c>
      <c r="F1" s="2">
        <f>'داده ها'!CQ1</f>
      </c>
      <c r="G1" s="3">
        <f>'داده ها'!CR1</f>
      </c>
      <c r="H1" s="3">
        <f>'داده ها'!CS1</f>
      </c>
      <c r="I1" s="3">
        <f>'داده ها'!CT1</f>
      </c>
      <c r="J1" s="3">
        <f>'داده ها'!CU1</f>
      </c>
      <c r="K1" s="3" t="s">
        <v>0</v>
      </c>
      <c r="L1" s="1" t="s">
        <v>1</v>
      </c>
      <c r="M1" s="3">
        <f>'داده ها'!CV1</f>
      </c>
      <c r="N1" s="3">
        <f>'داده ها'!CW1</f>
      </c>
      <c r="O1" s="3">
        <f>'داده ها'!CX1</f>
      </c>
      <c r="P1" s="3">
        <f>'داده ها'!CY1</f>
      </c>
      <c r="Q1" s="3">
        <f>'داده ها'!CZ1</f>
      </c>
      <c r="R1" s="3">
        <f>'داده ها'!DA1</f>
      </c>
      <c r="S1" s="3">
        <f>'داده ها'!DB1</f>
      </c>
      <c r="T1" s="3">
        <f>'داده ها'!DC1</f>
      </c>
      <c r="U1" s="3">
        <f>'داده ها'!DD1</f>
      </c>
      <c r="V1" s="3">
        <f>'داده ها'!DE1</f>
      </c>
      <c r="W1" s="3">
        <f>'داده ها'!DF1</f>
      </c>
      <c r="X1" s="3">
        <f>'داده ها'!DG1</f>
      </c>
      <c r="Y1" s="3">
        <f>'داده ها'!DH1</f>
      </c>
      <c r="Z1" s="3">
        <f>'داده ها'!DI1</f>
      </c>
      <c r="AA1" s="3">
        <f>'داده ها'!DJ1</f>
      </c>
      <c r="AB1" s="3">
        <f>'داده ها'!DK1</f>
      </c>
      <c r="AC1" s="3">
        <f>'داده ها'!DL1</f>
      </c>
      <c r="AD1" s="3">
        <f>'داده ها'!DM1</f>
      </c>
      <c r="AE1" s="3">
        <f>'داده ها'!DN1</f>
      </c>
      <c r="AF1" s="3">
        <f>'داده ها'!DO1</f>
      </c>
      <c r="AG1" s="3">
        <f>'داده ها'!DP1</f>
      </c>
      <c r="AH1" s="3">
        <f>'داده ها'!DQ1</f>
      </c>
      <c r="AI1" s="3">
        <f>'داده ها'!DR1</f>
      </c>
      <c r="AJ1" s="3">
        <f>'داده ها'!DS1</f>
      </c>
      <c r="AK1" s="3">
        <f>'داده ها'!DT1</f>
      </c>
      <c r="AL1" s="3">
        <f>'داده ها'!DU1</f>
      </c>
      <c r="AM1" s="3">
        <f>'داده ها'!DV1</f>
      </c>
      <c r="AN1" s="3">
        <f>'داده ها'!DW1</f>
      </c>
      <c r="AO1" s="3">
        <f>'داده ها'!DX1</f>
      </c>
      <c r="AP1" s="3">
        <f>'داده ها'!DY1</f>
      </c>
      <c r="AQ1" s="3">
        <f>'داده ها'!DZ1</f>
      </c>
      <c r="AR1" s="3">
        <f>'داده ها'!EA1</f>
      </c>
      <c r="AS1" s="3">
        <f>'داده ها'!EB1</f>
      </c>
      <c r="AT1" s="3">
        <f>'داده ها'!EC1</f>
      </c>
      <c r="AU1" s="3">
        <f>'داده ها'!ED1</f>
      </c>
      <c r="AV1" s="3">
        <f>'داده ها'!EE1</f>
      </c>
      <c r="AW1" s="4" t="s">
        <v>2</v>
      </c>
      <c r="AX1" s="4" t="s">
        <v>3</v>
      </c>
      <c r="AY1" s="4" t="s">
        <v>4</v>
      </c>
      <c r="AZ1" s="4" t="s">
        <v>5</v>
      </c>
      <c r="BA1" s="4" t="s">
        <v>6</v>
      </c>
      <c r="BB1" s="4" t="s">
        <v>7</v>
      </c>
      <c r="BC1" s="4" t="s">
        <v>8</v>
      </c>
      <c r="BD1" s="4" t="s">
        <v>9</v>
      </c>
      <c r="BE1" s="4" t="s">
        <v>10</v>
      </c>
      <c r="BF1" s="4" t="s">
        <v>11</v>
      </c>
      <c r="BG1" s="5" t="s">
        <v>12</v>
      </c>
      <c r="BH1" s="5" t="s">
        <v>13</v>
      </c>
      <c r="BI1" s="5" t="s">
        <v>14</v>
      </c>
      <c r="BJ1" s="5" t="s">
        <v>15</v>
      </c>
      <c r="BK1" s="3">
        <f>'داده ها'!EF1</f>
      </c>
      <c r="BL1" s="3">
        <f>'داده ها'!EG1</f>
      </c>
      <c r="BM1" s="3">
        <f>'داده ها'!EH1</f>
      </c>
      <c r="BN1" s="3">
        <f>'داده ها'!EI1</f>
      </c>
      <c r="BO1" s="3">
        <f>'داده ها'!EJ1</f>
      </c>
      <c r="BP1" s="3">
        <f>'داده ها'!EK1</f>
      </c>
      <c r="BQ1" s="3">
        <f>'داده ها'!EL1</f>
      </c>
      <c r="BR1" s="3">
        <f>'داده ها'!EM1</f>
      </c>
      <c r="BS1" s="3">
        <f>'داده ها'!EN1</f>
      </c>
      <c r="BT1" s="3">
        <f>'داده ها'!EO1</f>
      </c>
      <c r="BU1" s="3">
        <f>'داده ها'!EP1</f>
      </c>
      <c r="BV1" s="3">
        <f>'داده ها'!EQ1</f>
      </c>
      <c r="BW1" s="3">
        <f>'داده ها'!ER1</f>
      </c>
      <c r="BX1" s="3">
        <f>'داده ها'!ES1</f>
      </c>
      <c r="BY1" s="3">
        <f>'داده ها'!ET1</f>
      </c>
      <c r="BZ1" s="3">
        <f>'داده ها'!EU1</f>
      </c>
      <c r="CA1" s="3">
        <f>'داده ها'!EV1</f>
      </c>
      <c r="CB1" s="3">
        <f>'داده ها'!EW1</f>
      </c>
      <c r="CC1" s="3">
        <f>'داده ها'!EX1</f>
      </c>
      <c r="CD1" s="3" t="s">
        <v>16</v>
      </c>
      <c r="CE1" s="5" t="s">
        <v>17</v>
      </c>
      <c r="CF1" s="5" t="s">
        <v>18</v>
      </c>
      <c r="CG1" s="2">
        <f>'داده ها'!EY1</f>
      </c>
      <c r="CH1" s="3">
        <f>'داده ها'!EZ1</f>
      </c>
      <c r="CI1" s="3">
        <f>'داده ها'!FA1</f>
      </c>
      <c r="CJ1" s="3">
        <f>'داده ها'!FB1</f>
      </c>
      <c r="CK1" s="2">
        <f>'داده ها'!FC1</f>
      </c>
      <c r="CL1" s="3">
        <f>'داده ها'!FD1</f>
      </c>
      <c r="CM1" s="3">
        <f>'داده ها'!FE1</f>
      </c>
      <c r="CN1" s="2">
        <f>'داده ها'!FF1</f>
      </c>
      <c r="CO1" s="2">
        <f>'داده ها'!FG1</f>
      </c>
      <c r="CP1" s="3">
        <f>'داده ها'!FH1</f>
      </c>
      <c r="CQ1" s="3">
        <f>'داده ها'!FI1</f>
      </c>
      <c r="CR1" s="3">
        <f>'داده ها'!FJ1</f>
      </c>
      <c r="CS1" s="3">
        <f>'داده ها'!FK1</f>
      </c>
      <c r="CT1" s="3">
        <f>'داده ها'!FL1</f>
      </c>
      <c r="CU1" s="3">
        <f>'داده ها'!FM1</f>
      </c>
      <c r="CV1" s="3">
        <f>'داده ها'!FN1</f>
      </c>
      <c r="CW1" s="3">
        <f>'داده ها'!FO1</f>
      </c>
      <c r="CX1" s="3">
        <f>'داده ها'!FP1</f>
      </c>
      <c r="CY1" s="3">
        <f>'داده ها'!FQ1</f>
      </c>
      <c r="CZ1" s="3">
        <f>'داده ها'!FR1</f>
      </c>
      <c r="DA1" s="3">
        <f>'داده ها'!FS1</f>
      </c>
      <c r="DB1" s="3">
        <f>'داده ها'!FT1</f>
      </c>
      <c r="DC1" s="3">
        <f>'داده ها'!FU1</f>
      </c>
      <c r="DD1" s="3">
        <f>'داده ها'!FV1</f>
      </c>
      <c r="DE1" s="3">
        <f>'داده ها'!FW1</f>
      </c>
      <c r="DF1" s="3">
        <f>'داده ها'!FX1</f>
      </c>
      <c r="DG1" s="3">
        <f>'داده ها'!FY1</f>
      </c>
      <c r="DH1" s="3">
        <f>'داده ها'!FZ1</f>
      </c>
      <c r="DI1" s="3" t="s">
        <v>19</v>
      </c>
      <c r="DJ1" s="5" t="s">
        <v>20</v>
      </c>
      <c r="DK1" s="5" t="s">
        <v>21</v>
      </c>
      <c r="DL1" s="3">
        <f>'داده ها'!GA1</f>
      </c>
      <c r="DM1" s="3">
        <f>'داده ها'!GB1</f>
      </c>
      <c r="DN1" s="3">
        <f>'داده ها'!GC1</f>
      </c>
      <c r="DO1" s="3">
        <f>'داده ها'!GD1</f>
      </c>
      <c r="DP1" s="3">
        <f>'داده ها'!GE1</f>
      </c>
      <c r="DQ1" s="3">
        <f>'داده ها'!GF1</f>
      </c>
      <c r="DR1" s="3">
        <f>'داده ها'!GG1</f>
      </c>
      <c r="DS1" s="3">
        <f>'داده ها'!GH1</f>
      </c>
      <c r="DT1" s="3">
        <f>'داده ها'!GI1</f>
      </c>
      <c r="DU1" s="3">
        <f>'داده ها'!GJ1</f>
      </c>
      <c r="DV1" s="3">
        <f>'داده ها'!GK1</f>
      </c>
      <c r="DW1" s="3">
        <f>'داده ها'!GL1</f>
      </c>
      <c r="DX1" s="3" t="s">
        <v>22</v>
      </c>
      <c r="DY1" s="5" t="s">
        <v>23</v>
      </c>
      <c r="DZ1" s="5" t="s">
        <v>24</v>
      </c>
      <c r="EA1" s="3">
        <f>'داده ها'!GM1</f>
      </c>
      <c r="EB1" s="2">
        <f>'داده ها'!GN1</f>
      </c>
      <c r="EC1" s="3">
        <f>'داده ها'!GO1</f>
      </c>
      <c r="ED1" s="3">
        <f>'داده ها'!GP1</f>
      </c>
      <c r="EE1" s="3">
        <f>'داده ها'!GQ1</f>
      </c>
      <c r="EF1" s="3">
        <f>'داده ها'!GR1</f>
      </c>
      <c r="EG1" s="3">
        <f>'داده ها'!GS1</f>
      </c>
      <c r="EH1" s="3">
        <f>'داده ها'!GT1</f>
      </c>
      <c r="EI1" s="3">
        <f>'داده ها'!GU1</f>
      </c>
      <c r="EJ1" s="3">
        <f>'داده ها'!GV1</f>
      </c>
      <c r="EK1" s="3">
        <f>'داده ها'!GW1</f>
      </c>
      <c r="EL1" s="3">
        <f>'داده ها'!GX1</f>
      </c>
      <c r="EM1" s="3">
        <f>'داده ها'!GY1</f>
      </c>
      <c r="EN1" s="3">
        <f>'داده ها'!GZ1</f>
      </c>
      <c r="EO1" s="3">
        <f>'داده ها'!HA1</f>
      </c>
      <c r="EP1" s="3">
        <f>'داده ها'!HB1</f>
      </c>
      <c r="EQ1" s="3">
        <f>'داده ها'!HC1</f>
      </c>
      <c r="ER1" s="3">
        <f>'داده ها'!HD1</f>
      </c>
      <c r="ES1" s="3">
        <f>'داده ها'!HE1</f>
      </c>
      <c r="ET1" s="3">
        <f>'داده ها'!HF1</f>
      </c>
      <c r="EU1" s="3">
        <f>'داده ها'!HG1</f>
      </c>
      <c r="EV1" s="3">
        <f>'داده ها'!HH1</f>
      </c>
      <c r="EW1" s="3">
        <f>'داده ها'!HI1</f>
      </c>
      <c r="EX1" s="3">
        <f>'داده ها'!HJ1</f>
      </c>
      <c r="EY1" s="3">
        <f>'داده ها'!HK1</f>
      </c>
      <c r="EZ1" s="3">
        <f>'داده ها'!HL1</f>
      </c>
      <c r="FA1" s="3">
        <f>'داده ها'!HM1</f>
      </c>
      <c r="FB1" s="3">
        <f>'داده ها'!HN1</f>
      </c>
      <c r="FC1" s="3">
        <f>'داده ها'!HO1</f>
      </c>
      <c r="FD1" s="3" t="s">
        <v>25</v>
      </c>
      <c r="FE1" s="5" t="s">
        <v>26</v>
      </c>
      <c r="FF1" s="5" t="s">
        <v>27</v>
      </c>
      <c r="FG1" s="3">
        <f>'داده ها'!HP1</f>
      </c>
      <c r="FH1" s="3">
        <f>'داده ها'!HQ1</f>
      </c>
      <c r="FI1" s="3">
        <f>'داده ها'!HR1</f>
      </c>
      <c r="FJ1" s="3">
        <f>'داده ها'!HS1</f>
      </c>
      <c r="FK1" s="3">
        <f>'داده ها'!HT1</f>
      </c>
      <c r="FL1" s="3">
        <f>'داده ها'!HU1</f>
      </c>
      <c r="FM1" s="3">
        <f>'داده ها'!HV1</f>
      </c>
      <c r="FN1" s="3">
        <f>'داده ها'!HW1</f>
      </c>
      <c r="FO1" s="3">
        <f>'داده ها'!HX1</f>
      </c>
      <c r="FP1" s="3">
        <f>'داده ها'!HY1</f>
      </c>
      <c r="FQ1" s="3">
        <f>'داده ها'!HZ1</f>
      </c>
      <c r="FR1" s="3">
        <f>'داده ها'!IA1</f>
      </c>
      <c r="FS1" s="3">
        <f>'داده ها'!IB1</f>
      </c>
      <c r="FT1" s="3">
        <f>'داده ها'!IC1</f>
      </c>
      <c r="FU1" s="3">
        <f>'داده ها'!ID1</f>
      </c>
      <c r="FV1" s="3" t="s">
        <v>28</v>
      </c>
      <c r="FW1" s="5" t="s">
        <v>29</v>
      </c>
      <c r="FX1" s="5" t="s">
        <v>30</v>
      </c>
    </row>
    <row x14ac:dyDescent="0.25" r="2" customHeight="1" ht="18.9">
      <c r="A2" s="1"/>
      <c r="B2" s="1"/>
      <c r="C2" s="1"/>
      <c r="D2" s="6">
        <f>'داده ها'!CO2</f>
      </c>
      <c r="E2" s="6">
        <f>'داده ها'!CP2</f>
      </c>
      <c r="F2" s="6">
        <f>'داده ها'!CQ2</f>
      </c>
      <c r="G2" s="6">
        <f>'داده ها'!CR2</f>
      </c>
      <c r="H2" s="6">
        <f>'داده ها'!CS2</f>
      </c>
      <c r="I2" s="6">
        <f>'داده ها'!CT2</f>
      </c>
      <c r="J2" s="6">
        <f>'داده ها'!CU2</f>
      </c>
      <c r="K2" s="6">
        <f>SUM(D2:J2)</f>
      </c>
      <c r="L2" s="7">
        <f>IF(K2&gt;0,"باید قبل از اینکه فعالیت بدنی خود را شروع کنید با پزشک مشورت کنید. ",IF(K2=0,"شما آمادگی لازم برای فعالیت بدنی را دارید."))</f>
      </c>
      <c r="M2" s="6">
        <f>'داده ها'!CV2</f>
      </c>
      <c r="N2" s="6">
        <f>'داده ها'!CW2</f>
      </c>
      <c r="O2" s="6">
        <f>'داده ها'!CX2</f>
      </c>
      <c r="P2" s="6">
        <f>'داده ها'!CY2</f>
      </c>
      <c r="Q2" s="6">
        <f>'داده ها'!CZ2</f>
      </c>
      <c r="R2" s="6">
        <f>'داده ها'!DA2</f>
      </c>
      <c r="S2" s="6">
        <f>'داده ها'!DB2</f>
      </c>
      <c r="T2" s="6">
        <f>'داده ها'!DC2</f>
      </c>
      <c r="U2" s="6">
        <f>'داده ها'!DD2</f>
      </c>
      <c r="V2" s="6">
        <f>'داده ها'!DE2</f>
      </c>
      <c r="W2" s="6">
        <f>'داده ها'!DF2</f>
      </c>
      <c r="X2" s="6">
        <f>'داده ها'!DG2</f>
      </c>
      <c r="Y2" s="6">
        <f>'داده ها'!DH2</f>
      </c>
      <c r="Z2" s="6">
        <f>'داده ها'!DI2</f>
      </c>
      <c r="AA2" s="6">
        <f>'داده ها'!DJ2</f>
      </c>
      <c r="AB2" s="6">
        <f>'داده ها'!DK2</f>
      </c>
      <c r="AC2" s="6">
        <f>'داده ها'!DL2</f>
      </c>
      <c r="AD2" s="6">
        <f>'داده ها'!DM2</f>
      </c>
      <c r="AE2" s="6">
        <f>'داده ها'!DN2</f>
      </c>
      <c r="AF2" s="6">
        <f>'داده ها'!DO2</f>
      </c>
      <c r="AG2" s="6">
        <f>'داده ها'!DP2</f>
      </c>
      <c r="AH2" s="6">
        <f>'داده ها'!DQ2</f>
      </c>
      <c r="AI2" s="6">
        <f>'داده ها'!DR2</f>
      </c>
      <c r="AJ2" s="6">
        <f>'داده ها'!DS2</f>
      </c>
      <c r="AK2" s="6">
        <f>'داده ها'!DT2</f>
      </c>
      <c r="AL2" s="6">
        <f>'داده ها'!DU2</f>
      </c>
      <c r="AM2" s="6">
        <f>'داده ها'!DV2</f>
      </c>
      <c r="AN2" s="6">
        <f>'داده ها'!DW2</f>
      </c>
      <c r="AO2" s="6">
        <f>'داده ها'!DX2</f>
      </c>
      <c r="AP2" s="6">
        <f>'داده ها'!DY2</f>
      </c>
      <c r="AQ2" s="6">
        <f>'داده ها'!DZ2</f>
      </c>
      <c r="AR2" s="6">
        <f>'داده ها'!EA2</f>
      </c>
      <c r="AS2" s="6">
        <f>'داده ها'!EB2</f>
      </c>
      <c r="AT2" s="6">
        <f>'داده ها'!EC2</f>
      </c>
      <c r="AU2" s="6">
        <f>'داده ها'!ED2</f>
      </c>
      <c r="AV2" s="6">
        <f>'داده ها'!EE2</f>
      </c>
      <c r="AW2" s="8">
        <f>(O2+P2+Q2+R2+S2+T2+U2+V2+W2+X2)/10</f>
      </c>
      <c r="AX2" s="8">
        <f>(Y2+Z2+AA2+AB2)/4</f>
      </c>
      <c r="AY2" s="8">
        <f>(AC2+AD2+AE2)/3</f>
      </c>
      <c r="AZ2" s="8">
        <f>(AI2+AM2+AO2+AQ2)/4</f>
      </c>
      <c r="BA2" s="8">
        <f>(AJ2+AK2+AL2+AN2+AP2)/5</f>
      </c>
      <c r="BB2" s="8">
        <f>(AF2+AR2)/2</f>
      </c>
      <c r="BC2" s="8">
        <f>(AG2+AH2)/2</f>
      </c>
      <c r="BD2" s="8">
        <f>(M2+AS2+AT2+AU2+AV2)/5</f>
      </c>
      <c r="BE2" s="8">
        <f>(AW2+AX2+BC2+BD2)/4</f>
      </c>
      <c r="BF2" s="8">
        <f>(AW2+AX2+AY2+AZ2)/4</f>
      </c>
      <c r="BG2" s="9">
        <f>IF(BE2&lt;50, "بدتر از متوسط", "بهتر از متوسط")</f>
      </c>
      <c r="BH2" s="9">
        <f>IF(BE2&lt;BE$17, "بدتر از متوسط", "بهتر از متوسط")</f>
      </c>
      <c r="BI2" s="9">
        <f>IF(BF2&lt;50, "بدتر از متوسط", "بهتر از متوسط")</f>
      </c>
      <c r="BJ2" s="9">
        <f>IF(BF2&lt;BF$17, "بدتر از متوسط", "بهتر از متوسط")</f>
      </c>
      <c r="BK2" s="6">
        <f>'داده ها'!EF2</f>
      </c>
      <c r="BL2" s="6">
        <f>'داده ها'!EG2</f>
      </c>
      <c r="BM2" s="6">
        <f>'داده ها'!EH2</f>
      </c>
      <c r="BN2" s="6">
        <f>'داده ها'!EI2</f>
      </c>
      <c r="BO2" s="6">
        <f>'داده ها'!EJ2</f>
      </c>
      <c r="BP2" s="6">
        <f>'داده ها'!EK2</f>
      </c>
      <c r="BQ2" s="6">
        <f>'داده ها'!EL2</f>
      </c>
      <c r="BR2" s="6">
        <f>'داده ها'!EM2</f>
      </c>
      <c r="BS2" s="6">
        <f>'داده ها'!EN2</f>
      </c>
      <c r="BT2" s="6">
        <f>'داده ها'!EO2</f>
      </c>
      <c r="BU2" s="6">
        <f>'داده ها'!EP2</f>
      </c>
      <c r="BV2" s="6">
        <f>'داده ها'!EQ2</f>
      </c>
      <c r="BW2" s="6">
        <f>'داده ها'!ER2</f>
      </c>
      <c r="BX2" s="6">
        <f>'داده ها'!ES2</f>
      </c>
      <c r="BY2" s="6">
        <f>'داده ها'!ET2</f>
      </c>
      <c r="BZ2" s="6">
        <f>'داده ها'!EU2</f>
      </c>
      <c r="CA2" s="6">
        <f>'داده ها'!EV2</f>
      </c>
      <c r="CB2" s="6">
        <f>'داده ها'!EW2</f>
      </c>
      <c r="CC2" s="6">
        <f>'داده ها'!EX2</f>
      </c>
      <c r="CD2" s="6">
        <f>SUM(BK2:CC2)</f>
      </c>
      <c r="CE2" s="7">
        <f>IF(CD2&lt;38, "بدتر از متوسط", "بهتر از متوسط")</f>
      </c>
      <c r="CF2" s="7">
        <f>IF(CD2&lt;CD$17, "بدتر از متوسط", "بهتر از متوسط")</f>
      </c>
      <c r="CG2" s="6">
        <f>'داده ها'!EY2</f>
      </c>
      <c r="CH2" s="6">
        <f>'داده ها'!EZ2</f>
      </c>
      <c r="CI2" s="6">
        <f>'داده ها'!FA2</f>
      </c>
      <c r="CJ2" s="6">
        <f>'داده ها'!FB2</f>
      </c>
      <c r="CK2" s="6">
        <f>'داده ها'!FC2</f>
      </c>
      <c r="CL2" s="6">
        <f>'داده ها'!FD2</f>
      </c>
      <c r="CM2" s="6">
        <f>'داده ها'!FE2</f>
      </c>
      <c r="CN2" s="6">
        <f>'داده ها'!FF2</f>
      </c>
      <c r="CO2" s="6">
        <f>'داده ها'!FG2</f>
      </c>
      <c r="CP2" s="6">
        <f>'داده ها'!FH2</f>
      </c>
      <c r="CQ2" s="6">
        <f>'داده ها'!FI2</f>
      </c>
      <c r="CR2" s="6">
        <f>'داده ها'!FJ2</f>
      </c>
      <c r="CS2" s="6">
        <f>'داده ها'!FK2</f>
      </c>
      <c r="CT2" s="6">
        <f>'داده ها'!FL2</f>
      </c>
      <c r="CU2" s="6">
        <f>'داده ها'!FM2</f>
      </c>
      <c r="CV2" s="6">
        <f>'داده ها'!FN2</f>
      </c>
      <c r="CW2" s="6">
        <f>'داده ها'!FO2</f>
      </c>
      <c r="CX2" s="6">
        <f>'داده ها'!FP2</f>
      </c>
      <c r="CY2" s="6">
        <f>'داده ها'!FQ2</f>
      </c>
      <c r="CZ2" s="6">
        <f>'داده ها'!FR2</f>
      </c>
      <c r="DA2" s="6">
        <f>'داده ها'!FS2</f>
      </c>
      <c r="DB2" s="6">
        <f>'داده ها'!FT2</f>
      </c>
      <c r="DC2" s="6">
        <f>'داده ها'!FU2</f>
      </c>
      <c r="DD2" s="6">
        <f>'داده ها'!FV2</f>
      </c>
      <c r="DE2" s="6">
        <f>'داده ها'!FW2</f>
      </c>
      <c r="DF2" s="6">
        <f>'داده ها'!FX2</f>
      </c>
      <c r="DG2" s="6">
        <f>'داده ها'!FY2</f>
      </c>
      <c r="DH2" s="6">
        <f>'داده ها'!FZ2</f>
      </c>
      <c r="DI2" s="6">
        <f>SUM(CG2:DH2)</f>
      </c>
      <c r="DJ2" s="7">
        <f>IF(DI2&gt;23, "بدتر از متوسط", "بهتر از متوسط")</f>
      </c>
      <c r="DK2" s="7">
        <f>IF(DI2&gt;DI$17, "بدتر از متوسط", "بهتر از متوسط")</f>
      </c>
      <c r="DL2" s="6">
        <f>'داده ها'!GA2</f>
      </c>
      <c r="DM2" s="6">
        <f>'داده ها'!GB2</f>
      </c>
      <c r="DN2" s="6">
        <f>'داده ها'!GC2</f>
      </c>
      <c r="DO2" s="6">
        <f>'داده ها'!GD2</f>
      </c>
      <c r="DP2" s="6">
        <f>'داده ها'!GE2</f>
      </c>
      <c r="DQ2" s="6">
        <f>'داده ها'!GF2</f>
      </c>
      <c r="DR2" s="6">
        <f>'داده ها'!GG2</f>
      </c>
      <c r="DS2" s="6">
        <f>'داده ها'!GH2</f>
      </c>
      <c r="DT2" s="6">
        <f>'داده ها'!GI2</f>
      </c>
      <c r="DU2" s="6">
        <f>'داده ها'!GJ2</f>
      </c>
      <c r="DV2" s="6">
        <f>'داده ها'!GK2</f>
      </c>
      <c r="DW2" s="6">
        <f>'داده ها'!GL2</f>
      </c>
      <c r="DX2" s="6">
        <f>SUM(DL2:DW2)</f>
      </c>
      <c r="DY2" s="7">
        <f>IF(DX2&lt;24, "بدتر از متوسط", "بهتر از متوسط")</f>
      </c>
      <c r="DZ2" s="7">
        <f>IF(DX2&lt;DX$17, "بدتر از متوسط", "بهتر از متوسط")</f>
      </c>
      <c r="EA2" s="6">
        <f>'داده ها'!GM2</f>
      </c>
      <c r="EB2" s="6">
        <f>'داده ها'!GN2</f>
      </c>
      <c r="EC2" s="6">
        <f>'داده ها'!GO2</f>
      </c>
      <c r="ED2" s="6">
        <f>'داده ها'!GP2</f>
      </c>
      <c r="EE2" s="6">
        <f>'داده ها'!GQ2</f>
      </c>
      <c r="EF2" s="6">
        <f>'داده ها'!GR2</f>
      </c>
      <c r="EG2" s="6">
        <f>'داده ها'!GS2</f>
      </c>
      <c r="EH2" s="6">
        <f>'داده ها'!GT2</f>
      </c>
      <c r="EI2" s="6">
        <f>'داده ها'!GU2</f>
      </c>
      <c r="EJ2" s="6">
        <f>'داده ها'!GV2</f>
      </c>
      <c r="EK2" s="6">
        <f>'داده ها'!GW2</f>
      </c>
      <c r="EL2" s="6">
        <f>'داده ها'!GX2</f>
      </c>
      <c r="EM2" s="6">
        <f>'داده ها'!GY2</f>
      </c>
      <c r="EN2" s="6">
        <f>'داده ها'!GZ2</f>
      </c>
      <c r="EO2" s="6">
        <f>'داده ها'!HA2</f>
      </c>
      <c r="EP2" s="6">
        <f>'داده ها'!HB2</f>
      </c>
      <c r="EQ2" s="6">
        <f>'داده ها'!HC2</f>
      </c>
      <c r="ER2" s="6">
        <f>'داده ها'!HD2</f>
      </c>
      <c r="ES2" s="6">
        <f>'داده ها'!HE2</f>
      </c>
      <c r="ET2" s="6">
        <f>'داده ها'!HF2</f>
      </c>
      <c r="EU2" s="6">
        <f>'داده ها'!HG2</f>
      </c>
      <c r="EV2" s="6">
        <f>'داده ها'!HH2</f>
      </c>
      <c r="EW2" s="6">
        <f>'داده ها'!HI2</f>
      </c>
      <c r="EX2" s="6">
        <f>'داده ها'!HJ2</f>
      </c>
      <c r="EY2" s="6">
        <f>'داده ها'!HK2</f>
      </c>
      <c r="EZ2" s="6">
        <f>'داده ها'!HL2</f>
      </c>
      <c r="FA2" s="6">
        <f>'داده ها'!HM2</f>
      </c>
      <c r="FB2" s="6">
        <f>'داده ها'!HN2</f>
      </c>
      <c r="FC2" s="6">
        <f>'داده ها'!HO2</f>
      </c>
      <c r="FD2" s="6">
        <f>SUM(EA2:FC2)</f>
      </c>
      <c r="FE2" s="7">
        <f>IF(FD2&lt;43.5, "بدتر از متوسط", "بهتر از متوسط")</f>
      </c>
      <c r="FF2" s="7">
        <f>IF(FD2&lt;FD$17, "بدتر از متوسط", "بهتر از متوسط")</f>
      </c>
      <c r="FG2" s="6">
        <f>'داده ها'!HP2</f>
      </c>
      <c r="FH2" s="6">
        <f>'داده ها'!HQ2</f>
      </c>
      <c r="FI2" s="6">
        <f>'داده ها'!HR2</f>
      </c>
      <c r="FJ2" s="6">
        <f>'داده ها'!HS2</f>
      </c>
      <c r="FK2" s="6">
        <f>'داده ها'!HT2</f>
      </c>
      <c r="FL2" s="6">
        <f>'داده ها'!HU2</f>
      </c>
      <c r="FM2" s="6">
        <f>'داده ها'!HV2</f>
      </c>
      <c r="FN2" s="6">
        <f>'داده ها'!HW2</f>
      </c>
      <c r="FO2" s="6">
        <f>'داده ها'!HX2</f>
      </c>
      <c r="FP2" s="6">
        <f>'داده ها'!HY2</f>
      </c>
      <c r="FQ2" s="6">
        <f>'داده ها'!HZ2</f>
      </c>
      <c r="FR2" s="6">
        <f>'داده ها'!IA2</f>
      </c>
      <c r="FS2" s="6">
        <f>'داده ها'!IB2</f>
      </c>
      <c r="FT2" s="6">
        <f>'داده ها'!IC2</f>
      </c>
      <c r="FU2" s="6">
        <f>'داده ها'!ID2</f>
      </c>
      <c r="FV2" s="6">
        <f>SUM(FG2:FU2)</f>
      </c>
      <c r="FW2" s="7">
        <f>IF(FV2&lt;22.5, "بدتر از متوسط", "بهتر از متوسط")</f>
      </c>
      <c r="FX2" s="7">
        <f>IF(FV2&lt;FV$17, "بدتر از متوسط", "بهتر از متوسط")</f>
      </c>
    </row>
    <row x14ac:dyDescent="0.25" r="3" customHeight="1" ht="18.9">
      <c r="A3" s="1"/>
      <c r="B3" s="1"/>
      <c r="C3" s="1"/>
      <c r="D3" s="6">
        <f>'داده ها'!CO3</f>
      </c>
      <c r="E3" s="6">
        <f>'داده ها'!CP3</f>
      </c>
      <c r="F3" s="6">
        <f>'داده ها'!CQ3</f>
      </c>
      <c r="G3" s="6">
        <f>'داده ها'!CR3</f>
      </c>
      <c r="H3" s="6">
        <f>'داده ها'!CS3</f>
      </c>
      <c r="I3" s="6">
        <f>'داده ها'!CT3</f>
      </c>
      <c r="J3" s="6">
        <f>'داده ها'!CU3</f>
      </c>
      <c r="K3" s="6">
        <f>SUM(D3:J3)</f>
      </c>
      <c r="L3" s="7">
        <f>IF(K3&gt;0,"باید قبل از اینکه فعالیت بدنی خود را شروع کنید با پزشک مشورت کنید. ",IF(K3=0,"شما آمادگی لازم برای فعالیت بدنی را دارید."))</f>
      </c>
      <c r="M3" s="6">
        <f>'داده ها'!CV3</f>
      </c>
      <c r="N3" s="6">
        <f>'داده ها'!CW3</f>
      </c>
      <c r="O3" s="6">
        <f>'داده ها'!CX3</f>
      </c>
      <c r="P3" s="6">
        <f>'داده ها'!CY3</f>
      </c>
      <c r="Q3" s="6">
        <f>'داده ها'!CZ3</f>
      </c>
      <c r="R3" s="6">
        <f>'داده ها'!DA3</f>
      </c>
      <c r="S3" s="6">
        <f>'داده ها'!DB3</f>
      </c>
      <c r="T3" s="6">
        <f>'داده ها'!DC3</f>
      </c>
      <c r="U3" s="6">
        <f>'داده ها'!DD3</f>
      </c>
      <c r="V3" s="6">
        <f>'داده ها'!DE3</f>
      </c>
      <c r="W3" s="6">
        <f>'داده ها'!DF3</f>
      </c>
      <c r="X3" s="6">
        <f>'داده ها'!DG3</f>
      </c>
      <c r="Y3" s="6">
        <f>'داده ها'!DH3</f>
      </c>
      <c r="Z3" s="6">
        <f>'داده ها'!DI3</f>
      </c>
      <c r="AA3" s="6">
        <f>'داده ها'!DJ3</f>
      </c>
      <c r="AB3" s="6">
        <f>'داده ها'!DK3</f>
      </c>
      <c r="AC3" s="6">
        <f>'داده ها'!DL3</f>
      </c>
      <c r="AD3" s="6">
        <f>'داده ها'!DM3</f>
      </c>
      <c r="AE3" s="6">
        <f>'داده ها'!DN3</f>
      </c>
      <c r="AF3" s="6">
        <f>'داده ها'!DO3</f>
      </c>
      <c r="AG3" s="6">
        <f>'داده ها'!DP3</f>
      </c>
      <c r="AH3" s="6">
        <f>'داده ها'!DQ3</f>
      </c>
      <c r="AI3" s="6">
        <f>'داده ها'!DR3</f>
      </c>
      <c r="AJ3" s="6">
        <f>'داده ها'!DS3</f>
      </c>
      <c r="AK3" s="6">
        <f>'داده ها'!DT3</f>
      </c>
      <c r="AL3" s="6">
        <f>'داده ها'!DU3</f>
      </c>
      <c r="AM3" s="6">
        <f>'داده ها'!DV3</f>
      </c>
      <c r="AN3" s="6">
        <f>'داده ها'!DW3</f>
      </c>
      <c r="AO3" s="6">
        <f>'داده ها'!DX3</f>
      </c>
      <c r="AP3" s="6">
        <f>'داده ها'!DY3</f>
      </c>
      <c r="AQ3" s="6">
        <f>'داده ها'!DZ3</f>
      </c>
      <c r="AR3" s="6">
        <f>'داده ها'!EA3</f>
      </c>
      <c r="AS3" s="6">
        <f>'داده ها'!EB3</f>
      </c>
      <c r="AT3" s="6">
        <f>'داده ها'!EC3</f>
      </c>
      <c r="AU3" s="6">
        <f>'داده ها'!ED3</f>
      </c>
      <c r="AV3" s="6">
        <f>'داده ها'!EE3</f>
      </c>
      <c r="AW3" s="8">
        <f>(O3+P3+Q3+R3+S3+T3+U3+V3+W3+X3)/10</f>
      </c>
      <c r="AX3" s="8">
        <f>(Y3+Z3+AA3+AB3)/4</f>
      </c>
      <c r="AY3" s="8">
        <f>(AC3+AD3+AE3)/3</f>
      </c>
      <c r="AZ3" s="8">
        <f>(AI3+AM3+AO3+AQ3)/4</f>
      </c>
      <c r="BA3" s="8">
        <f>(AJ3+AK3+AL3+AN3+AP3)/5</f>
      </c>
      <c r="BB3" s="10">
        <f>(AF3+AR3)/2</f>
      </c>
      <c r="BC3" s="8">
        <f>(AG3+AH3)/2</f>
      </c>
      <c r="BD3" s="8">
        <f>(M3+AS3+AT3+AU3+AV3)/5</f>
      </c>
      <c r="BE3" s="10">
        <f>(AW3+AX3+BC3+BD3)/4</f>
      </c>
      <c r="BF3" s="10">
        <f>(AW3+AX3+AY3+AZ3)/4</f>
      </c>
      <c r="BG3" s="9">
        <f>IF(BE3&lt;50, "بدتر از متوسط", "بهتر از متوسط")</f>
      </c>
      <c r="BH3" s="9">
        <f>IF(BE3&lt;BE$17, "بدتر از متوسط", "بهتر از متوسط")</f>
      </c>
      <c r="BI3" s="9">
        <f>IF(BF3&lt;50, "بدتر از متوسط", "بهتر از متوسط")</f>
      </c>
      <c r="BJ3" s="9">
        <f>IF(BF3&lt;BF$17, "بدتر از متوسط", "بهتر از متوسط")</f>
      </c>
      <c r="BK3" s="6">
        <f>'داده ها'!EF3</f>
      </c>
      <c r="BL3" s="6">
        <f>'داده ها'!EG3</f>
      </c>
      <c r="BM3" s="6">
        <f>'داده ها'!EH3</f>
      </c>
      <c r="BN3" s="6">
        <f>'داده ها'!EI3</f>
      </c>
      <c r="BO3" s="6">
        <f>'داده ها'!EJ3</f>
      </c>
      <c r="BP3" s="6">
        <f>'داده ها'!EK3</f>
      </c>
      <c r="BQ3" s="6">
        <f>'داده ها'!EL3</f>
      </c>
      <c r="BR3" s="6">
        <f>'داده ها'!EM3</f>
      </c>
      <c r="BS3" s="6">
        <f>'داده ها'!EN3</f>
      </c>
      <c r="BT3" s="6">
        <f>'داده ها'!EO3</f>
      </c>
      <c r="BU3" s="6">
        <f>'داده ها'!EP3</f>
      </c>
      <c r="BV3" s="6">
        <f>'داده ها'!EQ3</f>
      </c>
      <c r="BW3" s="6">
        <f>'داده ها'!ER3</f>
      </c>
      <c r="BX3" s="6">
        <f>'داده ها'!ES3</f>
      </c>
      <c r="BY3" s="6">
        <f>'داده ها'!ET3</f>
      </c>
      <c r="BZ3" s="6">
        <f>'داده ها'!EU3</f>
      </c>
      <c r="CA3" s="6">
        <f>'داده ها'!EV3</f>
      </c>
      <c r="CB3" s="6">
        <f>'داده ها'!EW3</f>
      </c>
      <c r="CC3" s="6">
        <f>'داده ها'!EX3</f>
      </c>
      <c r="CD3" s="6">
        <f>SUM(BK3:CC3)</f>
      </c>
      <c r="CE3" s="7">
        <f>IF(CD3&lt;38, "بدتر از متوسط", "بهتر از متوسط")</f>
      </c>
      <c r="CF3" s="7">
        <f>IF(CD3&lt;CD$17, "بدتر از متوسط", "بهتر از متوسط")</f>
      </c>
      <c r="CG3" s="6">
        <f>'داده ها'!EY3</f>
      </c>
      <c r="CH3" s="6">
        <f>'داده ها'!EZ3</f>
      </c>
      <c r="CI3" s="6">
        <f>'داده ها'!FA3</f>
      </c>
      <c r="CJ3" s="6">
        <f>'داده ها'!FB3</f>
      </c>
      <c r="CK3" s="6">
        <f>'داده ها'!FC3</f>
      </c>
      <c r="CL3" s="6">
        <f>'داده ها'!FD3</f>
      </c>
      <c r="CM3" s="6">
        <f>'داده ها'!FE3</f>
      </c>
      <c r="CN3" s="6">
        <f>'داده ها'!FF3</f>
      </c>
      <c r="CO3" s="6">
        <f>'داده ها'!FG3</f>
      </c>
      <c r="CP3" s="6">
        <f>'داده ها'!FH3</f>
      </c>
      <c r="CQ3" s="6">
        <f>'داده ها'!FI3</f>
      </c>
      <c r="CR3" s="6">
        <f>'داده ها'!FJ3</f>
      </c>
      <c r="CS3" s="6">
        <f>'داده ها'!FK3</f>
      </c>
      <c r="CT3" s="6">
        <f>'داده ها'!FL3</f>
      </c>
      <c r="CU3" s="6">
        <f>'داده ها'!FM3</f>
      </c>
      <c r="CV3" s="6">
        <f>'داده ها'!FN3</f>
      </c>
      <c r="CW3" s="6">
        <f>'داده ها'!FO3</f>
      </c>
      <c r="CX3" s="6">
        <f>'داده ها'!FP3</f>
      </c>
      <c r="CY3" s="6">
        <f>'داده ها'!FQ3</f>
      </c>
      <c r="CZ3" s="6">
        <f>'داده ها'!FR3</f>
      </c>
      <c r="DA3" s="6">
        <f>'داده ها'!FS3</f>
      </c>
      <c r="DB3" s="6">
        <f>'داده ها'!FT3</f>
      </c>
      <c r="DC3" s="6">
        <f>'داده ها'!FU3</f>
      </c>
      <c r="DD3" s="6">
        <f>'داده ها'!FV3</f>
      </c>
      <c r="DE3" s="6">
        <f>'داده ها'!FW3</f>
      </c>
      <c r="DF3" s="6">
        <f>'داده ها'!FX3</f>
      </c>
      <c r="DG3" s="6">
        <f>'داده ها'!FY3</f>
      </c>
      <c r="DH3" s="6">
        <f>'داده ها'!FZ3</f>
      </c>
      <c r="DI3" s="6">
        <f>SUM(CG3:DH3)</f>
      </c>
      <c r="DJ3" s="7">
        <f>IF(DI3&gt;23, "بدتر از متوسط", "بهتر از متوسط")</f>
      </c>
      <c r="DK3" s="7">
        <f>IF(DI3&gt;DI$17, "بدتر از متوسط", "بهتر از متوسط")</f>
      </c>
      <c r="DL3" s="6">
        <f>'داده ها'!GA3</f>
      </c>
      <c r="DM3" s="6">
        <f>'داده ها'!GB3</f>
      </c>
      <c r="DN3" s="6">
        <f>'داده ها'!GC3</f>
      </c>
      <c r="DO3" s="6">
        <f>'داده ها'!GD3</f>
      </c>
      <c r="DP3" s="6">
        <f>'داده ها'!GE3</f>
      </c>
      <c r="DQ3" s="6">
        <f>'داده ها'!GF3</f>
      </c>
      <c r="DR3" s="6">
        <f>'داده ها'!GG3</f>
      </c>
      <c r="DS3" s="6">
        <f>'داده ها'!GH3</f>
      </c>
      <c r="DT3" s="6">
        <f>'داده ها'!GI3</f>
      </c>
      <c r="DU3" s="6">
        <f>'داده ها'!GJ3</f>
      </c>
      <c r="DV3" s="6">
        <f>'داده ها'!GK3</f>
      </c>
      <c r="DW3" s="6">
        <f>'داده ها'!GL3</f>
      </c>
      <c r="DX3" s="6">
        <f>SUM(DL3:DW3)</f>
      </c>
      <c r="DY3" s="7">
        <f>IF(DX3&lt;24, "بدتر از متوسط", "بهتر از متوسط")</f>
      </c>
      <c r="DZ3" s="7">
        <f>IF(DX3&lt;DX$17, "بدتر از متوسط", "بهتر از متوسط")</f>
      </c>
      <c r="EA3" s="6">
        <f>'داده ها'!GM3</f>
      </c>
      <c r="EB3" s="6">
        <f>'داده ها'!GN3</f>
      </c>
      <c r="EC3" s="6">
        <f>'داده ها'!GO3</f>
      </c>
      <c r="ED3" s="6">
        <f>'داده ها'!GP3</f>
      </c>
      <c r="EE3" s="6">
        <f>'داده ها'!GQ3</f>
      </c>
      <c r="EF3" s="6">
        <f>'داده ها'!GR3</f>
      </c>
      <c r="EG3" s="6">
        <f>'داده ها'!GS3</f>
      </c>
      <c r="EH3" s="6">
        <f>'داده ها'!GT3</f>
      </c>
      <c r="EI3" s="6">
        <f>'داده ها'!GU3</f>
      </c>
      <c r="EJ3" s="6">
        <f>'داده ها'!GV3</f>
      </c>
      <c r="EK3" s="6">
        <f>'داده ها'!GW3</f>
      </c>
      <c r="EL3" s="6">
        <f>'داده ها'!GX3</f>
      </c>
      <c r="EM3" s="6">
        <f>'داده ها'!GY3</f>
      </c>
      <c r="EN3" s="6">
        <f>'داده ها'!GZ3</f>
      </c>
      <c r="EO3" s="6">
        <f>'داده ها'!HA3</f>
      </c>
      <c r="EP3" s="6">
        <f>'داده ها'!HB3</f>
      </c>
      <c r="EQ3" s="6">
        <f>'داده ها'!HC3</f>
      </c>
      <c r="ER3" s="6">
        <f>'داده ها'!HD3</f>
      </c>
      <c r="ES3" s="6">
        <f>'داده ها'!HE3</f>
      </c>
      <c r="ET3" s="6">
        <f>'داده ها'!HF3</f>
      </c>
      <c r="EU3" s="6">
        <f>'داده ها'!HG3</f>
      </c>
      <c r="EV3" s="6">
        <f>'داده ها'!HH3</f>
      </c>
      <c r="EW3" s="6">
        <f>'داده ها'!HI3</f>
      </c>
      <c r="EX3" s="6">
        <f>'داده ها'!HJ3</f>
      </c>
      <c r="EY3" s="6">
        <f>'داده ها'!HK3</f>
      </c>
      <c r="EZ3" s="6">
        <f>'داده ها'!HL3</f>
      </c>
      <c r="FA3" s="6">
        <f>'داده ها'!HM3</f>
      </c>
      <c r="FB3" s="6">
        <f>'داده ها'!HN3</f>
      </c>
      <c r="FC3" s="6">
        <f>'داده ها'!HO3</f>
      </c>
      <c r="FD3" s="6">
        <f>SUM(EA3:FC3)</f>
      </c>
      <c r="FE3" s="7">
        <f>IF(FD3&lt;43.5, "بدتر از متوسط", "بهتر از متوسط")</f>
      </c>
      <c r="FF3" s="7">
        <f>IF(FD3&lt;FD$17, "بدتر از متوسط", "بهتر از متوسط")</f>
      </c>
      <c r="FG3" s="6">
        <f>'داده ها'!HP3</f>
      </c>
      <c r="FH3" s="6">
        <f>'داده ها'!HQ3</f>
      </c>
      <c r="FI3" s="6">
        <f>'داده ها'!HR3</f>
      </c>
      <c r="FJ3" s="6">
        <f>'داده ها'!HS3</f>
      </c>
      <c r="FK3" s="6">
        <f>'داده ها'!HT3</f>
      </c>
      <c r="FL3" s="6">
        <f>'داده ها'!HU3</f>
      </c>
      <c r="FM3" s="6">
        <f>'داده ها'!HV3</f>
      </c>
      <c r="FN3" s="6">
        <f>'داده ها'!HW3</f>
      </c>
      <c r="FO3" s="6">
        <f>'داده ها'!HX3</f>
      </c>
      <c r="FP3" s="6">
        <f>'داده ها'!HY3</f>
      </c>
      <c r="FQ3" s="6">
        <f>'داده ها'!HZ3</f>
      </c>
      <c r="FR3" s="6">
        <f>'داده ها'!IA3</f>
      </c>
      <c r="FS3" s="6">
        <f>'داده ها'!IB3</f>
      </c>
      <c r="FT3" s="6">
        <f>'داده ها'!IC3</f>
      </c>
      <c r="FU3" s="6">
        <f>'داده ها'!ID3</f>
      </c>
      <c r="FV3" s="6">
        <f>SUM(FG3:FU3)</f>
      </c>
      <c r="FW3" s="7">
        <f>IF(FV3&lt;22.5, "بدتر از متوسط", "بهتر از متوسط")</f>
      </c>
      <c r="FX3" s="7">
        <f>IF(FV3&lt;FV$17, "بدتر از متوسط", "بهتر از متوسط")</f>
      </c>
    </row>
    <row x14ac:dyDescent="0.25" r="4" customHeight="1" ht="18.9">
      <c r="A4" s="1"/>
      <c r="B4" s="1"/>
      <c r="C4" s="1"/>
      <c r="D4" s="6">
        <f>'داده ها'!CO4</f>
      </c>
      <c r="E4" s="6">
        <f>'داده ها'!CP4</f>
      </c>
      <c r="F4" s="6">
        <f>'داده ها'!CQ4</f>
      </c>
      <c r="G4" s="6">
        <f>'داده ها'!CR4</f>
      </c>
      <c r="H4" s="6">
        <f>'داده ها'!CS4</f>
      </c>
      <c r="I4" s="6">
        <f>'داده ها'!CT4</f>
      </c>
      <c r="J4" s="6">
        <f>'داده ها'!CU4</f>
      </c>
      <c r="K4" s="6">
        <f>SUM(D4:J4)</f>
      </c>
      <c r="L4" s="7">
        <f>IF(K4&gt;0,"باید قبل از اینکه فعالیت بدنی خود را شروع کنید با پزشک مشورت کنید. ",IF(K4=0,"شما آمادگی لازم برای فعالیت بدنی را دارید."))</f>
      </c>
      <c r="M4" s="6">
        <f>'داده ها'!CV4</f>
      </c>
      <c r="N4" s="6">
        <f>'داده ها'!CW4</f>
      </c>
      <c r="O4" s="6">
        <f>'داده ها'!CX4</f>
      </c>
      <c r="P4" s="6">
        <f>'داده ها'!CY4</f>
      </c>
      <c r="Q4" s="6">
        <f>'داده ها'!CZ4</f>
      </c>
      <c r="R4" s="6">
        <f>'داده ها'!DA4</f>
      </c>
      <c r="S4" s="6">
        <f>'داده ها'!DB4</f>
      </c>
      <c r="T4" s="6">
        <f>'داده ها'!DC4</f>
      </c>
      <c r="U4" s="6">
        <f>'داده ها'!DD4</f>
      </c>
      <c r="V4" s="6">
        <f>'داده ها'!DE4</f>
      </c>
      <c r="W4" s="6">
        <f>'داده ها'!DF4</f>
      </c>
      <c r="X4" s="6">
        <f>'داده ها'!DG4</f>
      </c>
      <c r="Y4" s="6">
        <f>'داده ها'!DH4</f>
      </c>
      <c r="Z4" s="6">
        <f>'داده ها'!DI4</f>
      </c>
      <c r="AA4" s="6">
        <f>'داده ها'!DJ4</f>
      </c>
      <c r="AB4" s="6">
        <f>'داده ها'!DK4</f>
      </c>
      <c r="AC4" s="6">
        <f>'داده ها'!DL4</f>
      </c>
      <c r="AD4" s="6">
        <f>'داده ها'!DM4</f>
      </c>
      <c r="AE4" s="6">
        <f>'داده ها'!DN4</f>
      </c>
      <c r="AF4" s="6">
        <f>'داده ها'!DO4</f>
      </c>
      <c r="AG4" s="6">
        <f>'داده ها'!DP4</f>
      </c>
      <c r="AH4" s="6">
        <f>'داده ها'!DQ4</f>
      </c>
      <c r="AI4" s="6">
        <f>'داده ها'!DR4</f>
      </c>
      <c r="AJ4" s="6">
        <f>'داده ها'!DS4</f>
      </c>
      <c r="AK4" s="6">
        <f>'داده ها'!DT4</f>
      </c>
      <c r="AL4" s="6">
        <f>'داده ها'!DU4</f>
      </c>
      <c r="AM4" s="6">
        <f>'داده ها'!DV4</f>
      </c>
      <c r="AN4" s="6">
        <f>'داده ها'!DW4</f>
      </c>
      <c r="AO4" s="6">
        <f>'داده ها'!DX4</f>
      </c>
      <c r="AP4" s="6">
        <f>'داده ها'!DY4</f>
      </c>
      <c r="AQ4" s="6">
        <f>'داده ها'!DZ4</f>
      </c>
      <c r="AR4" s="6">
        <f>'داده ها'!EA4</f>
      </c>
      <c r="AS4" s="6">
        <f>'داده ها'!EB4</f>
      </c>
      <c r="AT4" s="6">
        <f>'داده ها'!EC4</f>
      </c>
      <c r="AU4" s="6">
        <f>'داده ها'!ED4</f>
      </c>
      <c r="AV4" s="6">
        <f>'داده ها'!EE4</f>
      </c>
      <c r="AW4" s="8">
        <f>(O4+P4+Q4+R4+S4+T4+U4+V4+W4+X4)/10</f>
      </c>
      <c r="AX4" s="8">
        <f>(Y4+Z4+AA4+AB4)/4</f>
      </c>
      <c r="AY4" s="10">
        <f>(AC4+AD4+AE4)/3</f>
      </c>
      <c r="AZ4" s="8">
        <f>(AI4+AM4+AO4+AQ4)/4</f>
      </c>
      <c r="BA4" s="8">
        <f>(AJ4+AK4+AL4+AN4+AP4)/5</f>
      </c>
      <c r="BB4" s="8">
        <f>(AF4+AR4)/2</f>
      </c>
      <c r="BC4" s="8">
        <f>(AG4+AH4)/2</f>
      </c>
      <c r="BD4" s="8">
        <f>(M4+AS4+AT4+AU4+AV4)/5</f>
      </c>
      <c r="BE4" s="8">
        <f>(AW4+AX4+BC4+BD4)/4</f>
      </c>
      <c r="BF4" s="10">
        <f>(AW4+AX4+AY4+AZ4)/4</f>
      </c>
      <c r="BG4" s="9">
        <f>IF(BE4&lt;50, "بدتر از متوسط", "بهتر از متوسط")</f>
      </c>
      <c r="BH4" s="9">
        <f>IF(BE4&lt;BE$17, "بدتر از متوسط", "بهتر از متوسط")</f>
      </c>
      <c r="BI4" s="9">
        <f>IF(BF4&lt;50, "بدتر از متوسط", "بهتر از متوسط")</f>
      </c>
      <c r="BJ4" s="9">
        <f>IF(BF4&lt;BF$17, "بدتر از متوسط", "بهتر از متوسط")</f>
      </c>
      <c r="BK4" s="6">
        <f>'داده ها'!EF4</f>
      </c>
      <c r="BL4" s="6">
        <f>'داده ها'!EG4</f>
      </c>
      <c r="BM4" s="6">
        <f>'داده ها'!EH4</f>
      </c>
      <c r="BN4" s="6">
        <f>'داده ها'!EI4</f>
      </c>
      <c r="BO4" s="6">
        <f>'داده ها'!EJ4</f>
      </c>
      <c r="BP4" s="6">
        <f>'داده ها'!EK4</f>
      </c>
      <c r="BQ4" s="6">
        <f>'داده ها'!EL4</f>
      </c>
      <c r="BR4" s="6">
        <f>'داده ها'!EM4</f>
      </c>
      <c r="BS4" s="6">
        <f>'داده ها'!EN4</f>
      </c>
      <c r="BT4" s="6">
        <f>'داده ها'!EO4</f>
      </c>
      <c r="BU4" s="6">
        <f>'داده ها'!EP4</f>
      </c>
      <c r="BV4" s="6">
        <f>'داده ها'!EQ4</f>
      </c>
      <c r="BW4" s="6">
        <f>'داده ها'!ER4</f>
      </c>
      <c r="BX4" s="6">
        <f>'داده ها'!ES4</f>
      </c>
      <c r="BY4" s="6">
        <f>'داده ها'!ET4</f>
      </c>
      <c r="BZ4" s="6">
        <f>'داده ها'!EU4</f>
      </c>
      <c r="CA4" s="6">
        <f>'داده ها'!EV4</f>
      </c>
      <c r="CB4" s="6">
        <f>'داده ها'!EW4</f>
      </c>
      <c r="CC4" s="6">
        <f>'داده ها'!EX4</f>
      </c>
      <c r="CD4" s="6">
        <f>SUM(BK4:CC4)</f>
      </c>
      <c r="CE4" s="7">
        <f>IF(CD4&lt;38, "بدتر از متوسط", "بهتر از متوسط")</f>
      </c>
      <c r="CF4" s="7">
        <f>IF(CD4&lt;CD$17, "بدتر از متوسط", "بهتر از متوسط")</f>
      </c>
      <c r="CG4" s="6">
        <f>'داده ها'!EY4</f>
      </c>
      <c r="CH4" s="6">
        <f>'داده ها'!EZ4</f>
      </c>
      <c r="CI4" s="6">
        <f>'داده ها'!FA4</f>
      </c>
      <c r="CJ4" s="6">
        <f>'داده ها'!FB4</f>
      </c>
      <c r="CK4" s="6">
        <f>'داده ها'!FC4</f>
      </c>
      <c r="CL4" s="6">
        <f>'داده ها'!FD4</f>
      </c>
      <c r="CM4" s="6">
        <f>'داده ها'!FE4</f>
      </c>
      <c r="CN4" s="6">
        <f>'داده ها'!FF4</f>
      </c>
      <c r="CO4" s="6">
        <f>'داده ها'!FG4</f>
      </c>
      <c r="CP4" s="6">
        <f>'داده ها'!FH4</f>
      </c>
      <c r="CQ4" s="6">
        <f>'داده ها'!FI4</f>
      </c>
      <c r="CR4" s="6">
        <f>'داده ها'!FJ4</f>
      </c>
      <c r="CS4" s="6">
        <f>'داده ها'!FK4</f>
      </c>
      <c r="CT4" s="6">
        <f>'داده ها'!FL4</f>
      </c>
      <c r="CU4" s="6">
        <f>'داده ها'!FM4</f>
      </c>
      <c r="CV4" s="6">
        <f>'داده ها'!FN4</f>
      </c>
      <c r="CW4" s="6">
        <f>'داده ها'!FO4</f>
      </c>
      <c r="CX4" s="6">
        <f>'داده ها'!FP4</f>
      </c>
      <c r="CY4" s="6">
        <f>'داده ها'!FQ4</f>
      </c>
      <c r="CZ4" s="6">
        <f>'داده ها'!FR4</f>
      </c>
      <c r="DA4" s="6">
        <f>'داده ها'!FS4</f>
      </c>
      <c r="DB4" s="6">
        <f>'داده ها'!FT4</f>
      </c>
      <c r="DC4" s="6">
        <f>'داده ها'!FU4</f>
      </c>
      <c r="DD4" s="6">
        <f>'داده ها'!FV4</f>
      </c>
      <c r="DE4" s="6">
        <f>'داده ها'!FW4</f>
      </c>
      <c r="DF4" s="6">
        <f>'داده ها'!FX4</f>
      </c>
      <c r="DG4" s="6">
        <f>'داده ها'!FY4</f>
      </c>
      <c r="DH4" s="6">
        <f>'داده ها'!FZ4</f>
      </c>
      <c r="DI4" s="6">
        <f>SUM(CG4:DH4)</f>
      </c>
      <c r="DJ4" s="7">
        <f>IF(DI4&gt;23, "بدتر از متوسط", "بهتر از متوسط")</f>
      </c>
      <c r="DK4" s="7">
        <f>IF(DI4&gt;DI$17, "بدتر از متوسط", "بهتر از متوسط")</f>
      </c>
      <c r="DL4" s="6">
        <f>'داده ها'!GA4</f>
      </c>
      <c r="DM4" s="6">
        <f>'داده ها'!GB4</f>
      </c>
      <c r="DN4" s="6">
        <f>'داده ها'!GC4</f>
      </c>
      <c r="DO4" s="6">
        <f>'داده ها'!GD4</f>
      </c>
      <c r="DP4" s="6">
        <f>'داده ها'!GE4</f>
      </c>
      <c r="DQ4" s="6">
        <f>'داده ها'!GF4</f>
      </c>
      <c r="DR4" s="6">
        <f>'داده ها'!GG4</f>
      </c>
      <c r="DS4" s="6">
        <f>'داده ها'!GH4</f>
      </c>
      <c r="DT4" s="6">
        <f>'داده ها'!GI4</f>
      </c>
      <c r="DU4" s="6">
        <f>'داده ها'!GJ4</f>
      </c>
      <c r="DV4" s="6">
        <f>'داده ها'!GK4</f>
      </c>
      <c r="DW4" s="6">
        <f>'داده ها'!GL4</f>
      </c>
      <c r="DX4" s="6">
        <f>SUM(DL4:DW4)</f>
      </c>
      <c r="DY4" s="7">
        <f>IF(DX4&lt;24, "بدتر از متوسط", "بهتر از متوسط")</f>
      </c>
      <c r="DZ4" s="7">
        <f>IF(DX4&lt;DX$17, "بدتر از متوسط", "بهتر از متوسط")</f>
      </c>
      <c r="EA4" s="6">
        <f>'داده ها'!GM4</f>
      </c>
      <c r="EB4" s="6">
        <f>'داده ها'!GN4</f>
      </c>
      <c r="EC4" s="6">
        <f>'داده ها'!GO4</f>
      </c>
      <c r="ED4" s="6">
        <f>'داده ها'!GP4</f>
      </c>
      <c r="EE4" s="6">
        <f>'داده ها'!GQ4</f>
      </c>
      <c r="EF4" s="6">
        <f>'داده ها'!GR4</f>
      </c>
      <c r="EG4" s="6">
        <f>'داده ها'!GS4</f>
      </c>
      <c r="EH4" s="6">
        <f>'داده ها'!GT4</f>
      </c>
      <c r="EI4" s="6">
        <f>'داده ها'!GU4</f>
      </c>
      <c r="EJ4" s="6">
        <f>'داده ها'!GV4</f>
      </c>
      <c r="EK4" s="6">
        <f>'داده ها'!GW4</f>
      </c>
      <c r="EL4" s="6">
        <f>'داده ها'!GX4</f>
      </c>
      <c r="EM4" s="6">
        <f>'داده ها'!GY4</f>
      </c>
      <c r="EN4" s="6">
        <f>'داده ها'!GZ4</f>
      </c>
      <c r="EO4" s="6">
        <f>'داده ها'!HA4</f>
      </c>
      <c r="EP4" s="6">
        <f>'داده ها'!HB4</f>
      </c>
      <c r="EQ4" s="6">
        <f>'داده ها'!HC4</f>
      </c>
      <c r="ER4" s="6">
        <f>'داده ها'!HD4</f>
      </c>
      <c r="ES4" s="6">
        <f>'داده ها'!HE4</f>
      </c>
      <c r="ET4" s="6">
        <f>'داده ها'!HF4</f>
      </c>
      <c r="EU4" s="6">
        <f>'داده ها'!HG4</f>
      </c>
      <c r="EV4" s="6">
        <f>'داده ها'!HH4</f>
      </c>
      <c r="EW4" s="6">
        <f>'داده ها'!HI4</f>
      </c>
      <c r="EX4" s="6">
        <f>'داده ها'!HJ4</f>
      </c>
      <c r="EY4" s="6">
        <f>'داده ها'!HK4</f>
      </c>
      <c r="EZ4" s="6">
        <f>'داده ها'!HL4</f>
      </c>
      <c r="FA4" s="6">
        <f>'داده ها'!HM4</f>
      </c>
      <c r="FB4" s="6">
        <f>'داده ها'!HN4</f>
      </c>
      <c r="FC4" s="6">
        <f>'داده ها'!HO4</f>
      </c>
      <c r="FD4" s="6">
        <f>SUM(EA4:FC4)</f>
      </c>
      <c r="FE4" s="7">
        <f>IF(FD4&lt;43.5, "بدتر از متوسط", "بهتر از متوسط")</f>
      </c>
      <c r="FF4" s="7">
        <f>IF(FD4&lt;FD$17, "بدتر از متوسط", "بهتر از متوسط")</f>
      </c>
      <c r="FG4" s="6">
        <f>'داده ها'!HP4</f>
      </c>
      <c r="FH4" s="6">
        <f>'داده ها'!HQ4</f>
      </c>
      <c r="FI4" s="6">
        <f>'داده ها'!HR4</f>
      </c>
      <c r="FJ4" s="6">
        <f>'داده ها'!HS4</f>
      </c>
      <c r="FK4" s="6">
        <f>'داده ها'!HT4</f>
      </c>
      <c r="FL4" s="6">
        <f>'داده ها'!HU4</f>
      </c>
      <c r="FM4" s="6">
        <f>'داده ها'!HV4</f>
      </c>
      <c r="FN4" s="6">
        <f>'داده ها'!HW4</f>
      </c>
      <c r="FO4" s="6">
        <f>'داده ها'!HX4</f>
      </c>
      <c r="FP4" s="6">
        <f>'داده ها'!HY4</f>
      </c>
      <c r="FQ4" s="6">
        <f>'داده ها'!HZ4</f>
      </c>
      <c r="FR4" s="6">
        <f>'داده ها'!IA4</f>
      </c>
      <c r="FS4" s="6">
        <f>'داده ها'!IB4</f>
      </c>
      <c r="FT4" s="6">
        <f>'داده ها'!IC4</f>
      </c>
      <c r="FU4" s="6">
        <f>'داده ها'!ID4</f>
      </c>
      <c r="FV4" s="6">
        <f>SUM(FG4:FU4)</f>
      </c>
      <c r="FW4" s="7">
        <f>IF(FV4&lt;22.5, "بدتر از متوسط", "بهتر از متوسط")</f>
      </c>
      <c r="FX4" s="7">
        <f>IF(FV4&lt;FV$17, "بدتر از متوسط", "بهتر از متوسط")</f>
      </c>
    </row>
    <row x14ac:dyDescent="0.25" r="5" customHeight="1" ht="18.9">
      <c r="A5" s="1"/>
      <c r="B5" s="1"/>
      <c r="C5" s="1"/>
      <c r="D5" s="6">
        <f>'داده ها'!CO5</f>
      </c>
      <c r="E5" s="6">
        <f>'داده ها'!CP5</f>
      </c>
      <c r="F5" s="6">
        <f>'داده ها'!CQ5</f>
      </c>
      <c r="G5" s="6">
        <f>'داده ها'!CR5</f>
      </c>
      <c r="H5" s="6">
        <f>'داده ها'!CS5</f>
      </c>
      <c r="I5" s="6">
        <f>'داده ها'!CT5</f>
      </c>
      <c r="J5" s="6">
        <f>'داده ها'!CU5</f>
      </c>
      <c r="K5" s="6">
        <f>SUM(D5:J5)</f>
      </c>
      <c r="L5" s="7">
        <f>IF(K5&gt;0,"باید قبل از اینکه فعالیت بدنی خود را شروع کنید با پزشک مشورت کنید. ",IF(K5=0,"شما آمادگی لازم برای فعالیت بدنی را دارید."))</f>
      </c>
      <c r="M5" s="6">
        <f>'داده ها'!CV5</f>
      </c>
      <c r="N5" s="6">
        <f>'داده ها'!CW5</f>
      </c>
      <c r="O5" s="6">
        <f>'داده ها'!CX5</f>
      </c>
      <c r="P5" s="6">
        <f>'داده ها'!CY5</f>
      </c>
      <c r="Q5" s="6">
        <f>'داده ها'!CZ5</f>
      </c>
      <c r="R5" s="6">
        <f>'داده ها'!DA5</f>
      </c>
      <c r="S5" s="6">
        <f>'داده ها'!DB5</f>
      </c>
      <c r="T5" s="6">
        <f>'داده ها'!DC5</f>
      </c>
      <c r="U5" s="6">
        <f>'داده ها'!DD5</f>
      </c>
      <c r="V5" s="6">
        <f>'داده ها'!DE5</f>
      </c>
      <c r="W5" s="6">
        <f>'داده ها'!DF5</f>
      </c>
      <c r="X5" s="6">
        <f>'داده ها'!DG5</f>
      </c>
      <c r="Y5" s="6">
        <f>'داده ها'!DH5</f>
      </c>
      <c r="Z5" s="6">
        <f>'داده ها'!DI5</f>
      </c>
      <c r="AA5" s="6">
        <f>'داده ها'!DJ5</f>
      </c>
      <c r="AB5" s="6">
        <f>'داده ها'!DK5</f>
      </c>
      <c r="AC5" s="6">
        <f>'داده ها'!DL5</f>
      </c>
      <c r="AD5" s="6">
        <f>'داده ها'!DM5</f>
      </c>
      <c r="AE5" s="6">
        <f>'داده ها'!DN5</f>
      </c>
      <c r="AF5" s="6">
        <f>'داده ها'!DO5</f>
      </c>
      <c r="AG5" s="6">
        <f>'داده ها'!DP5</f>
      </c>
      <c r="AH5" s="6">
        <f>'داده ها'!DQ5</f>
      </c>
      <c r="AI5" s="6">
        <f>'داده ها'!DR5</f>
      </c>
      <c r="AJ5" s="6">
        <f>'داده ها'!DS5</f>
      </c>
      <c r="AK5" s="6">
        <f>'داده ها'!DT5</f>
      </c>
      <c r="AL5" s="6">
        <f>'داده ها'!DU5</f>
      </c>
      <c r="AM5" s="6">
        <f>'داده ها'!DV5</f>
      </c>
      <c r="AN5" s="6">
        <f>'داده ها'!DW5</f>
      </c>
      <c r="AO5" s="6">
        <f>'داده ها'!DX5</f>
      </c>
      <c r="AP5" s="6">
        <f>'داده ها'!DY5</f>
      </c>
      <c r="AQ5" s="6">
        <f>'داده ها'!DZ5</f>
      </c>
      <c r="AR5" s="6">
        <f>'داده ها'!EA5</f>
      </c>
      <c r="AS5" s="6">
        <f>'داده ها'!EB5</f>
      </c>
      <c r="AT5" s="6">
        <f>'داده ها'!EC5</f>
      </c>
      <c r="AU5" s="6">
        <f>'داده ها'!ED5</f>
      </c>
      <c r="AV5" s="6">
        <f>'داده ها'!EE5</f>
      </c>
      <c r="AW5" s="8">
        <f>(O5+P5+Q5+R5+S5+T5+U5+V5+W5+X5)/10</f>
      </c>
      <c r="AX5" s="8">
        <f>(Y5+Z5+AA5+AB5)/4</f>
      </c>
      <c r="AY5" s="8">
        <f>(AC5+AD5+AE5)/3</f>
      </c>
      <c r="AZ5" s="8">
        <f>(AI5+AM5+AO5+AQ5)/4</f>
      </c>
      <c r="BA5" s="8">
        <f>(AJ5+AK5+AL5+AN5+AP5)/5</f>
      </c>
      <c r="BB5" s="10">
        <f>(AF5+AR5)/2</f>
      </c>
      <c r="BC5" s="8">
        <f>(AG5+AH5)/2</f>
      </c>
      <c r="BD5" s="8">
        <f>(M5+AS5+AT5+AU5+AV5)/5</f>
      </c>
      <c r="BE5" s="10">
        <f>(AW5+AX5+BC5+BD5)/4</f>
      </c>
      <c r="BF5" s="8">
        <f>(AW5+AX5+AY5+AZ5)/4</f>
      </c>
      <c r="BG5" s="9">
        <f>IF(BE5&lt;50, "بدتر از متوسط", "بهتر از متوسط")</f>
      </c>
      <c r="BH5" s="9">
        <f>IF(BE5&lt;BE$17, "بدتر از متوسط", "بهتر از متوسط")</f>
      </c>
      <c r="BI5" s="9">
        <f>IF(BF5&lt;50, "بدتر از متوسط", "بهتر از متوسط")</f>
      </c>
      <c r="BJ5" s="9">
        <f>IF(BF5&lt;BF$17, "بدتر از متوسط", "بهتر از متوسط")</f>
      </c>
      <c r="BK5" s="6">
        <f>'داده ها'!EF5</f>
      </c>
      <c r="BL5" s="6">
        <f>'داده ها'!EG5</f>
      </c>
      <c r="BM5" s="6">
        <f>'داده ها'!EH5</f>
      </c>
      <c r="BN5" s="6">
        <f>'داده ها'!EI5</f>
      </c>
      <c r="BO5" s="6">
        <f>'داده ها'!EJ5</f>
      </c>
      <c r="BP5" s="6">
        <f>'داده ها'!EK5</f>
      </c>
      <c r="BQ5" s="6">
        <f>'داده ها'!EL5</f>
      </c>
      <c r="BR5" s="6">
        <f>'داده ها'!EM5</f>
      </c>
      <c r="BS5" s="6">
        <f>'داده ها'!EN5</f>
      </c>
      <c r="BT5" s="6">
        <f>'داده ها'!EO5</f>
      </c>
      <c r="BU5" s="6">
        <f>'داده ها'!EP5</f>
      </c>
      <c r="BV5" s="6">
        <f>'داده ها'!EQ5</f>
      </c>
      <c r="BW5" s="6">
        <f>'داده ها'!ER5</f>
      </c>
      <c r="BX5" s="6">
        <f>'داده ها'!ES5</f>
      </c>
      <c r="BY5" s="6">
        <f>'داده ها'!ET5</f>
      </c>
      <c r="BZ5" s="6">
        <f>'داده ها'!EU5</f>
      </c>
      <c r="CA5" s="6">
        <f>'داده ها'!EV5</f>
      </c>
      <c r="CB5" s="6">
        <f>'داده ها'!EW5</f>
      </c>
      <c r="CC5" s="6">
        <f>'داده ها'!EX5</f>
      </c>
      <c r="CD5" s="6">
        <f>SUM(BK5:CC5)</f>
      </c>
      <c r="CE5" s="7">
        <f>IF(CD5&lt;38, "بدتر از متوسط", "بهتر از متوسط")</f>
      </c>
      <c r="CF5" s="7">
        <f>IF(CD5&lt;CD$17, "بدتر از متوسط", "بهتر از متوسط")</f>
      </c>
      <c r="CG5" s="6">
        <f>'داده ها'!EY5</f>
      </c>
      <c r="CH5" s="6">
        <f>'داده ها'!EZ5</f>
      </c>
      <c r="CI5" s="6">
        <f>'داده ها'!FA5</f>
      </c>
      <c r="CJ5" s="6">
        <f>'داده ها'!FB5</f>
      </c>
      <c r="CK5" s="6">
        <f>'داده ها'!FC5</f>
      </c>
      <c r="CL5" s="6">
        <f>'داده ها'!FD5</f>
      </c>
      <c r="CM5" s="6">
        <f>'داده ها'!FE5</f>
      </c>
      <c r="CN5" s="6">
        <f>'داده ها'!FF5</f>
      </c>
      <c r="CO5" s="6">
        <f>'داده ها'!FG5</f>
      </c>
      <c r="CP5" s="3">
        <f>'داده ها'!FH5</f>
      </c>
      <c r="CQ5" s="6">
        <f>'داده ها'!FI5</f>
      </c>
      <c r="CR5" s="6">
        <f>'داده ها'!FJ5</f>
      </c>
      <c r="CS5" s="6">
        <f>'داده ها'!FK5</f>
      </c>
      <c r="CT5" s="6">
        <f>'داده ها'!FL5</f>
      </c>
      <c r="CU5" s="6">
        <f>'داده ها'!FM5</f>
      </c>
      <c r="CV5" s="6">
        <f>'داده ها'!FN5</f>
      </c>
      <c r="CW5" s="6">
        <f>'داده ها'!FO5</f>
      </c>
      <c r="CX5" s="6">
        <f>'داده ها'!FP5</f>
      </c>
      <c r="CY5" s="6">
        <f>'داده ها'!FQ5</f>
      </c>
      <c r="CZ5" s="6">
        <f>'داده ها'!FR5</f>
      </c>
      <c r="DA5" s="6">
        <f>'داده ها'!FS5</f>
      </c>
      <c r="DB5" s="6">
        <f>'داده ها'!FT5</f>
      </c>
      <c r="DC5" s="6">
        <f>'داده ها'!FU5</f>
      </c>
      <c r="DD5" s="6">
        <f>'داده ها'!FV5</f>
      </c>
      <c r="DE5" s="6">
        <f>'داده ها'!FW5</f>
      </c>
      <c r="DF5" s="6">
        <f>'داده ها'!FX5</f>
      </c>
      <c r="DG5" s="6">
        <f>'داده ها'!FY5</f>
      </c>
      <c r="DH5" s="6">
        <f>'داده ها'!FZ5</f>
      </c>
      <c r="DI5" s="6">
        <f>SUM(CG5:DH5)</f>
      </c>
      <c r="DJ5" s="7">
        <f>IF(DI5&gt;23, "بدتر از متوسط", "بهتر از متوسط")</f>
      </c>
      <c r="DK5" s="7">
        <f>IF(DI5&gt;DI$17, "بدتر از متوسط", "بهتر از متوسط")</f>
      </c>
      <c r="DL5" s="6">
        <f>'داده ها'!GA5</f>
      </c>
      <c r="DM5" s="6">
        <f>'داده ها'!GB5</f>
      </c>
      <c r="DN5" s="6">
        <f>'داده ها'!GC5</f>
      </c>
      <c r="DO5" s="6">
        <f>'داده ها'!GD5</f>
      </c>
      <c r="DP5" s="6">
        <f>'داده ها'!GE5</f>
      </c>
      <c r="DQ5" s="3">
        <f>'داده ها'!GF5</f>
      </c>
      <c r="DR5" s="6">
        <f>'داده ها'!GG5</f>
      </c>
      <c r="DS5" s="6">
        <f>'داده ها'!GH5</f>
      </c>
      <c r="DT5" s="6">
        <f>'داده ها'!GI5</f>
      </c>
      <c r="DU5" s="6">
        <f>'داده ها'!GJ5</f>
      </c>
      <c r="DV5" s="6">
        <f>'داده ها'!GK5</f>
      </c>
      <c r="DW5" s="6">
        <f>'داده ها'!GL5</f>
      </c>
      <c r="DX5" s="6">
        <f>SUM(DL5:DW5)</f>
      </c>
      <c r="DY5" s="7">
        <f>IF(DX5&lt;24, "بدتر از متوسط", "بهتر از متوسط")</f>
      </c>
      <c r="DZ5" s="7">
        <f>IF(DX5&lt;DX$17, "بدتر از متوسط", "بهتر از متوسط")</f>
      </c>
      <c r="EA5" s="6">
        <f>'داده ها'!GM5</f>
      </c>
      <c r="EB5" s="6">
        <f>'داده ها'!GN5</f>
      </c>
      <c r="EC5" s="6">
        <f>'داده ها'!GO5</f>
      </c>
      <c r="ED5" s="6">
        <f>'داده ها'!GP5</f>
      </c>
      <c r="EE5" s="6">
        <f>'داده ها'!GQ5</f>
      </c>
      <c r="EF5" s="6">
        <f>'داده ها'!GR5</f>
      </c>
      <c r="EG5" s="6">
        <f>'داده ها'!GS5</f>
      </c>
      <c r="EH5" s="6">
        <f>'داده ها'!GT5</f>
      </c>
      <c r="EI5" s="6">
        <f>'داده ها'!GU5</f>
      </c>
      <c r="EJ5" s="6">
        <f>'داده ها'!GV5</f>
      </c>
      <c r="EK5" s="6">
        <f>'داده ها'!GW5</f>
      </c>
      <c r="EL5" s="6">
        <f>'داده ها'!GX5</f>
      </c>
      <c r="EM5" s="6">
        <f>'داده ها'!GY5</f>
      </c>
      <c r="EN5" s="6">
        <f>'داده ها'!GZ5</f>
      </c>
      <c r="EO5" s="6">
        <f>'داده ها'!HA5</f>
      </c>
      <c r="EP5" s="6">
        <f>'داده ها'!HB5</f>
      </c>
      <c r="EQ5" s="6">
        <f>'داده ها'!HC5</f>
      </c>
      <c r="ER5" s="6">
        <f>'داده ها'!HD5</f>
      </c>
      <c r="ES5" s="6">
        <f>'داده ها'!HE5</f>
      </c>
      <c r="ET5" s="6">
        <f>'داده ها'!HF5</f>
      </c>
      <c r="EU5" s="6">
        <f>'داده ها'!HG5</f>
      </c>
      <c r="EV5" s="6">
        <f>'داده ها'!HH5</f>
      </c>
      <c r="EW5" s="6">
        <f>'داده ها'!HI5</f>
      </c>
      <c r="EX5" s="6">
        <f>'داده ها'!HJ5</f>
      </c>
      <c r="EY5" s="6">
        <f>'داده ها'!HK5</f>
      </c>
      <c r="EZ5" s="6">
        <f>'داده ها'!HL5</f>
      </c>
      <c r="FA5" s="6">
        <f>'داده ها'!HM5</f>
      </c>
      <c r="FB5" s="6">
        <f>'داده ها'!HN5</f>
      </c>
      <c r="FC5" s="6">
        <f>'داده ها'!HO5</f>
      </c>
      <c r="FD5" s="6">
        <f>SUM(EA5:FC5)</f>
      </c>
      <c r="FE5" s="7">
        <f>IF(FD5&lt;43.5, "بدتر از متوسط", "بهتر از متوسط")</f>
      </c>
      <c r="FF5" s="7">
        <f>IF(FD5&lt;FD$17, "بدتر از متوسط", "بهتر از متوسط")</f>
      </c>
      <c r="FG5" s="6">
        <f>'داده ها'!HP5</f>
      </c>
      <c r="FH5" s="6">
        <f>'داده ها'!HQ5</f>
      </c>
      <c r="FI5" s="6">
        <f>'داده ها'!HR5</f>
      </c>
      <c r="FJ5" s="6">
        <f>'داده ها'!HS5</f>
      </c>
      <c r="FK5" s="6">
        <f>'داده ها'!HT5</f>
      </c>
      <c r="FL5" s="6">
        <f>'داده ها'!HU5</f>
      </c>
      <c r="FM5" s="6">
        <f>'داده ها'!HV5</f>
      </c>
      <c r="FN5" s="6">
        <f>'داده ها'!HW5</f>
      </c>
      <c r="FO5" s="6">
        <f>'داده ها'!HX5</f>
      </c>
      <c r="FP5" s="6">
        <f>'داده ها'!HY5</f>
      </c>
      <c r="FQ5" s="6">
        <f>'داده ها'!HZ5</f>
      </c>
      <c r="FR5" s="6">
        <f>'داده ها'!IA5</f>
      </c>
      <c r="FS5" s="6">
        <f>'داده ها'!IB5</f>
      </c>
      <c r="FT5" s="6">
        <f>'داده ها'!IC5</f>
      </c>
      <c r="FU5" s="6">
        <f>'داده ها'!ID5</f>
      </c>
      <c r="FV5" s="6">
        <f>SUM(FG5:FU5)</f>
      </c>
      <c r="FW5" s="7">
        <f>IF(FV5&lt;22.5, "بدتر از متوسط", "بهتر از متوسط")</f>
      </c>
      <c r="FX5" s="7">
        <f>IF(FV5&lt;FV$17, "بدتر از متوسط", "بهتر از متوسط")</f>
      </c>
    </row>
    <row x14ac:dyDescent="0.25" r="6" customHeight="1" ht="18.9">
      <c r="A6" s="1"/>
      <c r="B6" s="1"/>
      <c r="C6" s="1"/>
      <c r="D6" s="6">
        <f>'داده ها'!CO6</f>
      </c>
      <c r="E6" s="6">
        <f>'داده ها'!CP6</f>
      </c>
      <c r="F6" s="6">
        <f>'داده ها'!CQ6</f>
      </c>
      <c r="G6" s="6">
        <f>'داده ها'!CR6</f>
      </c>
      <c r="H6" s="6">
        <f>'داده ها'!CS6</f>
      </c>
      <c r="I6" s="6">
        <f>'داده ها'!CT6</f>
      </c>
      <c r="J6" s="6">
        <f>'داده ها'!CU6</f>
      </c>
      <c r="K6" s="6">
        <f>SUM(D6:J6)</f>
      </c>
      <c r="L6" s="7">
        <f>IF(K6&gt;0,"باید قبل از اینکه فعالیت بدنی خود را شروع کنید با پزشک مشورت کنید. ",IF(K6=0,"شما آمادگی لازم برای فعالیت بدنی را دارید."))</f>
      </c>
      <c r="M6" s="6">
        <f>'داده ها'!CV6</f>
      </c>
      <c r="N6" s="6">
        <f>'داده ها'!CW6</f>
      </c>
      <c r="O6" s="6">
        <f>'داده ها'!CX6</f>
      </c>
      <c r="P6" s="6">
        <f>'داده ها'!CY6</f>
      </c>
      <c r="Q6" s="6">
        <f>'داده ها'!CZ6</f>
      </c>
      <c r="R6" s="6">
        <f>'داده ها'!DA6</f>
      </c>
      <c r="S6" s="6">
        <f>'داده ها'!DB6</f>
      </c>
      <c r="T6" s="6">
        <f>'داده ها'!DC6</f>
      </c>
      <c r="U6" s="6">
        <f>'داده ها'!DD6</f>
      </c>
      <c r="V6" s="6">
        <f>'داده ها'!DE6</f>
      </c>
      <c r="W6" s="6">
        <f>'داده ها'!DF6</f>
      </c>
      <c r="X6" s="6">
        <f>'داده ها'!DG6</f>
      </c>
      <c r="Y6" s="6">
        <f>'داده ها'!DH6</f>
      </c>
      <c r="Z6" s="6">
        <f>'داده ها'!DI6</f>
      </c>
      <c r="AA6" s="6">
        <f>'داده ها'!DJ6</f>
      </c>
      <c r="AB6" s="6">
        <f>'داده ها'!DK6</f>
      </c>
      <c r="AC6" s="6">
        <f>'داده ها'!DL6</f>
      </c>
      <c r="AD6" s="6">
        <f>'داده ها'!DM6</f>
      </c>
      <c r="AE6" s="6">
        <f>'داده ها'!DN6</f>
      </c>
      <c r="AF6" s="6">
        <f>'داده ها'!DO6</f>
      </c>
      <c r="AG6" s="6">
        <f>'داده ها'!DP6</f>
      </c>
      <c r="AH6" s="6">
        <f>'داده ها'!DQ6</f>
      </c>
      <c r="AI6" s="6">
        <f>'داده ها'!DR6</f>
      </c>
      <c r="AJ6" s="6">
        <f>'داده ها'!DS6</f>
      </c>
      <c r="AK6" s="6">
        <f>'داده ها'!DT6</f>
      </c>
      <c r="AL6" s="6">
        <f>'داده ها'!DU6</f>
      </c>
      <c r="AM6" s="6">
        <f>'داده ها'!DV6</f>
      </c>
      <c r="AN6" s="6">
        <f>'داده ها'!DW6</f>
      </c>
      <c r="AO6" s="6">
        <f>'داده ها'!DX6</f>
      </c>
      <c r="AP6" s="6">
        <f>'داده ها'!DY6</f>
      </c>
      <c r="AQ6" s="6">
        <f>'داده ها'!DZ6</f>
      </c>
      <c r="AR6" s="6">
        <f>'داده ها'!EA6</f>
      </c>
      <c r="AS6" s="6">
        <f>'داده ها'!EB6</f>
      </c>
      <c r="AT6" s="6">
        <f>'داده ها'!EC6</f>
      </c>
      <c r="AU6" s="6">
        <f>'داده ها'!ED6</f>
      </c>
      <c r="AV6" s="6">
        <f>'داده ها'!EE6</f>
      </c>
      <c r="AW6" s="8">
        <f>(O6+P6+Q6+R6+S6+T6+U6+V6+W6+X6)/10</f>
      </c>
      <c r="AX6" s="8">
        <f>(Y6+Z6+AA6+AB6)/4</f>
      </c>
      <c r="AY6" s="8">
        <f>(AC6+AD6+AE6)/3</f>
      </c>
      <c r="AZ6" s="8">
        <f>(AI6+AM6+AO6+AQ6)/4</f>
      </c>
      <c r="BA6" s="8">
        <f>(AJ6+AK6+AL6+AN6+AP6)/5</f>
      </c>
      <c r="BB6" s="8">
        <f>(AF6+AR6)/2</f>
      </c>
      <c r="BC6" s="8">
        <f>(AG6+AH6)/2</f>
      </c>
      <c r="BD6" s="8">
        <f>(M6+AS6+AT6+AU6+AV6)/5</f>
      </c>
      <c r="BE6" s="8">
        <f>(AW6+AX6+BC6+BD6)/4</f>
      </c>
      <c r="BF6" s="8">
        <f>(AW6+AX6+AY6+AZ6)/4</f>
      </c>
      <c r="BG6" s="9">
        <f>IF(BE6&lt;50, "بدتر از متوسط", "بهتر از متوسط")</f>
      </c>
      <c r="BH6" s="9">
        <f>IF(BE6&lt;BE$17, "بدتر از متوسط", "بهتر از متوسط")</f>
      </c>
      <c r="BI6" s="9">
        <f>IF(BF6&lt;50, "بدتر از متوسط", "بهتر از متوسط")</f>
      </c>
      <c r="BJ6" s="9">
        <f>IF(BF6&lt;BF$17, "بدتر از متوسط", "بهتر از متوسط")</f>
      </c>
      <c r="BK6" s="6">
        <f>'داده ها'!EF6</f>
      </c>
      <c r="BL6" s="6">
        <f>'داده ها'!EG6</f>
      </c>
      <c r="BM6" s="6">
        <f>'داده ها'!EH6</f>
      </c>
      <c r="BN6" s="6">
        <f>'داده ها'!EI6</f>
      </c>
      <c r="BO6" s="6">
        <f>'داده ها'!EJ6</f>
      </c>
      <c r="BP6" s="6">
        <f>'داده ها'!EK6</f>
      </c>
      <c r="BQ6" s="6">
        <f>'داده ها'!EL6</f>
      </c>
      <c r="BR6" s="6">
        <f>'داده ها'!EM6</f>
      </c>
      <c r="BS6" s="6">
        <f>'داده ها'!EN6</f>
      </c>
      <c r="BT6" s="6">
        <f>'داده ها'!EO6</f>
      </c>
      <c r="BU6" s="6">
        <f>'داده ها'!EP6</f>
      </c>
      <c r="BV6" s="6">
        <f>'داده ها'!EQ6</f>
      </c>
      <c r="BW6" s="6">
        <f>'داده ها'!ER6</f>
      </c>
      <c r="BX6" s="6">
        <f>'داده ها'!ES6</f>
      </c>
      <c r="BY6" s="6">
        <f>'داده ها'!ET6</f>
      </c>
      <c r="BZ6" s="6">
        <f>'داده ها'!EU6</f>
      </c>
      <c r="CA6" s="6">
        <f>'داده ها'!EV6</f>
      </c>
      <c r="CB6" s="6">
        <f>'داده ها'!EW6</f>
      </c>
      <c r="CC6" s="6">
        <f>'داده ها'!EX6</f>
      </c>
      <c r="CD6" s="6">
        <f>SUM(BK6:CC6)</f>
      </c>
      <c r="CE6" s="7">
        <f>IF(CD6&lt;38, "بدتر از متوسط", "بهتر از متوسط")</f>
      </c>
      <c r="CF6" s="7">
        <f>IF(CD6&lt;CD$17, "بدتر از متوسط", "بهتر از متوسط")</f>
      </c>
      <c r="CG6" s="6">
        <f>'داده ها'!EY6</f>
      </c>
      <c r="CH6" s="6">
        <f>'داده ها'!EZ6</f>
      </c>
      <c r="CI6" s="6">
        <f>'داده ها'!FA6</f>
      </c>
      <c r="CJ6" s="6">
        <f>'داده ها'!FB6</f>
      </c>
      <c r="CK6" s="6">
        <f>'داده ها'!FC6</f>
      </c>
      <c r="CL6" s="6">
        <f>'داده ها'!FD6</f>
      </c>
      <c r="CM6" s="6">
        <f>'داده ها'!FE6</f>
      </c>
      <c r="CN6" s="6">
        <f>'داده ها'!FF6</f>
      </c>
      <c r="CO6" s="6">
        <f>'داده ها'!FG6</f>
      </c>
      <c r="CP6" s="6">
        <f>'داده ها'!FH6</f>
      </c>
      <c r="CQ6" s="6">
        <f>'داده ها'!FI6</f>
      </c>
      <c r="CR6" s="6">
        <f>'داده ها'!FJ6</f>
      </c>
      <c r="CS6" s="6">
        <f>'داده ها'!FK6</f>
      </c>
      <c r="CT6" s="6">
        <f>'داده ها'!FL6</f>
      </c>
      <c r="CU6" s="6">
        <f>'داده ها'!FM6</f>
      </c>
      <c r="CV6" s="6">
        <f>'داده ها'!FN6</f>
      </c>
      <c r="CW6" s="6">
        <f>'داده ها'!FO6</f>
      </c>
      <c r="CX6" s="6">
        <f>'داده ها'!FP6</f>
      </c>
      <c r="CY6" s="6">
        <f>'داده ها'!FQ6</f>
      </c>
      <c r="CZ6" s="6">
        <f>'داده ها'!FR6</f>
      </c>
      <c r="DA6" s="6">
        <f>'داده ها'!FS6</f>
      </c>
      <c r="DB6" s="6">
        <f>'داده ها'!FT6</f>
      </c>
      <c r="DC6" s="6">
        <f>'داده ها'!FU6</f>
      </c>
      <c r="DD6" s="6">
        <f>'داده ها'!FV6</f>
      </c>
      <c r="DE6" s="6">
        <f>'داده ها'!FW6</f>
      </c>
      <c r="DF6" s="6">
        <f>'داده ها'!FX6</f>
      </c>
      <c r="DG6" s="6">
        <f>'داده ها'!FY6</f>
      </c>
      <c r="DH6" s="6">
        <f>'داده ها'!FZ6</f>
      </c>
      <c r="DI6" s="6">
        <f>SUM(CG6:DH6)</f>
      </c>
      <c r="DJ6" s="7">
        <f>IF(DI6&gt;23, "بدتر از متوسط", "بهتر از متوسط")</f>
      </c>
      <c r="DK6" s="7">
        <f>IF(DI6&gt;DI$17, "بدتر از متوسط", "بهتر از متوسط")</f>
      </c>
      <c r="DL6" s="6">
        <f>'داده ها'!GA6</f>
      </c>
      <c r="DM6" s="6">
        <f>'داده ها'!GB6</f>
      </c>
      <c r="DN6" s="6">
        <f>'داده ها'!GC6</f>
      </c>
      <c r="DO6" s="6">
        <f>'داده ها'!GD6</f>
      </c>
      <c r="DP6" s="6">
        <f>'داده ها'!GE6</f>
      </c>
      <c r="DQ6" s="6">
        <f>'داده ها'!GF6</f>
      </c>
      <c r="DR6" s="6">
        <f>'داده ها'!GG6</f>
      </c>
      <c r="DS6" s="6">
        <f>'داده ها'!GH6</f>
      </c>
      <c r="DT6" s="6">
        <f>'داده ها'!GI6</f>
      </c>
      <c r="DU6" s="6">
        <f>'داده ها'!GJ6</f>
      </c>
      <c r="DV6" s="6">
        <f>'داده ها'!GK6</f>
      </c>
      <c r="DW6" s="6">
        <f>'داده ها'!GL6</f>
      </c>
      <c r="DX6" s="6">
        <f>SUM(DL6:DW6)</f>
      </c>
      <c r="DY6" s="7">
        <f>IF(DX6&lt;24, "بدتر از متوسط", "بهتر از متوسط")</f>
      </c>
      <c r="DZ6" s="7">
        <f>IF(DX6&lt;DX$17, "بدتر از متوسط", "بهتر از متوسط")</f>
      </c>
      <c r="EA6" s="6">
        <f>'داده ها'!GM6</f>
      </c>
      <c r="EB6" s="6">
        <f>'داده ها'!GN6</f>
      </c>
      <c r="EC6" s="6">
        <f>'داده ها'!GO6</f>
      </c>
      <c r="ED6" s="6">
        <f>'داده ها'!GP6</f>
      </c>
      <c r="EE6" s="6">
        <f>'داده ها'!GQ6</f>
      </c>
      <c r="EF6" s="6">
        <f>'داده ها'!GR6</f>
      </c>
      <c r="EG6" s="6">
        <f>'داده ها'!GS6</f>
      </c>
      <c r="EH6" s="6">
        <f>'داده ها'!GT6</f>
      </c>
      <c r="EI6" s="6">
        <f>'داده ها'!GU6</f>
      </c>
      <c r="EJ6" s="6">
        <f>'داده ها'!GV6</f>
      </c>
      <c r="EK6" s="6">
        <f>'داده ها'!GW6</f>
      </c>
      <c r="EL6" s="6">
        <f>'داده ها'!GX6</f>
      </c>
      <c r="EM6" s="6">
        <f>'داده ها'!GY6</f>
      </c>
      <c r="EN6" s="6">
        <f>'داده ها'!GZ6</f>
      </c>
      <c r="EO6" s="6">
        <f>'داده ها'!HA6</f>
      </c>
      <c r="EP6" s="6">
        <f>'داده ها'!HB6</f>
      </c>
      <c r="EQ6" s="6">
        <f>'داده ها'!HC6</f>
      </c>
      <c r="ER6" s="6">
        <f>'داده ها'!HD6</f>
      </c>
      <c r="ES6" s="6">
        <f>'داده ها'!HE6</f>
      </c>
      <c r="ET6" s="6">
        <f>'داده ها'!HF6</f>
      </c>
      <c r="EU6" s="6">
        <f>'داده ها'!HG6</f>
      </c>
      <c r="EV6" s="6">
        <f>'داده ها'!HH6</f>
      </c>
      <c r="EW6" s="6">
        <f>'داده ها'!HI6</f>
      </c>
      <c r="EX6" s="6">
        <f>'داده ها'!HJ6</f>
      </c>
      <c r="EY6" s="6">
        <f>'داده ها'!HK6</f>
      </c>
      <c r="EZ6" s="6">
        <f>'داده ها'!HL6</f>
      </c>
      <c r="FA6" s="6">
        <f>'داده ها'!HM6</f>
      </c>
      <c r="FB6" s="6">
        <f>'داده ها'!HN6</f>
      </c>
      <c r="FC6" s="6">
        <f>'داده ها'!HO6</f>
      </c>
      <c r="FD6" s="6">
        <f>SUM(EA6:FC6)</f>
      </c>
      <c r="FE6" s="7">
        <f>IF(FD6&lt;43.5, "بدتر از متوسط", "بهتر از متوسط")</f>
      </c>
      <c r="FF6" s="7">
        <f>IF(FD6&lt;FD$17, "بدتر از متوسط", "بهتر از متوسط")</f>
      </c>
      <c r="FG6" s="6">
        <f>'داده ها'!HP6</f>
      </c>
      <c r="FH6" s="6">
        <f>'داده ها'!HQ6</f>
      </c>
      <c r="FI6" s="6">
        <f>'داده ها'!HR6</f>
      </c>
      <c r="FJ6" s="6">
        <f>'داده ها'!HS6</f>
      </c>
      <c r="FK6" s="6">
        <f>'داده ها'!HT6</f>
      </c>
      <c r="FL6" s="6">
        <f>'داده ها'!HU6</f>
      </c>
      <c r="FM6" s="6">
        <f>'داده ها'!HV6</f>
      </c>
      <c r="FN6" s="6">
        <f>'داده ها'!HW6</f>
      </c>
      <c r="FO6" s="6">
        <f>'داده ها'!HX6</f>
      </c>
      <c r="FP6" s="6">
        <f>'داده ها'!HY6</f>
      </c>
      <c r="FQ6" s="6">
        <f>'داده ها'!HZ6</f>
      </c>
      <c r="FR6" s="6">
        <f>'داده ها'!IA6</f>
      </c>
      <c r="FS6" s="6">
        <f>'داده ها'!IB6</f>
      </c>
      <c r="FT6" s="6">
        <f>'داده ها'!IC6</f>
      </c>
      <c r="FU6" s="6">
        <f>'داده ها'!ID6</f>
      </c>
      <c r="FV6" s="6">
        <f>SUM(FG6:FU6)</f>
      </c>
      <c r="FW6" s="7">
        <f>IF(FV6&lt;22.5, "بدتر از متوسط", "بهتر از متوسط")</f>
      </c>
      <c r="FX6" s="7">
        <f>IF(FV6&lt;FV$17, "بدتر از متوسط", "بهتر از متوسط")</f>
      </c>
    </row>
    <row x14ac:dyDescent="0.25" r="7" customHeight="1" ht="18.9">
      <c r="A7" s="1"/>
      <c r="B7" s="1"/>
      <c r="C7" s="1"/>
      <c r="D7" s="6">
        <f>'داده ها'!CO7</f>
      </c>
      <c r="E7" s="6">
        <f>'داده ها'!CP7</f>
      </c>
      <c r="F7" s="6">
        <f>'داده ها'!CQ7</f>
      </c>
      <c r="G7" s="6">
        <f>'داده ها'!CR7</f>
      </c>
      <c r="H7" s="6">
        <f>'داده ها'!CS7</f>
      </c>
      <c r="I7" s="6">
        <f>'داده ها'!CT7</f>
      </c>
      <c r="J7" s="6">
        <f>'داده ها'!CU7</f>
      </c>
      <c r="K7" s="6">
        <f>SUM(D7:J7)</f>
      </c>
      <c r="L7" s="7">
        <f>IF(K7&gt;0,"باید قبل از اینکه فعالیت بدنی خود را شروع کنید با پزشک مشورت کنید. ",IF(K7=0,"شما آمادگی لازم برای فعالیت بدنی را دارید."))</f>
      </c>
      <c r="M7" s="6">
        <f>'داده ها'!CV7</f>
      </c>
      <c r="N7" s="6">
        <f>'داده ها'!CW7</f>
      </c>
      <c r="O7" s="6">
        <f>'داده ها'!CX7</f>
      </c>
      <c r="P7" s="6">
        <f>'داده ها'!CY7</f>
      </c>
      <c r="Q7" s="6">
        <f>'داده ها'!CZ7</f>
      </c>
      <c r="R7" s="6">
        <f>'داده ها'!DA7</f>
      </c>
      <c r="S7" s="6">
        <f>'داده ها'!DB7</f>
      </c>
      <c r="T7" s="6">
        <f>'داده ها'!DC7</f>
      </c>
      <c r="U7" s="6">
        <f>'داده ها'!DD7</f>
      </c>
      <c r="V7" s="6">
        <f>'داده ها'!DE7</f>
      </c>
      <c r="W7" s="6">
        <f>'داده ها'!DF7</f>
      </c>
      <c r="X7" s="6">
        <f>'داده ها'!DG7</f>
      </c>
      <c r="Y7" s="6">
        <f>'داده ها'!DH7</f>
      </c>
      <c r="Z7" s="6">
        <f>'داده ها'!DI7</f>
      </c>
      <c r="AA7" s="6">
        <f>'داده ها'!DJ7</f>
      </c>
      <c r="AB7" s="6">
        <f>'داده ها'!DK7</f>
      </c>
      <c r="AC7" s="6">
        <f>'داده ها'!DL7</f>
      </c>
      <c r="AD7" s="6">
        <f>'داده ها'!DM7</f>
      </c>
      <c r="AE7" s="6">
        <f>'داده ها'!DN7</f>
      </c>
      <c r="AF7" s="6">
        <f>'داده ها'!DO7</f>
      </c>
      <c r="AG7" s="6">
        <f>'داده ها'!DP7</f>
      </c>
      <c r="AH7" s="6">
        <f>'داده ها'!DQ7</f>
      </c>
      <c r="AI7" s="6">
        <f>'داده ها'!DR7</f>
      </c>
      <c r="AJ7" s="6">
        <f>'داده ها'!DS7</f>
      </c>
      <c r="AK7" s="6">
        <f>'داده ها'!DT7</f>
      </c>
      <c r="AL7" s="6">
        <f>'داده ها'!DU7</f>
      </c>
      <c r="AM7" s="6">
        <f>'داده ها'!DV7</f>
      </c>
      <c r="AN7" s="6">
        <f>'داده ها'!DW7</f>
      </c>
      <c r="AO7" s="6">
        <f>'داده ها'!DX7</f>
      </c>
      <c r="AP7" s="6">
        <f>'داده ها'!DY7</f>
      </c>
      <c r="AQ7" s="6">
        <f>'داده ها'!DZ7</f>
      </c>
      <c r="AR7" s="6">
        <f>'داده ها'!EA7</f>
      </c>
      <c r="AS7" s="6">
        <f>'داده ها'!EB7</f>
      </c>
      <c r="AT7" s="6">
        <f>'داده ها'!EC7</f>
      </c>
      <c r="AU7" s="6">
        <f>'داده ها'!ED7</f>
      </c>
      <c r="AV7" s="6">
        <f>'داده ها'!EE7</f>
      </c>
      <c r="AW7" s="8">
        <f>(O7+P7+Q7+R7+S7+T7+U7+V7+W7+X7)/10</f>
      </c>
      <c r="AX7" s="8">
        <f>(Y7+Z7+AA7+AB7)/4</f>
      </c>
      <c r="AY7" s="8">
        <f>(AC7+AD7+AE7)/3</f>
      </c>
      <c r="AZ7" s="8">
        <f>(AI7+AM7+AO7+AQ7)/4</f>
      </c>
      <c r="BA7" s="8">
        <f>(AJ7+AK7+AL7+AN7+AP7)/5</f>
      </c>
      <c r="BB7" s="10">
        <f>(AF7+AR7)/2</f>
      </c>
      <c r="BC7" s="10">
        <f>(AG7+AH7)/2</f>
      </c>
      <c r="BD7" s="8">
        <f>(M7+AS7+AT7+AU7+AV7)/5</f>
      </c>
      <c r="BE7" s="10">
        <f>(AW7+AX7+BC7+BD7)/4</f>
      </c>
      <c r="BF7" s="10">
        <f>(AW7+AX7+AY7+AZ7)/4</f>
      </c>
      <c r="BG7" s="9">
        <f>IF(BE7&lt;50, "بدتر از متوسط", "بهتر از متوسط")</f>
      </c>
      <c r="BH7" s="9">
        <f>IF(BE7&lt;BE$17, "بدتر از متوسط", "بهتر از متوسط")</f>
      </c>
      <c r="BI7" s="9">
        <f>IF(BF7&lt;50, "بدتر از متوسط", "بهتر از متوسط")</f>
      </c>
      <c r="BJ7" s="9">
        <f>IF(BF7&lt;BF$17, "بدتر از متوسط", "بهتر از متوسط")</f>
      </c>
      <c r="BK7" s="6">
        <f>'داده ها'!EF7</f>
      </c>
      <c r="BL7" s="6">
        <f>'داده ها'!EG7</f>
      </c>
      <c r="BM7" s="6">
        <f>'داده ها'!EH7</f>
      </c>
      <c r="BN7" s="6">
        <f>'داده ها'!EI7</f>
      </c>
      <c r="BO7" s="6">
        <f>'داده ها'!EJ7</f>
      </c>
      <c r="BP7" s="6">
        <f>'داده ها'!EK7</f>
      </c>
      <c r="BQ7" s="6">
        <f>'داده ها'!EL7</f>
      </c>
      <c r="BR7" s="6">
        <f>'داده ها'!EM7</f>
      </c>
      <c r="BS7" s="6">
        <f>'داده ها'!EN7</f>
      </c>
      <c r="BT7" s="6">
        <f>'داده ها'!EO7</f>
      </c>
      <c r="BU7" s="6">
        <f>'داده ها'!EP7</f>
      </c>
      <c r="BV7" s="6">
        <f>'داده ها'!EQ7</f>
      </c>
      <c r="BW7" s="6">
        <f>'داده ها'!ER7</f>
      </c>
      <c r="BX7" s="6">
        <f>'داده ها'!ES7</f>
      </c>
      <c r="BY7" s="6">
        <f>'داده ها'!ET7</f>
      </c>
      <c r="BZ7" s="6">
        <f>'داده ها'!EU7</f>
      </c>
      <c r="CA7" s="6">
        <f>'داده ها'!EV7</f>
      </c>
      <c r="CB7" s="6">
        <f>'داده ها'!EW7</f>
      </c>
      <c r="CC7" s="6">
        <f>'داده ها'!EX7</f>
      </c>
      <c r="CD7" s="6">
        <f>SUM(BK7:CC7)</f>
      </c>
      <c r="CE7" s="7">
        <f>IF(CD7&lt;38, "بدتر از متوسط", "بهتر از متوسط")</f>
      </c>
      <c r="CF7" s="7">
        <f>IF(CD7&lt;CD$17, "بدتر از متوسط", "بهتر از متوسط")</f>
      </c>
      <c r="CG7" s="6">
        <f>'داده ها'!EY7</f>
      </c>
      <c r="CH7" s="6">
        <f>'داده ها'!EZ7</f>
      </c>
      <c r="CI7" s="6">
        <f>'داده ها'!FA7</f>
      </c>
      <c r="CJ7" s="6">
        <f>'داده ها'!FB7</f>
      </c>
      <c r="CK7" s="6">
        <f>'داده ها'!FC7</f>
      </c>
      <c r="CL7" s="6">
        <f>'داده ها'!FD7</f>
      </c>
      <c r="CM7" s="6">
        <f>'داده ها'!FE7</f>
      </c>
      <c r="CN7" s="6">
        <f>'داده ها'!FF7</f>
      </c>
      <c r="CO7" s="6">
        <f>'داده ها'!FG7</f>
      </c>
      <c r="CP7" s="6">
        <f>'داده ها'!FH7</f>
      </c>
      <c r="CQ7" s="6">
        <f>'داده ها'!FI7</f>
      </c>
      <c r="CR7" s="6">
        <f>'داده ها'!FJ7</f>
      </c>
      <c r="CS7" s="6">
        <f>'داده ها'!FK7</f>
      </c>
      <c r="CT7" s="6">
        <f>'داده ها'!FL7</f>
      </c>
      <c r="CU7" s="6">
        <f>'داده ها'!FM7</f>
      </c>
      <c r="CV7" s="6">
        <f>'داده ها'!FN7</f>
      </c>
      <c r="CW7" s="6">
        <f>'داده ها'!FO7</f>
      </c>
      <c r="CX7" s="6">
        <f>'داده ها'!FP7</f>
      </c>
      <c r="CY7" s="6">
        <f>'داده ها'!FQ7</f>
      </c>
      <c r="CZ7" s="6">
        <f>'داده ها'!FR7</f>
      </c>
      <c r="DA7" s="6">
        <f>'داده ها'!FS7</f>
      </c>
      <c r="DB7" s="6">
        <f>'داده ها'!FT7</f>
      </c>
      <c r="DC7" s="6">
        <f>'داده ها'!FU7</f>
      </c>
      <c r="DD7" s="6">
        <f>'داده ها'!FV7</f>
      </c>
      <c r="DE7" s="6">
        <f>'داده ها'!FW7</f>
      </c>
      <c r="DF7" s="6">
        <f>'داده ها'!FX7</f>
      </c>
      <c r="DG7" s="6">
        <f>'داده ها'!FY7</f>
      </c>
      <c r="DH7" s="6">
        <f>'داده ها'!FZ7</f>
      </c>
      <c r="DI7" s="6">
        <f>SUM(CG7:DH7)</f>
      </c>
      <c r="DJ7" s="7">
        <f>IF(DI7&gt;23, "بدتر از متوسط", "بهتر از متوسط")</f>
      </c>
      <c r="DK7" s="7">
        <f>IF(DI7&gt;DI$17, "بدتر از متوسط", "بهتر از متوسط")</f>
      </c>
      <c r="DL7" s="6">
        <f>'داده ها'!GA7</f>
      </c>
      <c r="DM7" s="6">
        <f>'داده ها'!GB7</f>
      </c>
      <c r="DN7" s="6">
        <f>'داده ها'!GC7</f>
      </c>
      <c r="DO7" s="6">
        <f>'داده ها'!GD7</f>
      </c>
      <c r="DP7" s="6">
        <f>'داده ها'!GE7</f>
      </c>
      <c r="DQ7" s="6">
        <f>'داده ها'!GF7</f>
      </c>
      <c r="DR7" s="6">
        <f>'داده ها'!GG7</f>
      </c>
      <c r="DS7" s="6">
        <f>'داده ها'!GH7</f>
      </c>
      <c r="DT7" s="6">
        <f>'داده ها'!GI7</f>
      </c>
      <c r="DU7" s="6">
        <f>'داده ها'!GJ7</f>
      </c>
      <c r="DV7" s="6">
        <f>'داده ها'!GK7</f>
      </c>
      <c r="DW7" s="6">
        <f>'داده ها'!GL7</f>
      </c>
      <c r="DX7" s="6">
        <f>SUM(DL7:DW7)</f>
      </c>
      <c r="DY7" s="7">
        <f>IF(DX7&lt;24, "بدتر از متوسط", "بهتر از متوسط")</f>
      </c>
      <c r="DZ7" s="7">
        <f>IF(DX7&lt;DX$17, "بدتر از متوسط", "بهتر از متوسط")</f>
      </c>
      <c r="EA7" s="6">
        <f>'داده ها'!GM7</f>
      </c>
      <c r="EB7" s="6">
        <f>'داده ها'!GN7</f>
      </c>
      <c r="EC7" s="6">
        <f>'داده ها'!GO7</f>
      </c>
      <c r="ED7" s="6">
        <f>'داده ها'!GP7</f>
      </c>
      <c r="EE7" s="6">
        <f>'داده ها'!GQ7</f>
      </c>
      <c r="EF7" s="6">
        <f>'داده ها'!GR7</f>
      </c>
      <c r="EG7" s="6">
        <f>'داده ها'!GS7</f>
      </c>
      <c r="EH7" s="6">
        <f>'داده ها'!GT7</f>
      </c>
      <c r="EI7" s="6">
        <f>'داده ها'!GU7</f>
      </c>
      <c r="EJ7" s="6">
        <f>'داده ها'!GV7</f>
      </c>
      <c r="EK7" s="6">
        <f>'داده ها'!GW7</f>
      </c>
      <c r="EL7" s="6">
        <f>'داده ها'!GX7</f>
      </c>
      <c r="EM7" s="6">
        <f>'داده ها'!GY7</f>
      </c>
      <c r="EN7" s="6">
        <f>'داده ها'!GZ7</f>
      </c>
      <c r="EO7" s="6">
        <f>'داده ها'!HA7</f>
      </c>
      <c r="EP7" s="6">
        <f>'داده ها'!HB7</f>
      </c>
      <c r="EQ7" s="6">
        <f>'داده ها'!HC7</f>
      </c>
      <c r="ER7" s="6">
        <f>'داده ها'!HD7</f>
      </c>
      <c r="ES7" s="6">
        <f>'داده ها'!HE7</f>
      </c>
      <c r="ET7" s="6">
        <f>'داده ها'!HF7</f>
      </c>
      <c r="EU7" s="6">
        <f>'داده ها'!HG7</f>
      </c>
      <c r="EV7" s="6">
        <f>'داده ها'!HH7</f>
      </c>
      <c r="EW7" s="6">
        <f>'داده ها'!HI7</f>
      </c>
      <c r="EX7" s="6">
        <f>'داده ها'!HJ7</f>
      </c>
      <c r="EY7" s="6">
        <f>'داده ها'!HK7</f>
      </c>
      <c r="EZ7" s="6">
        <f>'داده ها'!HL7</f>
      </c>
      <c r="FA7" s="6">
        <f>'داده ها'!HM7</f>
      </c>
      <c r="FB7" s="6">
        <f>'داده ها'!HN7</f>
      </c>
      <c r="FC7" s="6">
        <f>'داده ها'!HO7</f>
      </c>
      <c r="FD7" s="6">
        <f>SUM(EA7:FC7)</f>
      </c>
      <c r="FE7" s="7">
        <f>IF(FD7&lt;43.5, "بدتر از متوسط", "بهتر از متوسط")</f>
      </c>
      <c r="FF7" s="7">
        <f>IF(FD7&lt;FD$17, "بدتر از متوسط", "بهتر از متوسط")</f>
      </c>
      <c r="FG7" s="6">
        <f>'داده ها'!HP7</f>
      </c>
      <c r="FH7" s="6">
        <f>'داده ها'!HQ7</f>
      </c>
      <c r="FI7" s="6">
        <f>'داده ها'!HR7</f>
      </c>
      <c r="FJ7" s="6">
        <f>'داده ها'!HS7</f>
      </c>
      <c r="FK7" s="6">
        <f>'داده ها'!HT7</f>
      </c>
      <c r="FL7" s="6">
        <f>'داده ها'!HU7</f>
      </c>
      <c r="FM7" s="6">
        <f>'داده ها'!HV7</f>
      </c>
      <c r="FN7" s="6">
        <f>'داده ها'!HW7</f>
      </c>
      <c r="FO7" s="6">
        <f>'داده ها'!HX7</f>
      </c>
      <c r="FP7" s="6">
        <f>'داده ها'!HY7</f>
      </c>
      <c r="FQ7" s="6">
        <f>'داده ها'!HZ7</f>
      </c>
      <c r="FR7" s="6">
        <f>'داده ها'!IA7</f>
      </c>
      <c r="FS7" s="6">
        <f>'داده ها'!IB7</f>
      </c>
      <c r="FT7" s="6">
        <f>'داده ها'!IC7</f>
      </c>
      <c r="FU7" s="6">
        <f>'داده ها'!ID7</f>
      </c>
      <c r="FV7" s="6">
        <f>SUM(FG7:FU7)</f>
      </c>
      <c r="FW7" s="7">
        <f>IF(FV7&lt;22.5, "بدتر از متوسط", "بهتر از متوسط")</f>
      </c>
      <c r="FX7" s="7">
        <f>IF(FV7&lt;FV$17, "بدتر از متوسط", "بهتر از متوسط")</f>
      </c>
    </row>
    <row x14ac:dyDescent="0.25" r="8" customHeight="1" ht="18.9">
      <c r="A8" s="1"/>
      <c r="B8" s="1"/>
      <c r="C8" s="1"/>
      <c r="D8" s="6">
        <f>'داده ها'!CO8</f>
      </c>
      <c r="E8" s="6">
        <f>'داده ها'!CP8</f>
      </c>
      <c r="F8" s="6">
        <f>'داده ها'!CQ8</f>
      </c>
      <c r="G8" s="6">
        <f>'داده ها'!CR8</f>
      </c>
      <c r="H8" s="6">
        <f>'داده ها'!CS8</f>
      </c>
      <c r="I8" s="6">
        <f>'داده ها'!CT8</f>
      </c>
      <c r="J8" s="6">
        <f>'داده ها'!CU8</f>
      </c>
      <c r="K8" s="6">
        <f>SUM(D8:J8)</f>
      </c>
      <c r="L8" s="7">
        <f>IF(K8&gt;0,"باید قبل از اینکه فعالیت بدنی خود را شروع کنید با پزشک مشورت کنید. ",IF(K8=0,"شما آمادگی لازم برای فعالیت بدنی را دارید."))</f>
      </c>
      <c r="M8" s="6">
        <f>'داده ها'!CV8</f>
      </c>
      <c r="N8" s="6">
        <f>'داده ها'!CW8</f>
      </c>
      <c r="O8" s="6">
        <f>'داده ها'!CX8</f>
      </c>
      <c r="P8" s="6">
        <f>'داده ها'!CY8</f>
      </c>
      <c r="Q8" s="6">
        <f>'داده ها'!CZ8</f>
      </c>
      <c r="R8" s="6">
        <f>'داده ها'!DA8</f>
      </c>
      <c r="S8" s="6">
        <f>'داده ها'!DB8</f>
      </c>
      <c r="T8" s="6">
        <f>'داده ها'!DC8</f>
      </c>
      <c r="U8" s="6">
        <f>'داده ها'!DD8</f>
      </c>
      <c r="V8" s="6">
        <f>'داده ها'!DE8</f>
      </c>
      <c r="W8" s="6">
        <f>'داده ها'!DF8</f>
      </c>
      <c r="X8" s="6">
        <f>'داده ها'!DG8</f>
      </c>
      <c r="Y8" s="6">
        <f>'داده ها'!DH8</f>
      </c>
      <c r="Z8" s="6">
        <f>'داده ها'!DI8</f>
      </c>
      <c r="AA8" s="6">
        <f>'داده ها'!DJ8</f>
      </c>
      <c r="AB8" s="6">
        <f>'داده ها'!DK8</f>
      </c>
      <c r="AC8" s="6">
        <f>'داده ها'!DL8</f>
      </c>
      <c r="AD8" s="6">
        <f>'داده ها'!DM8</f>
      </c>
      <c r="AE8" s="6">
        <f>'داده ها'!DN8</f>
      </c>
      <c r="AF8" s="6">
        <f>'داده ها'!DO8</f>
      </c>
      <c r="AG8" s="6">
        <f>'داده ها'!DP8</f>
      </c>
      <c r="AH8" s="6">
        <f>'داده ها'!DQ8</f>
      </c>
      <c r="AI8" s="6">
        <f>'داده ها'!DR8</f>
      </c>
      <c r="AJ8" s="6">
        <f>'داده ها'!DS8</f>
      </c>
      <c r="AK8" s="6">
        <f>'داده ها'!DT8</f>
      </c>
      <c r="AL8" s="6">
        <f>'داده ها'!DU8</f>
      </c>
      <c r="AM8" s="6">
        <f>'داده ها'!DV8</f>
      </c>
      <c r="AN8" s="6">
        <f>'داده ها'!DW8</f>
      </c>
      <c r="AO8" s="6">
        <f>'داده ها'!DX8</f>
      </c>
      <c r="AP8" s="6">
        <f>'داده ها'!DY8</f>
      </c>
      <c r="AQ8" s="6">
        <f>'داده ها'!DZ8</f>
      </c>
      <c r="AR8" s="6">
        <f>'داده ها'!EA8</f>
      </c>
      <c r="AS8" s="6">
        <f>'داده ها'!EB8</f>
      </c>
      <c r="AT8" s="6">
        <f>'داده ها'!EC8</f>
      </c>
      <c r="AU8" s="6">
        <f>'داده ها'!ED8</f>
      </c>
      <c r="AV8" s="6">
        <f>'داده ها'!EE8</f>
      </c>
      <c r="AW8" s="8">
        <f>(O8+P8+Q8+R8+S8+T8+U8+V8+W8+X8)/10</f>
      </c>
      <c r="AX8" s="8">
        <f>(Y8+Z8+AA8+AB8)/4</f>
      </c>
      <c r="AY8" s="10">
        <f>(AC8+AD8+AE8)/3</f>
      </c>
      <c r="AZ8" s="8">
        <f>(AI8+AM8+AO8+AQ8)/4</f>
      </c>
      <c r="BA8" s="8">
        <f>(AJ8+AK8+AL8+AN8+AP8)/5</f>
      </c>
      <c r="BB8" s="10">
        <f>(AF8+AR8)/2</f>
      </c>
      <c r="BC8" s="8">
        <f>(AG8+AH8)/2</f>
      </c>
      <c r="BD8" s="8">
        <f>(M8+AS8+AT8+AU8+AV8)/5</f>
      </c>
      <c r="BE8" s="8">
        <f>(AW8+AX8+BC8+BD8)/4</f>
      </c>
      <c r="BF8" s="10">
        <f>(AW8+AX8+AY8+AZ8)/4</f>
      </c>
      <c r="BG8" s="9">
        <f>IF(BE8&lt;50, "بدتر از متوسط", "بهتر از متوسط")</f>
      </c>
      <c r="BH8" s="9">
        <f>IF(BE8&lt;BE$17, "بدتر از متوسط", "بهتر از متوسط")</f>
      </c>
      <c r="BI8" s="9">
        <f>IF(BF8&lt;50, "بدتر از متوسط", "بهتر از متوسط")</f>
      </c>
      <c r="BJ8" s="9">
        <f>IF(BF8&lt;BF$17, "بدتر از متوسط", "بهتر از متوسط")</f>
      </c>
      <c r="BK8" s="6">
        <f>'داده ها'!EF8</f>
      </c>
      <c r="BL8" s="6">
        <f>'داده ها'!EG8</f>
      </c>
      <c r="BM8" s="6">
        <f>'داده ها'!EH8</f>
      </c>
      <c r="BN8" s="6">
        <f>'داده ها'!EI8</f>
      </c>
      <c r="BO8" s="6">
        <f>'داده ها'!EJ8</f>
      </c>
      <c r="BP8" s="6">
        <f>'داده ها'!EK8</f>
      </c>
      <c r="BQ8" s="6">
        <f>'داده ها'!EL8</f>
      </c>
      <c r="BR8" s="6">
        <f>'داده ها'!EM8</f>
      </c>
      <c r="BS8" s="6">
        <f>'داده ها'!EN8</f>
      </c>
      <c r="BT8" s="6">
        <f>'داده ها'!EO8</f>
      </c>
      <c r="BU8" s="6">
        <f>'داده ها'!EP8</f>
      </c>
      <c r="BV8" s="6">
        <f>'داده ها'!EQ8</f>
      </c>
      <c r="BW8" s="6">
        <f>'داده ها'!ER8</f>
      </c>
      <c r="BX8" s="6">
        <f>'داده ها'!ES8</f>
      </c>
      <c r="BY8" s="6">
        <f>'داده ها'!ET8</f>
      </c>
      <c r="BZ8" s="6">
        <f>'داده ها'!EU8</f>
      </c>
      <c r="CA8" s="6">
        <f>'داده ها'!EV8</f>
      </c>
      <c r="CB8" s="6">
        <f>'داده ها'!EW8</f>
      </c>
      <c r="CC8" s="6">
        <f>'داده ها'!EX8</f>
      </c>
      <c r="CD8" s="6">
        <f>SUM(BK8:CC8)</f>
      </c>
      <c r="CE8" s="7">
        <f>IF(CD8&lt;38, "بدتر از متوسط", "بهتر از متوسط")</f>
      </c>
      <c r="CF8" s="7">
        <f>IF(CD8&lt;CD$17, "بدتر از متوسط", "بهتر از متوسط")</f>
      </c>
      <c r="CG8" s="6">
        <f>'داده ها'!EY8</f>
      </c>
      <c r="CH8" s="6">
        <f>'داده ها'!EZ8</f>
      </c>
      <c r="CI8" s="6">
        <f>'داده ها'!FA8</f>
      </c>
      <c r="CJ8" s="6">
        <f>'داده ها'!FB8</f>
      </c>
      <c r="CK8" s="6">
        <f>'داده ها'!FC8</f>
      </c>
      <c r="CL8" s="6">
        <f>'داده ها'!FD8</f>
      </c>
      <c r="CM8" s="6">
        <f>'داده ها'!FE8</f>
      </c>
      <c r="CN8" s="6">
        <f>'داده ها'!FF8</f>
      </c>
      <c r="CO8" s="6">
        <f>'داده ها'!FG8</f>
      </c>
      <c r="CP8" s="6">
        <f>'داده ها'!FH8</f>
      </c>
      <c r="CQ8" s="6">
        <f>'داده ها'!FI8</f>
      </c>
      <c r="CR8" s="6">
        <f>'داده ها'!FJ8</f>
      </c>
      <c r="CS8" s="6">
        <f>'داده ها'!FK8</f>
      </c>
      <c r="CT8" s="6">
        <f>'داده ها'!FL8</f>
      </c>
      <c r="CU8" s="6">
        <f>'داده ها'!FM8</f>
      </c>
      <c r="CV8" s="6">
        <f>'داده ها'!FN8</f>
      </c>
      <c r="CW8" s="6">
        <f>'داده ها'!FO8</f>
      </c>
      <c r="CX8" s="6">
        <f>'داده ها'!FP8</f>
      </c>
      <c r="CY8" s="6">
        <f>'داده ها'!FQ8</f>
      </c>
      <c r="CZ8" s="6">
        <f>'داده ها'!FR8</f>
      </c>
      <c r="DA8" s="6">
        <f>'داده ها'!FS8</f>
      </c>
      <c r="DB8" s="6">
        <f>'داده ها'!FT8</f>
      </c>
      <c r="DC8" s="6">
        <f>'داده ها'!FU8</f>
      </c>
      <c r="DD8" s="6">
        <f>'داده ها'!FV8</f>
      </c>
      <c r="DE8" s="6">
        <f>'داده ها'!FW8</f>
      </c>
      <c r="DF8" s="6">
        <f>'داده ها'!FX8</f>
      </c>
      <c r="DG8" s="6">
        <f>'داده ها'!FY8</f>
      </c>
      <c r="DH8" s="6">
        <f>'داده ها'!FZ8</f>
      </c>
      <c r="DI8" s="6">
        <f>SUM(CG8:DH8)</f>
      </c>
      <c r="DJ8" s="7">
        <f>IF(DI8&gt;23, "بدتر از متوسط", "بهتر از متوسط")</f>
      </c>
      <c r="DK8" s="7">
        <f>IF(DI8&gt;DI$17, "بدتر از متوسط", "بهتر از متوسط")</f>
      </c>
      <c r="DL8" s="6">
        <f>'داده ها'!GA8</f>
      </c>
      <c r="DM8" s="6">
        <f>'داده ها'!GB8</f>
      </c>
      <c r="DN8" s="6">
        <f>'داده ها'!GC8</f>
      </c>
      <c r="DO8" s="6">
        <f>'داده ها'!GD8</f>
      </c>
      <c r="DP8" s="6">
        <f>'داده ها'!GE8</f>
      </c>
      <c r="DQ8" s="6">
        <f>'داده ها'!GF8</f>
      </c>
      <c r="DR8" s="6">
        <f>'داده ها'!GG8</f>
      </c>
      <c r="DS8" s="6">
        <f>'داده ها'!GH8</f>
      </c>
      <c r="DT8" s="6">
        <f>'داده ها'!GI8</f>
      </c>
      <c r="DU8" s="6">
        <f>'داده ها'!GJ8</f>
      </c>
      <c r="DV8" s="6">
        <f>'داده ها'!GK8</f>
      </c>
      <c r="DW8" s="6">
        <f>'داده ها'!GL8</f>
      </c>
      <c r="DX8" s="6">
        <f>SUM(DL8:DW8)</f>
      </c>
      <c r="DY8" s="7">
        <f>IF(DX8&lt;24, "بدتر از متوسط", "بهتر از متوسط")</f>
      </c>
      <c r="DZ8" s="7">
        <f>IF(DX8&lt;DX$17, "بدتر از متوسط", "بهتر از متوسط")</f>
      </c>
      <c r="EA8" s="6">
        <f>'داده ها'!GM8</f>
      </c>
      <c r="EB8" s="6">
        <f>'داده ها'!GN8</f>
      </c>
      <c r="EC8" s="6">
        <f>'داده ها'!GO8</f>
      </c>
      <c r="ED8" s="6">
        <f>'داده ها'!GP8</f>
      </c>
      <c r="EE8" s="6">
        <f>'داده ها'!GQ8</f>
      </c>
      <c r="EF8" s="6">
        <f>'داده ها'!GR8</f>
      </c>
      <c r="EG8" s="6">
        <f>'داده ها'!GS8</f>
      </c>
      <c r="EH8" s="6">
        <f>'داده ها'!GT8</f>
      </c>
      <c r="EI8" s="6">
        <f>'داده ها'!GU8</f>
      </c>
      <c r="EJ8" s="6">
        <f>'داده ها'!GV8</f>
      </c>
      <c r="EK8" s="6">
        <f>'داده ها'!GW8</f>
      </c>
      <c r="EL8" s="6">
        <f>'داده ها'!GX8</f>
      </c>
      <c r="EM8" s="6">
        <f>'داده ها'!GY8</f>
      </c>
      <c r="EN8" s="6">
        <f>'داده ها'!GZ8</f>
      </c>
      <c r="EO8" s="6">
        <f>'داده ها'!HA8</f>
      </c>
      <c r="EP8" s="6">
        <f>'داده ها'!HB8</f>
      </c>
      <c r="EQ8" s="6">
        <f>'داده ها'!HC8</f>
      </c>
      <c r="ER8" s="6">
        <f>'داده ها'!HD8</f>
      </c>
      <c r="ES8" s="6">
        <f>'داده ها'!HE8</f>
      </c>
      <c r="ET8" s="6">
        <f>'داده ها'!HF8</f>
      </c>
      <c r="EU8" s="6">
        <f>'داده ها'!HG8</f>
      </c>
      <c r="EV8" s="6">
        <f>'داده ها'!HH8</f>
      </c>
      <c r="EW8" s="6">
        <f>'داده ها'!HI8</f>
      </c>
      <c r="EX8" s="6">
        <f>'داده ها'!HJ8</f>
      </c>
      <c r="EY8" s="6">
        <f>'داده ها'!HK8</f>
      </c>
      <c r="EZ8" s="6">
        <f>'داده ها'!HL8</f>
      </c>
      <c r="FA8" s="6">
        <f>'داده ها'!HM8</f>
      </c>
      <c r="FB8" s="6">
        <f>'داده ها'!HN8</f>
      </c>
      <c r="FC8" s="6">
        <f>'داده ها'!HO8</f>
      </c>
      <c r="FD8" s="6">
        <f>SUM(EA8:FC8)</f>
      </c>
      <c r="FE8" s="7">
        <f>IF(FD8&lt;43.5, "بدتر از متوسط", "بهتر از متوسط")</f>
      </c>
      <c r="FF8" s="7">
        <f>IF(FD8&lt;FD$17, "بدتر از متوسط", "بهتر از متوسط")</f>
      </c>
      <c r="FG8" s="6">
        <f>'داده ها'!HP8</f>
      </c>
      <c r="FH8" s="6">
        <f>'داده ها'!HQ8</f>
      </c>
      <c r="FI8" s="6">
        <f>'داده ها'!HR8</f>
      </c>
      <c r="FJ8" s="6">
        <f>'داده ها'!HS8</f>
      </c>
      <c r="FK8" s="6">
        <f>'داده ها'!HT8</f>
      </c>
      <c r="FL8" s="6">
        <f>'داده ها'!HU8</f>
      </c>
      <c r="FM8" s="6">
        <f>'داده ها'!HV8</f>
      </c>
      <c r="FN8" s="6">
        <f>'داده ها'!HW8</f>
      </c>
      <c r="FO8" s="6">
        <f>'داده ها'!HX8</f>
      </c>
      <c r="FP8" s="6">
        <f>'داده ها'!HY8</f>
      </c>
      <c r="FQ8" s="6">
        <f>'داده ها'!HZ8</f>
      </c>
      <c r="FR8" s="6">
        <f>'داده ها'!IA8</f>
      </c>
      <c r="FS8" s="6">
        <f>'داده ها'!IB8</f>
      </c>
      <c r="FT8" s="6">
        <f>'داده ها'!IC8</f>
      </c>
      <c r="FU8" s="6">
        <f>'داده ها'!ID8</f>
      </c>
      <c r="FV8" s="6">
        <f>SUM(FG8:FU8)</f>
      </c>
      <c r="FW8" s="7">
        <f>IF(FV8&lt;22.5, "بدتر از متوسط", "بهتر از متوسط")</f>
      </c>
      <c r="FX8" s="7">
        <f>IF(FV8&lt;FV$17, "بدتر از متوسط", "بهتر از متوسط")</f>
      </c>
    </row>
    <row x14ac:dyDescent="0.25" r="9" customHeight="1" ht="18.9">
      <c r="A9" s="1"/>
      <c r="B9" s="1"/>
      <c r="C9" s="1"/>
      <c r="D9" s="6">
        <f>'داده ها'!CO9</f>
      </c>
      <c r="E9" s="6">
        <f>'داده ها'!CP9</f>
      </c>
      <c r="F9" s="6">
        <f>'داده ها'!CQ9</f>
      </c>
      <c r="G9" s="6">
        <f>'داده ها'!CR9</f>
      </c>
      <c r="H9" s="6">
        <f>'داده ها'!CS9</f>
      </c>
      <c r="I9" s="6">
        <f>'داده ها'!CT9</f>
      </c>
      <c r="J9" s="6">
        <f>'داده ها'!CU9</f>
      </c>
      <c r="K9" s="6">
        <f>SUM(D9:J9)</f>
      </c>
      <c r="L9" s="7">
        <f>IF(K9&gt;0,"باید قبل از اینکه فعالیت بدنی خود را شروع کنید با پزشک مشورت کنید. ",IF(K9=0,"شما آمادگی لازم برای فعالیت بدنی را دارید."))</f>
      </c>
      <c r="M9" s="6">
        <f>'داده ها'!CV9</f>
      </c>
      <c r="N9" s="6">
        <f>'داده ها'!CW9</f>
      </c>
      <c r="O9" s="6">
        <f>'داده ها'!CX9</f>
      </c>
      <c r="P9" s="6">
        <f>'داده ها'!CY9</f>
      </c>
      <c r="Q9" s="6">
        <f>'داده ها'!CZ9</f>
      </c>
      <c r="R9" s="6">
        <f>'داده ها'!DA9</f>
      </c>
      <c r="S9" s="6">
        <f>'داده ها'!DB9</f>
      </c>
      <c r="T9" s="6">
        <f>'داده ها'!DC9</f>
      </c>
      <c r="U9" s="6">
        <f>'داده ها'!DD9</f>
      </c>
      <c r="V9" s="6">
        <f>'داده ها'!DE9</f>
      </c>
      <c r="W9" s="6">
        <f>'داده ها'!DF9</f>
      </c>
      <c r="X9" s="6">
        <f>'داده ها'!DG9</f>
      </c>
      <c r="Y9" s="6">
        <f>'داده ها'!DH9</f>
      </c>
      <c r="Z9" s="6">
        <f>'داده ها'!DI9</f>
      </c>
      <c r="AA9" s="6">
        <f>'داده ها'!DJ9</f>
      </c>
      <c r="AB9" s="6">
        <f>'داده ها'!DK9</f>
      </c>
      <c r="AC9" s="6">
        <f>'داده ها'!DL9</f>
      </c>
      <c r="AD9" s="6">
        <f>'داده ها'!DM9</f>
      </c>
      <c r="AE9" s="6">
        <f>'داده ها'!DN9</f>
      </c>
      <c r="AF9" s="6">
        <f>'داده ها'!DO9</f>
      </c>
      <c r="AG9" s="6">
        <f>'داده ها'!DP9</f>
      </c>
      <c r="AH9" s="6">
        <f>'داده ها'!DQ9</f>
      </c>
      <c r="AI9" s="6">
        <f>'داده ها'!DR9</f>
      </c>
      <c r="AJ9" s="6">
        <f>'داده ها'!DS9</f>
      </c>
      <c r="AK9" s="6">
        <f>'داده ها'!DT9</f>
      </c>
      <c r="AL9" s="6">
        <f>'داده ها'!DU9</f>
      </c>
      <c r="AM9" s="6">
        <f>'داده ها'!DV9</f>
      </c>
      <c r="AN9" s="6">
        <f>'داده ها'!DW9</f>
      </c>
      <c r="AO9" s="6">
        <f>'داده ها'!DX9</f>
      </c>
      <c r="AP9" s="6">
        <f>'داده ها'!DY9</f>
      </c>
      <c r="AQ9" s="6">
        <f>'داده ها'!DZ9</f>
      </c>
      <c r="AR9" s="6">
        <f>'داده ها'!EA9</f>
      </c>
      <c r="AS9" s="6">
        <f>'داده ها'!EB9</f>
      </c>
      <c r="AT9" s="6">
        <f>'داده ها'!EC9</f>
      </c>
      <c r="AU9" s="6">
        <f>'داده ها'!ED9</f>
      </c>
      <c r="AV9" s="6">
        <f>'داده ها'!EE9</f>
      </c>
      <c r="AW9" s="8">
        <f>(O9+P9+Q9+R9+S9+T9+U9+V9+W9+X9)/10</f>
      </c>
      <c r="AX9" s="8">
        <f>(Y9+Z9+AA9+AB9)/4</f>
      </c>
      <c r="AY9" s="8">
        <f>(AC9+AD9+AE9)/3</f>
      </c>
      <c r="AZ9" s="8">
        <f>(AI9+AM9+AO9+AQ9)/4</f>
      </c>
      <c r="BA9" s="8">
        <f>(AJ9+AK9+AL9+AN9+AP9)/5</f>
      </c>
      <c r="BB9" s="8">
        <f>(AF9+AR9)/2</f>
      </c>
      <c r="BC9" s="10">
        <f>(AG9+AH9)/2</f>
      </c>
      <c r="BD9" s="8">
        <f>(M9+AS9+AT9+AU9+AV9)/5</f>
      </c>
      <c r="BE9" s="10">
        <f>(AW9+AX9+BC9+BD9)/4</f>
      </c>
      <c r="BF9" s="8">
        <f>(AW9+AX9+AY9+AZ9)/4</f>
      </c>
      <c r="BG9" s="9">
        <f>IF(BE9&lt;50, "بدتر از متوسط", "بهتر از متوسط")</f>
      </c>
      <c r="BH9" s="9">
        <f>IF(BE9&lt;BE$17, "بدتر از متوسط", "بهتر از متوسط")</f>
      </c>
      <c r="BI9" s="9">
        <f>IF(BF9&lt;50, "بدتر از متوسط", "بهتر از متوسط")</f>
      </c>
      <c r="BJ9" s="9">
        <f>IF(BF9&lt;BF$17, "بدتر از متوسط", "بهتر از متوسط")</f>
      </c>
      <c r="BK9" s="6">
        <f>'داده ها'!EF9</f>
      </c>
      <c r="BL9" s="6">
        <f>'داده ها'!EG9</f>
      </c>
      <c r="BM9" s="6">
        <f>'داده ها'!EH9</f>
      </c>
      <c r="BN9" s="6">
        <f>'داده ها'!EI9</f>
      </c>
      <c r="BO9" s="6">
        <f>'داده ها'!EJ9</f>
      </c>
      <c r="BP9" s="6">
        <f>'داده ها'!EK9</f>
      </c>
      <c r="BQ9" s="6">
        <f>'داده ها'!EL9</f>
      </c>
      <c r="BR9" s="6">
        <f>'داده ها'!EM9</f>
      </c>
      <c r="BS9" s="6">
        <f>'داده ها'!EN9</f>
      </c>
      <c r="BT9" s="6">
        <f>'داده ها'!EO9</f>
      </c>
      <c r="BU9" s="6">
        <f>'داده ها'!EP9</f>
      </c>
      <c r="BV9" s="6">
        <f>'داده ها'!EQ9</f>
      </c>
      <c r="BW9" s="6">
        <f>'داده ها'!ER9</f>
      </c>
      <c r="BX9" s="6">
        <f>'داده ها'!ES9</f>
      </c>
      <c r="BY9" s="6">
        <f>'داده ها'!ET9</f>
      </c>
      <c r="BZ9" s="6">
        <f>'داده ها'!EU9</f>
      </c>
      <c r="CA9" s="6">
        <f>'داده ها'!EV9</f>
      </c>
      <c r="CB9" s="6">
        <f>'داده ها'!EW9</f>
      </c>
      <c r="CC9" s="6">
        <f>'داده ها'!EX9</f>
      </c>
      <c r="CD9" s="6">
        <f>SUM(BK9:CC9)</f>
      </c>
      <c r="CE9" s="7">
        <f>IF(CD9&lt;38, "بدتر از متوسط", "بهتر از متوسط")</f>
      </c>
      <c r="CF9" s="7">
        <f>IF(CD9&lt;CD$17, "بدتر از متوسط", "بهتر از متوسط")</f>
      </c>
      <c r="CG9" s="6">
        <f>'داده ها'!EY9</f>
      </c>
      <c r="CH9" s="6">
        <f>'داده ها'!EZ9</f>
      </c>
      <c r="CI9" s="6">
        <f>'داده ها'!FA9</f>
      </c>
      <c r="CJ9" s="6">
        <f>'داده ها'!FB9</f>
      </c>
      <c r="CK9" s="6">
        <f>'داده ها'!FC9</f>
      </c>
      <c r="CL9" s="6">
        <f>'داده ها'!FD9</f>
      </c>
      <c r="CM9" s="6">
        <f>'داده ها'!FE9</f>
      </c>
      <c r="CN9" s="6">
        <f>'داده ها'!FF9</f>
      </c>
      <c r="CO9" s="6">
        <f>'داده ها'!FG9</f>
      </c>
      <c r="CP9" s="6">
        <f>'داده ها'!FH9</f>
      </c>
      <c r="CQ9" s="6">
        <f>'داده ها'!FI9</f>
      </c>
      <c r="CR9" s="6">
        <f>'داده ها'!FJ9</f>
      </c>
      <c r="CS9" s="6">
        <f>'داده ها'!FK9</f>
      </c>
      <c r="CT9" s="6">
        <f>'داده ها'!FL9</f>
      </c>
      <c r="CU9" s="6">
        <f>'داده ها'!FM9</f>
      </c>
      <c r="CV9" s="6">
        <f>'داده ها'!FN9</f>
      </c>
      <c r="CW9" s="6">
        <f>'داده ها'!FO9</f>
      </c>
      <c r="CX9" s="6">
        <f>'داده ها'!FP9</f>
      </c>
      <c r="CY9" s="6">
        <f>'داده ها'!FQ9</f>
      </c>
      <c r="CZ9" s="6">
        <f>'داده ها'!FR9</f>
      </c>
      <c r="DA9" s="6">
        <f>'داده ها'!FS9</f>
      </c>
      <c r="DB9" s="6">
        <f>'داده ها'!FT9</f>
      </c>
      <c r="DC9" s="6">
        <f>'داده ها'!FU9</f>
      </c>
      <c r="DD9" s="6">
        <f>'داده ها'!FV9</f>
      </c>
      <c r="DE9" s="6">
        <f>'داده ها'!FW9</f>
      </c>
      <c r="DF9" s="6">
        <f>'داده ها'!FX9</f>
      </c>
      <c r="DG9" s="6">
        <f>'داده ها'!FY9</f>
      </c>
      <c r="DH9" s="6">
        <f>'داده ها'!FZ9</f>
      </c>
      <c r="DI9" s="6">
        <f>SUM(CG9:DH9)</f>
      </c>
      <c r="DJ9" s="7">
        <f>IF(DI9&gt;23, "بدتر از متوسط", "بهتر از متوسط")</f>
      </c>
      <c r="DK9" s="7">
        <f>IF(DI9&gt;DI$17, "بدتر از متوسط", "بهتر از متوسط")</f>
      </c>
      <c r="DL9" s="6">
        <f>'داده ها'!GA9</f>
      </c>
      <c r="DM9" s="6">
        <f>'داده ها'!GB9</f>
      </c>
      <c r="DN9" s="6">
        <f>'داده ها'!GC9</f>
      </c>
      <c r="DO9" s="6">
        <f>'داده ها'!GD9</f>
      </c>
      <c r="DP9" s="6">
        <f>'داده ها'!GE9</f>
      </c>
      <c r="DQ9" s="6">
        <f>'داده ها'!GF9</f>
      </c>
      <c r="DR9" s="6">
        <f>'داده ها'!GG9</f>
      </c>
      <c r="DS9" s="6">
        <f>'داده ها'!GH9</f>
      </c>
      <c r="DT9" s="6">
        <f>'داده ها'!GI9</f>
      </c>
      <c r="DU9" s="6">
        <f>'داده ها'!GJ9</f>
      </c>
      <c r="DV9" s="6">
        <f>'داده ها'!GK9</f>
      </c>
      <c r="DW9" s="6">
        <f>'داده ها'!GL9</f>
      </c>
      <c r="DX9" s="6">
        <f>SUM(DL9:DW9)</f>
      </c>
      <c r="DY9" s="7">
        <f>IF(DX9&lt;24, "بدتر از متوسط", "بهتر از متوسط")</f>
      </c>
      <c r="DZ9" s="7">
        <f>IF(DX9&lt;DX$17, "بدتر از متوسط", "بهتر از متوسط")</f>
      </c>
      <c r="EA9" s="6">
        <f>'داده ها'!GM9</f>
      </c>
      <c r="EB9" s="6">
        <f>'داده ها'!GN9</f>
      </c>
      <c r="EC9" s="6">
        <f>'داده ها'!GO9</f>
      </c>
      <c r="ED9" s="6">
        <f>'داده ها'!GP9</f>
      </c>
      <c r="EE9" s="6">
        <f>'داده ها'!GQ9</f>
      </c>
      <c r="EF9" s="6">
        <f>'داده ها'!GR9</f>
      </c>
      <c r="EG9" s="6">
        <f>'داده ها'!GS9</f>
      </c>
      <c r="EH9" s="6">
        <f>'داده ها'!GT9</f>
      </c>
      <c r="EI9" s="6">
        <f>'داده ها'!GU9</f>
      </c>
      <c r="EJ9" s="6">
        <f>'داده ها'!GV9</f>
      </c>
      <c r="EK9" s="6">
        <f>'داده ها'!GW9</f>
      </c>
      <c r="EL9" s="6">
        <f>'داده ها'!GX9</f>
      </c>
      <c r="EM9" s="6">
        <f>'داده ها'!GY9</f>
      </c>
      <c r="EN9" s="6">
        <f>'داده ها'!GZ9</f>
      </c>
      <c r="EO9" s="6">
        <f>'داده ها'!HA9</f>
      </c>
      <c r="EP9" s="6">
        <f>'داده ها'!HB9</f>
      </c>
      <c r="EQ9" s="6">
        <f>'داده ها'!HC9</f>
      </c>
      <c r="ER9" s="6">
        <f>'داده ها'!HD9</f>
      </c>
      <c r="ES9" s="6">
        <f>'داده ها'!HE9</f>
      </c>
      <c r="ET9" s="6">
        <f>'داده ها'!HF9</f>
      </c>
      <c r="EU9" s="6">
        <f>'داده ها'!HG9</f>
      </c>
      <c r="EV9" s="6">
        <f>'داده ها'!HH9</f>
      </c>
      <c r="EW9" s="6">
        <f>'داده ها'!HI9</f>
      </c>
      <c r="EX9" s="6">
        <f>'داده ها'!HJ9</f>
      </c>
      <c r="EY9" s="6">
        <f>'داده ها'!HK9</f>
      </c>
      <c r="EZ9" s="6">
        <f>'داده ها'!HL9</f>
      </c>
      <c r="FA9" s="6">
        <f>'داده ها'!HM9</f>
      </c>
      <c r="FB9" s="6">
        <f>'داده ها'!HN9</f>
      </c>
      <c r="FC9" s="6">
        <f>'داده ها'!HO9</f>
      </c>
      <c r="FD9" s="6">
        <f>SUM(EA9:FC9)</f>
      </c>
      <c r="FE9" s="7">
        <f>IF(FD9&lt;43.5, "بدتر از متوسط", "بهتر از متوسط")</f>
      </c>
      <c r="FF9" s="7">
        <f>IF(FD9&lt;FD$17, "بدتر از متوسط", "بهتر از متوسط")</f>
      </c>
      <c r="FG9" s="6">
        <f>'داده ها'!HP9</f>
      </c>
      <c r="FH9" s="6">
        <f>'داده ها'!HQ9</f>
      </c>
      <c r="FI9" s="6">
        <f>'داده ها'!HR9</f>
      </c>
      <c r="FJ9" s="6">
        <f>'داده ها'!HS9</f>
      </c>
      <c r="FK9" s="6">
        <f>'داده ها'!HT9</f>
      </c>
      <c r="FL9" s="6">
        <f>'داده ها'!HU9</f>
      </c>
      <c r="FM9" s="6">
        <f>'داده ها'!HV9</f>
      </c>
      <c r="FN9" s="6">
        <f>'داده ها'!HW9</f>
      </c>
      <c r="FO9" s="6">
        <f>'داده ها'!HX9</f>
      </c>
      <c r="FP9" s="6">
        <f>'داده ها'!HY9</f>
      </c>
      <c r="FQ9" s="6">
        <f>'داده ها'!HZ9</f>
      </c>
      <c r="FR9" s="6">
        <f>'داده ها'!IA9</f>
      </c>
      <c r="FS9" s="6">
        <f>'داده ها'!IB9</f>
      </c>
      <c r="FT9" s="6">
        <f>'داده ها'!IC9</f>
      </c>
      <c r="FU9" s="6">
        <f>'داده ها'!ID9</f>
      </c>
      <c r="FV9" s="6">
        <f>SUM(FG9:FU9)</f>
      </c>
      <c r="FW9" s="7">
        <f>IF(FV9&lt;22.5, "بدتر از متوسط", "بهتر از متوسط")</f>
      </c>
      <c r="FX9" s="7">
        <f>IF(FV9&lt;FV$17, "بدتر از متوسط", "بهتر از متوسط")</f>
      </c>
    </row>
    <row x14ac:dyDescent="0.25" r="10" customHeight="1" ht="18.9">
      <c r="A10" s="1"/>
      <c r="B10" s="1"/>
      <c r="C10" s="1"/>
      <c r="D10" s="6">
        <f>'داده ها'!CO10</f>
      </c>
      <c r="E10" s="6">
        <f>'داده ها'!CP10</f>
      </c>
      <c r="F10" s="6">
        <f>'داده ها'!CQ10</f>
      </c>
      <c r="G10" s="6">
        <f>'داده ها'!CR10</f>
      </c>
      <c r="H10" s="6">
        <f>'داده ها'!CS10</f>
      </c>
      <c r="I10" s="6">
        <f>'داده ها'!CT10</f>
      </c>
      <c r="J10" s="6">
        <f>'داده ها'!CU10</f>
      </c>
      <c r="K10" s="6">
        <f>SUM(D10:J10)</f>
      </c>
      <c r="L10" s="7">
        <f>IF(K10&gt;0,"باید قبل از اینکه فعالیت بدنی خود را شروع کنید با پزشک مشورت کنید. ",IF(K10=0,"شما آمادگی لازم برای فعالیت بدنی را دارید."))</f>
      </c>
      <c r="M10" s="6">
        <f>'داده ها'!CV10</f>
      </c>
      <c r="N10" s="6">
        <f>'داده ها'!CW10</f>
      </c>
      <c r="O10" s="6">
        <f>'داده ها'!CX10</f>
      </c>
      <c r="P10" s="6">
        <f>'داده ها'!CY10</f>
      </c>
      <c r="Q10" s="6">
        <f>'داده ها'!CZ10</f>
      </c>
      <c r="R10" s="6">
        <f>'داده ها'!DA10</f>
      </c>
      <c r="S10" s="6">
        <f>'داده ها'!DB10</f>
      </c>
      <c r="T10" s="6">
        <f>'داده ها'!DC10</f>
      </c>
      <c r="U10" s="6">
        <f>'داده ها'!DD10</f>
      </c>
      <c r="V10" s="6">
        <f>'داده ها'!DE10</f>
      </c>
      <c r="W10" s="6">
        <f>'داده ها'!DF10</f>
      </c>
      <c r="X10" s="6">
        <f>'داده ها'!DG10</f>
      </c>
      <c r="Y10" s="6">
        <f>'داده ها'!DH10</f>
      </c>
      <c r="Z10" s="6">
        <f>'داده ها'!DI10</f>
      </c>
      <c r="AA10" s="6">
        <f>'داده ها'!DJ10</f>
      </c>
      <c r="AB10" s="6">
        <f>'داده ها'!DK10</f>
      </c>
      <c r="AC10" s="6">
        <f>'داده ها'!DL10</f>
      </c>
      <c r="AD10" s="6">
        <f>'داده ها'!DM10</f>
      </c>
      <c r="AE10" s="6">
        <f>'داده ها'!DN10</f>
      </c>
      <c r="AF10" s="6">
        <f>'داده ها'!DO10</f>
      </c>
      <c r="AG10" s="6">
        <f>'داده ها'!DP10</f>
      </c>
      <c r="AH10" s="6">
        <f>'داده ها'!DQ10</f>
      </c>
      <c r="AI10" s="6">
        <f>'داده ها'!DR10</f>
      </c>
      <c r="AJ10" s="6">
        <f>'داده ها'!DS10</f>
      </c>
      <c r="AK10" s="6">
        <f>'داده ها'!DT10</f>
      </c>
      <c r="AL10" s="6">
        <f>'داده ها'!DU10</f>
      </c>
      <c r="AM10" s="6">
        <f>'داده ها'!DV10</f>
      </c>
      <c r="AN10" s="6">
        <f>'داده ها'!DW10</f>
      </c>
      <c r="AO10" s="6">
        <f>'داده ها'!DX10</f>
      </c>
      <c r="AP10" s="6">
        <f>'داده ها'!DY10</f>
      </c>
      <c r="AQ10" s="6">
        <f>'داده ها'!DZ10</f>
      </c>
      <c r="AR10" s="6">
        <f>'داده ها'!EA10</f>
      </c>
      <c r="AS10" s="3">
        <f>'داده ها'!EB10</f>
      </c>
      <c r="AT10" s="3">
        <f>'داده ها'!EC10</f>
      </c>
      <c r="AU10" s="3">
        <f>'داده ها'!ED10</f>
      </c>
      <c r="AV10" s="3">
        <f>'داده ها'!EE10</f>
      </c>
      <c r="AW10" s="8">
        <f>(O10+P10+Q10+R10+S10+T10+U10+V10+W10+X10)/10</f>
      </c>
      <c r="AX10" s="8">
        <f>(Y10+Z10+AA10+AB10)/4</f>
      </c>
      <c r="AY10" s="8">
        <f>(AC10+AD10+AE10)/3</f>
      </c>
      <c r="AZ10" s="8">
        <f>(AI10+AM10+AO10+AQ10)/4</f>
      </c>
      <c r="BA10" s="8">
        <f>(AJ10+AK10+AL10+AN10+AP10)/5</f>
      </c>
      <c r="BB10" s="8">
        <f>(AF10+AR10)/2</f>
      </c>
      <c r="BC10" s="10">
        <f>(AG10+AH10)/2</f>
      </c>
      <c r="BD10" s="8">
        <f>(M10+AS10+AT10+AU10+AV10)/5</f>
      </c>
      <c r="BE10" s="10">
        <f>(AW10+AX10+BC10+BD10)/4</f>
      </c>
      <c r="BF10" s="8">
        <f>(AW10+AX10+AY10+AZ10)/4</f>
      </c>
      <c r="BG10" s="9">
        <f>IF(BE10&lt;50, "بدتر از متوسط", "بهتر از متوسط")</f>
      </c>
      <c r="BH10" s="9">
        <f>IF(BE10&lt;BE$17, "بدتر از متوسط", "بهتر از متوسط")</f>
      </c>
      <c r="BI10" s="9">
        <f>IF(BF10&lt;50, "بدتر از متوسط", "بهتر از متوسط")</f>
      </c>
      <c r="BJ10" s="9">
        <f>IF(BF10&lt;BF$17, "بدتر از متوسط", "بهتر از متوسط")</f>
      </c>
      <c r="BK10" s="3">
        <f>'داده ها'!EF10</f>
      </c>
      <c r="BL10" s="3">
        <f>'داده ها'!EG10</f>
      </c>
      <c r="BM10" s="3">
        <f>'داده ها'!EH10</f>
      </c>
      <c r="BN10" s="3">
        <f>'داده ها'!EI10</f>
      </c>
      <c r="BO10" s="3">
        <f>'داده ها'!EJ10</f>
      </c>
      <c r="BP10" s="3">
        <f>'داده ها'!EK10</f>
      </c>
      <c r="BQ10" s="3">
        <f>'داده ها'!EL10</f>
      </c>
      <c r="BR10" s="3">
        <f>'داده ها'!EM10</f>
      </c>
      <c r="BS10" s="3">
        <f>'داده ها'!EN10</f>
      </c>
      <c r="BT10" s="3">
        <f>'داده ها'!EO10</f>
      </c>
      <c r="BU10" s="3">
        <f>'داده ها'!EP10</f>
      </c>
      <c r="BV10" s="3">
        <f>'داده ها'!EQ10</f>
      </c>
      <c r="BW10" s="3">
        <f>'داده ها'!ER10</f>
      </c>
      <c r="BX10" s="3">
        <f>'داده ها'!ES10</f>
      </c>
      <c r="BY10" s="3">
        <f>'داده ها'!ET10</f>
      </c>
      <c r="BZ10" s="3">
        <f>'داده ها'!EU10</f>
      </c>
      <c r="CA10" s="3">
        <f>'داده ها'!EV10</f>
      </c>
      <c r="CB10" s="3">
        <f>'داده ها'!EW10</f>
      </c>
      <c r="CC10" s="3">
        <f>'داده ها'!EX10</f>
      </c>
      <c r="CD10" s="6">
        <f>SUM(BK10:CC10)</f>
      </c>
      <c r="CE10" s="7">
        <f>IF(CD10&lt;38, "بدتر از متوسط", "بهتر از متوسط")</f>
      </c>
      <c r="CF10" s="7">
        <f>IF(CD10&lt;CD$17, "بدتر از متوسط", "بهتر از متوسط")</f>
      </c>
      <c r="CG10" s="6">
        <f>'داده ها'!EY10</f>
      </c>
      <c r="CH10" s="6">
        <f>'داده ها'!EZ10</f>
      </c>
      <c r="CI10" s="6">
        <f>'داده ها'!FA10</f>
      </c>
      <c r="CJ10" s="6">
        <f>'داده ها'!FB10</f>
      </c>
      <c r="CK10" s="6">
        <f>'داده ها'!FC10</f>
      </c>
      <c r="CL10" s="6">
        <f>'داده ها'!FD10</f>
      </c>
      <c r="CM10" s="6">
        <f>'داده ها'!FE10</f>
      </c>
      <c r="CN10" s="6">
        <f>'داده ها'!FF10</f>
      </c>
      <c r="CO10" s="6">
        <f>'داده ها'!FG10</f>
      </c>
      <c r="CP10" s="6">
        <f>'داده ها'!FH10</f>
      </c>
      <c r="CQ10" s="6">
        <f>'داده ها'!FI10</f>
      </c>
      <c r="CR10" s="6">
        <f>'داده ها'!FJ10</f>
      </c>
      <c r="CS10" s="6">
        <f>'داده ها'!FK10</f>
      </c>
      <c r="CT10" s="6">
        <f>'داده ها'!FL10</f>
      </c>
      <c r="CU10" s="6">
        <f>'داده ها'!FM10</f>
      </c>
      <c r="CV10" s="6">
        <f>'داده ها'!FN10</f>
      </c>
      <c r="CW10" s="6">
        <f>'داده ها'!FO10</f>
      </c>
      <c r="CX10" s="6">
        <f>'داده ها'!FP10</f>
      </c>
      <c r="CY10" s="6">
        <f>'داده ها'!FQ10</f>
      </c>
      <c r="CZ10" s="6">
        <f>'داده ها'!FR10</f>
      </c>
      <c r="DA10" s="6">
        <f>'داده ها'!FS10</f>
      </c>
      <c r="DB10" s="6">
        <f>'داده ها'!FT10</f>
      </c>
      <c r="DC10" s="6">
        <f>'داده ها'!FU10</f>
      </c>
      <c r="DD10" s="6">
        <f>'داده ها'!FV10</f>
      </c>
      <c r="DE10" s="6">
        <f>'داده ها'!FW10</f>
      </c>
      <c r="DF10" s="6">
        <f>'داده ها'!FX10</f>
      </c>
      <c r="DG10" s="6">
        <f>'داده ها'!FY10</f>
      </c>
      <c r="DH10" s="6">
        <f>'داده ها'!FZ10</f>
      </c>
      <c r="DI10" s="6">
        <f>SUM(CG10:DH10)</f>
      </c>
      <c r="DJ10" s="7">
        <f>IF(DI10&gt;23, "بدتر از متوسط", "بهتر از متوسط")</f>
      </c>
      <c r="DK10" s="7">
        <f>IF(DI10&gt;DI$17, "بدتر از متوسط", "بهتر از متوسط")</f>
      </c>
      <c r="DL10" s="3">
        <f>'داده ها'!GA10</f>
      </c>
      <c r="DM10" s="3">
        <f>'داده ها'!GB10</f>
      </c>
      <c r="DN10" s="3">
        <f>'داده ها'!GC10</f>
      </c>
      <c r="DO10" s="3">
        <f>'داده ها'!GD10</f>
      </c>
      <c r="DP10" s="3">
        <f>'داده ها'!GE10</f>
      </c>
      <c r="DQ10" s="3">
        <f>'داده ها'!GF10</f>
      </c>
      <c r="DR10" s="3">
        <f>'داده ها'!GG10</f>
      </c>
      <c r="DS10" s="3">
        <f>'داده ها'!GH10</f>
      </c>
      <c r="DT10" s="3">
        <f>'داده ها'!GI10</f>
      </c>
      <c r="DU10" s="3">
        <f>'داده ها'!GJ10</f>
      </c>
      <c r="DV10" s="3">
        <f>'داده ها'!GK10</f>
      </c>
      <c r="DW10" s="3">
        <f>'داده ها'!GL10</f>
      </c>
      <c r="DX10" s="6">
        <f>SUM(DL10:DW10)</f>
      </c>
      <c r="DY10" s="7">
        <f>IF(DX10&lt;24, "بدتر از متوسط", "بهتر از متوسط")</f>
      </c>
      <c r="DZ10" s="7">
        <f>IF(DX10&lt;DX$17, "بدتر از متوسط", "بهتر از متوسط")</f>
      </c>
      <c r="EA10" s="6">
        <f>'داده ها'!GM10</f>
      </c>
      <c r="EB10" s="6">
        <f>'داده ها'!GN10</f>
      </c>
      <c r="EC10" s="6">
        <f>'داده ها'!GO10</f>
      </c>
      <c r="ED10" s="6">
        <f>'داده ها'!GP10</f>
      </c>
      <c r="EE10" s="6">
        <f>'داده ها'!GQ10</f>
      </c>
      <c r="EF10" s="6">
        <f>'داده ها'!GR10</f>
      </c>
      <c r="EG10" s="6">
        <f>'داده ها'!GS10</f>
      </c>
      <c r="EH10" s="6">
        <f>'داده ها'!GT10</f>
      </c>
      <c r="EI10" s="6">
        <f>'داده ها'!GU10</f>
      </c>
      <c r="EJ10" s="6">
        <f>'داده ها'!GV10</f>
      </c>
      <c r="EK10" s="6">
        <f>'داده ها'!GW10</f>
      </c>
      <c r="EL10" s="6">
        <f>'داده ها'!GX10</f>
      </c>
      <c r="EM10" s="6">
        <f>'داده ها'!GY10</f>
      </c>
      <c r="EN10" s="6">
        <f>'داده ها'!GZ10</f>
      </c>
      <c r="EO10" s="6">
        <f>'داده ها'!HA10</f>
      </c>
      <c r="EP10" s="6">
        <f>'داده ها'!HB10</f>
      </c>
      <c r="EQ10" s="6">
        <f>'داده ها'!HC10</f>
      </c>
      <c r="ER10" s="6">
        <f>'داده ها'!HD10</f>
      </c>
      <c r="ES10" s="6">
        <f>'داده ها'!HE10</f>
      </c>
      <c r="ET10" s="6">
        <f>'داده ها'!HF10</f>
      </c>
      <c r="EU10" s="6">
        <f>'داده ها'!HG10</f>
      </c>
      <c r="EV10" s="6">
        <f>'داده ها'!HH10</f>
      </c>
      <c r="EW10" s="6">
        <f>'داده ها'!HI10</f>
      </c>
      <c r="EX10" s="6">
        <f>'داده ها'!HJ10</f>
      </c>
      <c r="EY10" s="6">
        <f>'داده ها'!HK10</f>
      </c>
      <c r="EZ10" s="6">
        <f>'داده ها'!HL10</f>
      </c>
      <c r="FA10" s="6">
        <f>'داده ها'!HM10</f>
      </c>
      <c r="FB10" s="6">
        <f>'داده ها'!HN10</f>
      </c>
      <c r="FC10" s="6">
        <f>'داده ها'!HO10</f>
      </c>
      <c r="FD10" s="6">
        <f>SUM(EA10:FC10)</f>
      </c>
      <c r="FE10" s="7">
        <f>IF(FD10&lt;43.5, "بدتر از متوسط", "بهتر از متوسط")</f>
      </c>
      <c r="FF10" s="7">
        <f>IF(FD10&lt;FD$17, "بدتر از متوسط", "بهتر از متوسط")</f>
      </c>
      <c r="FG10" s="6">
        <f>'داده ها'!HP10</f>
      </c>
      <c r="FH10" s="6">
        <f>'داده ها'!HQ10</f>
      </c>
      <c r="FI10" s="6">
        <f>'داده ها'!HR10</f>
      </c>
      <c r="FJ10" s="6">
        <f>'داده ها'!HS10</f>
      </c>
      <c r="FK10" s="6">
        <f>'داده ها'!HT10</f>
      </c>
      <c r="FL10" s="6">
        <f>'داده ها'!HU10</f>
      </c>
      <c r="FM10" s="6">
        <f>'داده ها'!HV10</f>
      </c>
      <c r="FN10" s="6">
        <f>'داده ها'!HW10</f>
      </c>
      <c r="FO10" s="6">
        <f>'داده ها'!HX10</f>
      </c>
      <c r="FP10" s="6">
        <f>'داده ها'!HY10</f>
      </c>
      <c r="FQ10" s="6">
        <f>'داده ها'!HZ10</f>
      </c>
      <c r="FR10" s="6">
        <f>'داده ها'!IA10</f>
      </c>
      <c r="FS10" s="6">
        <f>'داده ها'!IB10</f>
      </c>
      <c r="FT10" s="6">
        <f>'داده ها'!IC10</f>
      </c>
      <c r="FU10" s="6">
        <f>'داده ها'!ID10</f>
      </c>
      <c r="FV10" s="6">
        <f>SUM(FG10:FU10)</f>
      </c>
      <c r="FW10" s="7">
        <f>IF(FV10&lt;22.5, "بدتر از متوسط", "بهتر از متوسط")</f>
      </c>
      <c r="FX10" s="7">
        <f>IF(FV10&lt;FV$17, "بدتر از متوسط", "بهتر از متوسط")</f>
      </c>
    </row>
    <row x14ac:dyDescent="0.25" r="11" customHeight="1" ht="18.9">
      <c r="A11" s="1"/>
      <c r="B11" s="1"/>
      <c r="C11" s="1"/>
      <c r="D11" s="6">
        <f>'داده ها'!CO11</f>
      </c>
      <c r="E11" s="6">
        <f>'داده ها'!CP11</f>
      </c>
      <c r="F11" s="6">
        <f>'داده ها'!CQ11</f>
      </c>
      <c r="G11" s="6">
        <f>'داده ها'!CR11</f>
      </c>
      <c r="H11" s="6">
        <f>'داده ها'!CS11</f>
      </c>
      <c r="I11" s="6">
        <f>'داده ها'!CT11</f>
      </c>
      <c r="J11" s="6">
        <f>'داده ها'!CU11</f>
      </c>
      <c r="K11" s="6">
        <f>SUM(D11:J11)</f>
      </c>
      <c r="L11" s="7">
        <f>IF(K11&gt;0,"باید قبل از اینکه فعالیت بدنی خود را شروع کنید با پزشک مشورت کنید. ",IF(K11=0,"شما آمادگی لازم برای فعالیت بدنی را دارید."))</f>
      </c>
      <c r="M11" s="6">
        <f>'داده ها'!CV11</f>
      </c>
      <c r="N11" s="6">
        <f>'داده ها'!CW11</f>
      </c>
      <c r="O11" s="6">
        <f>'داده ها'!CX11</f>
      </c>
      <c r="P11" s="6">
        <f>'داده ها'!CY11</f>
      </c>
      <c r="Q11" s="6">
        <f>'داده ها'!CZ11</f>
      </c>
      <c r="R11" s="6">
        <f>'داده ها'!DA11</f>
      </c>
      <c r="S11" s="6">
        <f>'داده ها'!DB11</f>
      </c>
      <c r="T11" s="6">
        <f>'داده ها'!DC11</f>
      </c>
      <c r="U11" s="6">
        <f>'داده ها'!DD11</f>
      </c>
      <c r="V11" s="6">
        <f>'داده ها'!DE11</f>
      </c>
      <c r="W11" s="6">
        <f>'داده ها'!DF11</f>
      </c>
      <c r="X11" s="6">
        <f>'داده ها'!DG11</f>
      </c>
      <c r="Y11" s="6">
        <f>'داده ها'!DH11</f>
      </c>
      <c r="Z11" s="6">
        <f>'داده ها'!DI11</f>
      </c>
      <c r="AA11" s="6">
        <f>'داده ها'!DJ11</f>
      </c>
      <c r="AB11" s="6">
        <f>'داده ها'!DK11</f>
      </c>
      <c r="AC11" s="6">
        <f>'داده ها'!DL11</f>
      </c>
      <c r="AD11" s="6">
        <f>'داده ها'!DM11</f>
      </c>
      <c r="AE11" s="6">
        <f>'داده ها'!DN11</f>
      </c>
      <c r="AF11" s="6">
        <f>'داده ها'!DO11</f>
      </c>
      <c r="AG11" s="6">
        <f>'داده ها'!DP11</f>
      </c>
      <c r="AH11" s="6">
        <f>'داده ها'!DQ11</f>
      </c>
      <c r="AI11" s="6">
        <f>'داده ها'!DR11</f>
      </c>
      <c r="AJ11" s="6">
        <f>'داده ها'!DS11</f>
      </c>
      <c r="AK11" s="6">
        <f>'داده ها'!DT11</f>
      </c>
      <c r="AL11" s="6">
        <f>'داده ها'!DU11</f>
      </c>
      <c r="AM11" s="6">
        <f>'داده ها'!DV11</f>
      </c>
      <c r="AN11" s="6">
        <f>'داده ها'!DW11</f>
      </c>
      <c r="AO11" s="6">
        <f>'داده ها'!DX11</f>
      </c>
      <c r="AP11" s="6">
        <f>'داده ها'!DY11</f>
      </c>
      <c r="AQ11" s="6">
        <f>'داده ها'!DZ11</f>
      </c>
      <c r="AR11" s="3">
        <f>'داده ها'!EA11</f>
      </c>
      <c r="AS11" s="6">
        <f>'داده ها'!EB11</f>
      </c>
      <c r="AT11" s="6">
        <f>'داده ها'!EC11</f>
      </c>
      <c r="AU11" s="6">
        <f>'داده ها'!ED11</f>
      </c>
      <c r="AV11" s="6">
        <f>'داده ها'!EE11</f>
      </c>
      <c r="AW11" s="8">
        <f>(O11+P11+Q11+R11+S11+T11+U11+V11+W11+X11)/10</f>
      </c>
      <c r="AX11" s="8">
        <f>(Y11+Z11+AA11+AB11)/4</f>
      </c>
      <c r="AY11" s="8">
        <f>(AC11+AD11+AE11)/3</f>
      </c>
      <c r="AZ11" s="8">
        <f>(AI11+AM11+AO11+AQ11)/4</f>
      </c>
      <c r="BA11" s="8">
        <f>(AJ11+AK11+AL11+AN11+AP11)/5</f>
      </c>
      <c r="BB11" s="10">
        <f>(AF11+AR11)/2</f>
      </c>
      <c r="BC11" s="8">
        <f>(AG11+AH11)/2</f>
      </c>
      <c r="BD11" s="8">
        <f>(M11+AS11+AT11+AU11+AV11)/5</f>
      </c>
      <c r="BE11" s="10">
        <f>(AW11+AX11+BC11+BD11)/4</f>
      </c>
      <c r="BF11" s="10">
        <f>(AW11+AX11+AY11+AZ11)/4</f>
      </c>
      <c r="BG11" s="9">
        <f>IF(BE11&lt;50, "بدتر از متوسط", "بهتر از متوسط")</f>
      </c>
      <c r="BH11" s="9">
        <f>IF(BE11&lt;BE$17, "بدتر از متوسط", "بهتر از متوسط")</f>
      </c>
      <c r="BI11" s="9">
        <f>IF(BF11&lt;50, "بدتر از متوسط", "بهتر از متوسط")</f>
      </c>
      <c r="BJ11" s="9">
        <f>IF(BF11&lt;BF$17, "بدتر از متوسط", "بهتر از متوسط")</f>
      </c>
      <c r="BK11" s="6">
        <f>'داده ها'!EF11</f>
      </c>
      <c r="BL11" s="6">
        <f>'داده ها'!EG11</f>
      </c>
      <c r="BM11" s="6">
        <f>'داده ها'!EH11</f>
      </c>
      <c r="BN11" s="6">
        <f>'داده ها'!EI11</f>
      </c>
      <c r="BO11" s="6">
        <f>'داده ها'!EJ11</f>
      </c>
      <c r="BP11" s="6">
        <f>'داده ها'!EK11</f>
      </c>
      <c r="BQ11" s="6">
        <f>'داده ها'!EL11</f>
      </c>
      <c r="BR11" s="6">
        <f>'داده ها'!EM11</f>
      </c>
      <c r="BS11" s="6">
        <f>'داده ها'!EN11</f>
      </c>
      <c r="BT11" s="6">
        <f>'داده ها'!EO11</f>
      </c>
      <c r="BU11" s="6">
        <f>'داده ها'!EP11</f>
      </c>
      <c r="BV11" s="6">
        <f>'داده ها'!EQ11</f>
      </c>
      <c r="BW11" s="6">
        <f>'داده ها'!ER11</f>
      </c>
      <c r="BX11" s="6">
        <f>'داده ها'!ES11</f>
      </c>
      <c r="BY11" s="6">
        <f>'داده ها'!ET11</f>
      </c>
      <c r="BZ11" s="6">
        <f>'داده ها'!EU11</f>
      </c>
      <c r="CA11" s="6">
        <f>'داده ها'!EV11</f>
      </c>
      <c r="CB11" s="6">
        <f>'داده ها'!EW11</f>
      </c>
      <c r="CC11" s="6">
        <f>'داده ها'!EX11</f>
      </c>
      <c r="CD11" s="6">
        <f>SUM(BK11:CC11)</f>
      </c>
      <c r="CE11" s="7">
        <f>IF(CD11&lt;38, "بدتر از متوسط", "بهتر از متوسط")</f>
      </c>
      <c r="CF11" s="7">
        <f>IF(CD11&lt;CD$17, "بدتر از متوسط", "بهتر از متوسط")</f>
      </c>
      <c r="CG11" s="6">
        <f>'داده ها'!EY11</f>
      </c>
      <c r="CH11" s="6">
        <f>'داده ها'!EZ11</f>
      </c>
      <c r="CI11" s="6">
        <f>'داده ها'!FA11</f>
      </c>
      <c r="CJ11" s="6">
        <f>'داده ها'!FB11</f>
      </c>
      <c r="CK11" s="6">
        <f>'داده ها'!FC11</f>
      </c>
      <c r="CL11" s="6">
        <f>'داده ها'!FD11</f>
      </c>
      <c r="CM11" s="6">
        <f>'داده ها'!FE11</f>
      </c>
      <c r="CN11" s="6">
        <f>'داده ها'!FF11</f>
      </c>
      <c r="CO11" s="6">
        <f>'داده ها'!FG11</f>
      </c>
      <c r="CP11" s="6">
        <f>'داده ها'!FH11</f>
      </c>
      <c r="CQ11" s="6">
        <f>'داده ها'!FI11</f>
      </c>
      <c r="CR11" s="6">
        <f>'داده ها'!FJ11</f>
      </c>
      <c r="CS11" s="6">
        <f>'داده ها'!FK11</f>
      </c>
      <c r="CT11" s="6">
        <f>'داده ها'!FL11</f>
      </c>
      <c r="CU11" s="6">
        <f>'داده ها'!FM11</f>
      </c>
      <c r="CV11" s="6">
        <f>'داده ها'!FN11</f>
      </c>
      <c r="CW11" s="6">
        <f>'داده ها'!FO11</f>
      </c>
      <c r="CX11" s="6">
        <f>'داده ها'!FP11</f>
      </c>
      <c r="CY11" s="6">
        <f>'داده ها'!FQ11</f>
      </c>
      <c r="CZ11" s="6">
        <f>'داده ها'!FR11</f>
      </c>
      <c r="DA11" s="6">
        <f>'داده ها'!FS11</f>
      </c>
      <c r="DB11" s="6">
        <f>'داده ها'!FT11</f>
      </c>
      <c r="DC11" s="6">
        <f>'داده ها'!FU11</f>
      </c>
      <c r="DD11" s="6">
        <f>'داده ها'!FV11</f>
      </c>
      <c r="DE11" s="6">
        <f>'داده ها'!FW11</f>
      </c>
      <c r="DF11" s="6">
        <f>'داده ها'!FX11</f>
      </c>
      <c r="DG11" s="6">
        <f>'داده ها'!FY11</f>
      </c>
      <c r="DH11" s="6">
        <f>'داده ها'!FZ11</f>
      </c>
      <c r="DI11" s="6">
        <f>SUM(CG11:DH11)</f>
      </c>
      <c r="DJ11" s="7">
        <f>IF(DI11&gt;23, "بدتر از متوسط", "بهتر از متوسط")</f>
      </c>
      <c r="DK11" s="7">
        <f>IF(DI11&gt;DI$17, "بدتر از متوسط", "بهتر از متوسط")</f>
      </c>
      <c r="DL11" s="6">
        <f>'داده ها'!GA11</f>
      </c>
      <c r="DM11" s="6">
        <f>'داده ها'!GB11</f>
      </c>
      <c r="DN11" s="6">
        <f>'داده ها'!GC11</f>
      </c>
      <c r="DO11" s="6">
        <f>'داده ها'!GD11</f>
      </c>
      <c r="DP11" s="6">
        <f>'داده ها'!GE11</f>
      </c>
      <c r="DQ11" s="6">
        <f>'داده ها'!GF11</f>
      </c>
      <c r="DR11" s="6">
        <f>'داده ها'!GG11</f>
      </c>
      <c r="DS11" s="6">
        <f>'داده ها'!GH11</f>
      </c>
      <c r="DT11" s="6">
        <f>'داده ها'!GI11</f>
      </c>
      <c r="DU11" s="6">
        <f>'داده ها'!GJ11</f>
      </c>
      <c r="DV11" s="6">
        <f>'داده ها'!GK11</f>
      </c>
      <c r="DW11" s="6">
        <f>'داده ها'!GL11</f>
      </c>
      <c r="DX11" s="6">
        <f>SUM(DL11:DW11)</f>
      </c>
      <c r="DY11" s="7">
        <f>IF(DX11&lt;24, "بدتر از متوسط", "بهتر از متوسط")</f>
      </c>
      <c r="DZ11" s="7">
        <f>IF(DX11&lt;DX$17, "بدتر از متوسط", "بهتر از متوسط")</f>
      </c>
      <c r="EA11" s="6">
        <f>'داده ها'!GM11</f>
      </c>
      <c r="EB11" s="6">
        <f>'داده ها'!GN11</f>
      </c>
      <c r="EC11" s="3">
        <f>'داده ها'!GO11</f>
      </c>
      <c r="ED11" s="6">
        <f>'داده ها'!GP11</f>
      </c>
      <c r="EE11" s="6">
        <f>'داده ها'!GQ11</f>
      </c>
      <c r="EF11" s="6">
        <f>'داده ها'!GR11</f>
      </c>
      <c r="EG11" s="6">
        <f>'داده ها'!GS11</f>
      </c>
      <c r="EH11" s="6">
        <f>'داده ها'!GT11</f>
      </c>
      <c r="EI11" s="6">
        <f>'داده ها'!GU11</f>
      </c>
      <c r="EJ11" s="6">
        <f>'داده ها'!GV11</f>
      </c>
      <c r="EK11" s="6">
        <f>'داده ها'!GW11</f>
      </c>
      <c r="EL11" s="6">
        <f>'داده ها'!GX11</f>
      </c>
      <c r="EM11" s="6">
        <f>'داده ها'!GY11</f>
      </c>
      <c r="EN11" s="6">
        <f>'داده ها'!GZ11</f>
      </c>
      <c r="EO11" s="6">
        <f>'داده ها'!HA11</f>
      </c>
      <c r="EP11" s="6">
        <f>'داده ها'!HB11</f>
      </c>
      <c r="EQ11" s="6">
        <f>'داده ها'!HC11</f>
      </c>
      <c r="ER11" s="6">
        <f>'داده ها'!HD11</f>
      </c>
      <c r="ES11" s="6">
        <f>'داده ها'!HE11</f>
      </c>
      <c r="ET11" s="6">
        <f>'داده ها'!HF11</f>
      </c>
      <c r="EU11" s="6">
        <f>'داده ها'!HG11</f>
      </c>
      <c r="EV11" s="6">
        <f>'داده ها'!HH11</f>
      </c>
      <c r="EW11" s="6">
        <f>'داده ها'!HI11</f>
      </c>
      <c r="EX11" s="6">
        <f>'داده ها'!HJ11</f>
      </c>
      <c r="EY11" s="6">
        <f>'داده ها'!HK11</f>
      </c>
      <c r="EZ11" s="6">
        <f>'داده ها'!HL11</f>
      </c>
      <c r="FA11" s="6">
        <f>'داده ها'!HM11</f>
      </c>
      <c r="FB11" s="6">
        <f>'داده ها'!HN11</f>
      </c>
      <c r="FC11" s="6">
        <f>'داده ها'!HO11</f>
      </c>
      <c r="FD11" s="6">
        <f>SUM(EA11:FC11)</f>
      </c>
      <c r="FE11" s="7">
        <f>IF(FD11&lt;43.5, "بدتر از متوسط", "بهتر از متوسط")</f>
      </c>
      <c r="FF11" s="7">
        <f>IF(FD11&lt;FD$17, "بدتر از متوسط", "بهتر از متوسط")</f>
      </c>
      <c r="FG11" s="6">
        <f>'داده ها'!HP11</f>
      </c>
      <c r="FH11" s="6">
        <f>'داده ها'!HQ11</f>
      </c>
      <c r="FI11" s="6">
        <f>'داده ها'!HR11</f>
      </c>
      <c r="FJ11" s="6">
        <f>'داده ها'!HS11</f>
      </c>
      <c r="FK11" s="6">
        <f>'داده ها'!HT11</f>
      </c>
      <c r="FL11" s="6">
        <f>'داده ها'!HU11</f>
      </c>
      <c r="FM11" s="6">
        <f>'داده ها'!HV11</f>
      </c>
      <c r="FN11" s="6">
        <f>'داده ها'!HW11</f>
      </c>
      <c r="FO11" s="6">
        <f>'داده ها'!HX11</f>
      </c>
      <c r="FP11" s="6">
        <f>'داده ها'!HY11</f>
      </c>
      <c r="FQ11" s="6">
        <f>'داده ها'!HZ11</f>
      </c>
      <c r="FR11" s="6">
        <f>'داده ها'!IA11</f>
      </c>
      <c r="FS11" s="6">
        <f>'داده ها'!IB11</f>
      </c>
      <c r="FT11" s="6">
        <f>'داده ها'!IC11</f>
      </c>
      <c r="FU11" s="6">
        <f>'داده ها'!ID11</f>
      </c>
      <c r="FV11" s="6">
        <f>SUM(FG11:FU11)</f>
      </c>
      <c r="FW11" s="7">
        <f>IF(FV11&lt;22.5, "بدتر از متوسط", "بهتر از متوسط")</f>
      </c>
      <c r="FX11" s="7">
        <f>IF(FV11&lt;FV$17, "بدتر از متوسط", "بهتر از متوسط")</f>
      </c>
    </row>
    <row x14ac:dyDescent="0.25" r="12" customHeight="1" ht="18.9">
      <c r="A12" s="1"/>
      <c r="B12" s="1"/>
      <c r="C12" s="1"/>
      <c r="D12" s="6">
        <f>'داده ها'!CO12</f>
      </c>
      <c r="E12" s="6">
        <f>'داده ها'!CP12</f>
      </c>
      <c r="F12" s="6">
        <f>'داده ها'!CQ12</f>
      </c>
      <c r="G12" s="6">
        <f>'داده ها'!CR12</f>
      </c>
      <c r="H12" s="6">
        <f>'داده ها'!CS12</f>
      </c>
      <c r="I12" s="6">
        <f>'داده ها'!CT12</f>
      </c>
      <c r="J12" s="6">
        <f>'داده ها'!CU12</f>
      </c>
      <c r="K12" s="6">
        <f>SUM(D12:J12)</f>
      </c>
      <c r="L12" s="7">
        <f>IF(K12&gt;0,"باید قبل از اینکه فعالیت بدنی خود را شروع کنید با پزشک مشورت کنید. ",IF(K12=0,"شما آمادگی لازم برای فعالیت بدنی را دارید."))</f>
      </c>
      <c r="M12" s="6">
        <f>'داده ها'!CV12</f>
      </c>
      <c r="N12" s="6">
        <f>'داده ها'!CW12</f>
      </c>
      <c r="O12" s="6">
        <f>'داده ها'!CX12</f>
      </c>
      <c r="P12" s="6">
        <f>'داده ها'!CY12</f>
      </c>
      <c r="Q12" s="6">
        <f>'داده ها'!CZ12</f>
      </c>
      <c r="R12" s="6">
        <f>'داده ها'!DA12</f>
      </c>
      <c r="S12" s="6">
        <f>'داده ها'!DB12</f>
      </c>
      <c r="T12" s="6">
        <f>'داده ها'!DC12</f>
      </c>
      <c r="U12" s="6">
        <f>'داده ها'!DD12</f>
      </c>
      <c r="V12" s="6">
        <f>'داده ها'!DE12</f>
      </c>
      <c r="W12" s="6">
        <f>'داده ها'!DF12</f>
      </c>
      <c r="X12" s="6">
        <f>'داده ها'!DG12</f>
      </c>
      <c r="Y12" s="6">
        <f>'داده ها'!DH12</f>
      </c>
      <c r="Z12" s="6">
        <f>'داده ها'!DI12</f>
      </c>
      <c r="AA12" s="6">
        <f>'داده ها'!DJ12</f>
      </c>
      <c r="AB12" s="6">
        <f>'داده ها'!DK12</f>
      </c>
      <c r="AC12" s="6">
        <f>'داده ها'!DL12</f>
      </c>
      <c r="AD12" s="6">
        <f>'داده ها'!DM12</f>
      </c>
      <c r="AE12" s="6">
        <f>'داده ها'!DN12</f>
      </c>
      <c r="AF12" s="6">
        <f>'داده ها'!DO12</f>
      </c>
      <c r="AG12" s="6">
        <f>'داده ها'!DP12</f>
      </c>
      <c r="AH12" s="6">
        <f>'داده ها'!DQ12</f>
      </c>
      <c r="AI12" s="6">
        <f>'داده ها'!DR12</f>
      </c>
      <c r="AJ12" s="6">
        <f>'داده ها'!DS12</f>
      </c>
      <c r="AK12" s="6">
        <f>'داده ها'!DT12</f>
      </c>
      <c r="AL12" s="6">
        <f>'داده ها'!DU12</f>
      </c>
      <c r="AM12" s="6">
        <f>'داده ها'!DV12</f>
      </c>
      <c r="AN12" s="6">
        <f>'داده ها'!DW12</f>
      </c>
      <c r="AO12" s="6">
        <f>'داده ها'!DX12</f>
      </c>
      <c r="AP12" s="6">
        <f>'داده ها'!DY12</f>
      </c>
      <c r="AQ12" s="6">
        <f>'داده ها'!DZ12</f>
      </c>
      <c r="AR12" s="6">
        <f>'داده ها'!EA12</f>
      </c>
      <c r="AS12" s="6">
        <f>'داده ها'!EB12</f>
      </c>
      <c r="AT12" s="6">
        <f>'داده ها'!EC12</f>
      </c>
      <c r="AU12" s="6">
        <f>'داده ها'!ED12</f>
      </c>
      <c r="AV12" s="6">
        <f>'داده ها'!EE12</f>
      </c>
      <c r="AW12" s="8">
        <f>(O12+P12+Q12+R12+S12+T12+U12+V12+W12+X12)/10</f>
      </c>
      <c r="AX12" s="8">
        <f>(Y12+Z12+AA12+AB12)/4</f>
      </c>
      <c r="AY12" s="10">
        <f>(AC12+AD12+AE12)/3</f>
      </c>
      <c r="AZ12" s="8">
        <f>(AI12+AM12+AO12+AQ12)/4</f>
      </c>
      <c r="BA12" s="8">
        <f>(AJ12+AK12+AL12+AN12+AP12)/5</f>
      </c>
      <c r="BB12" s="10">
        <f>(AF12+AR12)/2</f>
      </c>
      <c r="BC12" s="8">
        <f>(AG12+AH12)/2</f>
      </c>
      <c r="BD12" s="8">
        <f>(M12+AS12+AT12+AU12+AV12)/5</f>
      </c>
      <c r="BE12" s="10">
        <f>(AW12+AX12+BC12+BD12)/4</f>
      </c>
      <c r="BF12" s="10">
        <f>(AW12+AX12+AY12+AZ12)/4</f>
      </c>
      <c r="BG12" s="9">
        <f>IF(BE12&lt;50, "بدتر از متوسط", "بهتر از متوسط")</f>
      </c>
      <c r="BH12" s="9">
        <f>IF(BE12&lt;BE$17, "بدتر از متوسط", "بهتر از متوسط")</f>
      </c>
      <c r="BI12" s="9">
        <f>IF(BF12&lt;50, "بدتر از متوسط", "بهتر از متوسط")</f>
      </c>
      <c r="BJ12" s="9">
        <f>IF(BF12&lt;BF$17, "بدتر از متوسط", "بهتر از متوسط")</f>
      </c>
      <c r="BK12" s="6">
        <f>'داده ها'!EF12</f>
      </c>
      <c r="BL12" s="6">
        <f>'داده ها'!EG12</f>
      </c>
      <c r="BM12" s="6">
        <f>'داده ها'!EH12</f>
      </c>
      <c r="BN12" s="6">
        <f>'داده ها'!EI12</f>
      </c>
      <c r="BO12" s="6">
        <f>'داده ها'!EJ12</f>
      </c>
      <c r="BP12" s="6">
        <f>'داده ها'!EK12</f>
      </c>
      <c r="BQ12" s="6">
        <f>'داده ها'!EL12</f>
      </c>
      <c r="BR12" s="6">
        <f>'داده ها'!EM12</f>
      </c>
      <c r="BS12" s="6">
        <f>'داده ها'!EN12</f>
      </c>
      <c r="BT12" s="6">
        <f>'داده ها'!EO12</f>
      </c>
      <c r="BU12" s="6">
        <f>'داده ها'!EP12</f>
      </c>
      <c r="BV12" s="6">
        <f>'داده ها'!EQ12</f>
      </c>
      <c r="BW12" s="6">
        <f>'داده ها'!ER12</f>
      </c>
      <c r="BX12" s="6">
        <f>'داده ها'!ES12</f>
      </c>
      <c r="BY12" s="6">
        <f>'داده ها'!ET12</f>
      </c>
      <c r="BZ12" s="6">
        <f>'داده ها'!EU12</f>
      </c>
      <c r="CA12" s="6">
        <f>'داده ها'!EV12</f>
      </c>
      <c r="CB12" s="6">
        <f>'داده ها'!EW12</f>
      </c>
      <c r="CC12" s="6">
        <f>'داده ها'!EX12</f>
      </c>
      <c r="CD12" s="6">
        <f>SUM(BK12:CC12)</f>
      </c>
      <c r="CE12" s="7">
        <f>IF(CD12&lt;38, "بدتر از متوسط", "بهتر از متوسط")</f>
      </c>
      <c r="CF12" s="7">
        <f>IF(CD12&lt;CD$17, "بدتر از متوسط", "بهتر از متوسط")</f>
      </c>
      <c r="CG12" s="6">
        <f>'داده ها'!EY12</f>
      </c>
      <c r="CH12" s="6">
        <f>'داده ها'!EZ12</f>
      </c>
      <c r="CI12" s="6">
        <f>'داده ها'!FA12</f>
      </c>
      <c r="CJ12" s="6">
        <f>'داده ها'!FB12</f>
      </c>
      <c r="CK12" s="6">
        <f>'داده ها'!FC12</f>
      </c>
      <c r="CL12" s="6">
        <f>'داده ها'!FD12</f>
      </c>
      <c r="CM12" s="6">
        <f>'داده ها'!FE12</f>
      </c>
      <c r="CN12" s="6">
        <f>'داده ها'!FF12</f>
      </c>
      <c r="CO12" s="6">
        <f>'داده ها'!FG12</f>
      </c>
      <c r="CP12" s="6">
        <f>'داده ها'!FH12</f>
      </c>
      <c r="CQ12" s="6">
        <f>'داده ها'!FI12</f>
      </c>
      <c r="CR12" s="6">
        <f>'داده ها'!FJ12</f>
      </c>
      <c r="CS12" s="6">
        <f>'داده ها'!FK12</f>
      </c>
      <c r="CT12" s="6">
        <f>'داده ها'!FL12</f>
      </c>
      <c r="CU12" s="6">
        <f>'داده ها'!FM12</f>
      </c>
      <c r="CV12" s="6">
        <f>'داده ها'!FN12</f>
      </c>
      <c r="CW12" s="6">
        <f>'داده ها'!FO12</f>
      </c>
      <c r="CX12" s="6">
        <f>'داده ها'!FP12</f>
      </c>
      <c r="CY12" s="6">
        <f>'داده ها'!FQ12</f>
      </c>
      <c r="CZ12" s="6">
        <f>'داده ها'!FR12</f>
      </c>
      <c r="DA12" s="6">
        <f>'داده ها'!FS12</f>
      </c>
      <c r="DB12" s="6">
        <f>'داده ها'!FT12</f>
      </c>
      <c r="DC12" s="6">
        <f>'داده ها'!FU12</f>
      </c>
      <c r="DD12" s="6">
        <f>'داده ها'!FV12</f>
      </c>
      <c r="DE12" s="6">
        <f>'داده ها'!FW12</f>
      </c>
      <c r="DF12" s="6">
        <f>'داده ها'!FX12</f>
      </c>
      <c r="DG12" s="6">
        <f>'داده ها'!FY12</f>
      </c>
      <c r="DH12" s="6">
        <f>'داده ها'!FZ12</f>
      </c>
      <c r="DI12" s="6">
        <f>SUM(CG12:DH12)</f>
      </c>
      <c r="DJ12" s="7">
        <f>IF(DI12&gt;23, "بدتر از متوسط", "بهتر از متوسط")</f>
      </c>
      <c r="DK12" s="7">
        <f>IF(DI12&gt;DI$17, "بدتر از متوسط", "بهتر از متوسط")</f>
      </c>
      <c r="DL12" s="6">
        <f>'داده ها'!GA12</f>
      </c>
      <c r="DM12" s="6">
        <f>'داده ها'!GB12</f>
      </c>
      <c r="DN12" s="6">
        <f>'داده ها'!GC12</f>
      </c>
      <c r="DO12" s="6">
        <f>'داده ها'!GD12</f>
      </c>
      <c r="DP12" s="6">
        <f>'داده ها'!GE12</f>
      </c>
      <c r="DQ12" s="6">
        <f>'داده ها'!GF12</f>
      </c>
      <c r="DR12" s="6">
        <f>'داده ها'!GG12</f>
      </c>
      <c r="DS12" s="6">
        <f>'داده ها'!GH12</f>
      </c>
      <c r="DT12" s="6">
        <f>'داده ها'!GI12</f>
      </c>
      <c r="DU12" s="6">
        <f>'داده ها'!GJ12</f>
      </c>
      <c r="DV12" s="6">
        <f>'داده ها'!GK12</f>
      </c>
      <c r="DW12" s="6">
        <f>'داده ها'!GL12</f>
      </c>
      <c r="DX12" s="6">
        <f>SUM(DL12:DW12)</f>
      </c>
      <c r="DY12" s="7">
        <f>IF(DX12&lt;24, "بدتر از متوسط", "بهتر از متوسط")</f>
      </c>
      <c r="DZ12" s="7">
        <f>IF(DX12&lt;DX$17, "بدتر از متوسط", "بهتر از متوسط")</f>
      </c>
      <c r="EA12" s="6">
        <f>'داده ها'!GM12</f>
      </c>
      <c r="EB12" s="6">
        <f>'داده ها'!GN12</f>
      </c>
      <c r="EC12" s="6">
        <f>'داده ها'!GO12</f>
      </c>
      <c r="ED12" s="6">
        <f>'داده ها'!GP12</f>
      </c>
      <c r="EE12" s="6">
        <f>'داده ها'!GQ12</f>
      </c>
      <c r="EF12" s="6">
        <f>'داده ها'!GR12</f>
      </c>
      <c r="EG12" s="6">
        <f>'داده ها'!GS12</f>
      </c>
      <c r="EH12" s="6">
        <f>'داده ها'!GT12</f>
      </c>
      <c r="EI12" s="6">
        <f>'داده ها'!GU12</f>
      </c>
      <c r="EJ12" s="6">
        <f>'داده ها'!GV12</f>
      </c>
      <c r="EK12" s="6">
        <f>'داده ها'!GW12</f>
      </c>
      <c r="EL12" s="6">
        <f>'داده ها'!GX12</f>
      </c>
      <c r="EM12" s="6">
        <f>'داده ها'!GY12</f>
      </c>
      <c r="EN12" s="6">
        <f>'داده ها'!GZ12</f>
      </c>
      <c r="EO12" s="6">
        <f>'داده ها'!HA12</f>
      </c>
      <c r="EP12" s="6">
        <f>'داده ها'!HB12</f>
      </c>
      <c r="EQ12" s="6">
        <f>'داده ها'!HC12</f>
      </c>
      <c r="ER12" s="6">
        <f>'داده ها'!HD12</f>
      </c>
      <c r="ES12" s="6">
        <f>'داده ها'!HE12</f>
      </c>
      <c r="ET12" s="6">
        <f>'داده ها'!HF12</f>
      </c>
      <c r="EU12" s="6">
        <f>'داده ها'!HG12</f>
      </c>
      <c r="EV12" s="6">
        <f>'داده ها'!HH12</f>
      </c>
      <c r="EW12" s="6">
        <f>'داده ها'!HI12</f>
      </c>
      <c r="EX12" s="6">
        <f>'داده ها'!HJ12</f>
      </c>
      <c r="EY12" s="6">
        <f>'داده ها'!HK12</f>
      </c>
      <c r="EZ12" s="6">
        <f>'داده ها'!HL12</f>
      </c>
      <c r="FA12" s="6">
        <f>'داده ها'!HM12</f>
      </c>
      <c r="FB12" s="6">
        <f>'داده ها'!HN12</f>
      </c>
      <c r="FC12" s="6">
        <f>'داده ها'!HO12</f>
      </c>
      <c r="FD12" s="6">
        <f>SUM(EA12:FC12)</f>
      </c>
      <c r="FE12" s="7">
        <f>IF(FD12&lt;43.5, "بدتر از متوسط", "بهتر از متوسط")</f>
      </c>
      <c r="FF12" s="7">
        <f>IF(FD12&lt;FD$17, "بدتر از متوسط", "بهتر از متوسط")</f>
      </c>
      <c r="FG12" s="6">
        <f>'داده ها'!HP12</f>
      </c>
      <c r="FH12" s="6">
        <f>'داده ها'!HQ12</f>
      </c>
      <c r="FI12" s="6">
        <f>'داده ها'!HR12</f>
      </c>
      <c r="FJ12" s="6">
        <f>'داده ها'!HS12</f>
      </c>
      <c r="FK12" s="6">
        <f>'داده ها'!HT12</f>
      </c>
      <c r="FL12" s="6">
        <f>'داده ها'!HU12</f>
      </c>
      <c r="FM12" s="6">
        <f>'داده ها'!HV12</f>
      </c>
      <c r="FN12" s="6">
        <f>'داده ها'!HW12</f>
      </c>
      <c r="FO12" s="6">
        <f>'داده ها'!HX12</f>
      </c>
      <c r="FP12" s="6">
        <f>'داده ها'!HY12</f>
      </c>
      <c r="FQ12" s="6">
        <f>'داده ها'!HZ12</f>
      </c>
      <c r="FR12" s="6">
        <f>'داده ها'!IA12</f>
      </c>
      <c r="FS12" s="6">
        <f>'داده ها'!IB12</f>
      </c>
      <c r="FT12" s="6">
        <f>'داده ها'!IC12</f>
      </c>
      <c r="FU12" s="6">
        <f>'داده ها'!ID12</f>
      </c>
      <c r="FV12" s="6">
        <f>SUM(FG12:FU12)</f>
      </c>
      <c r="FW12" s="7">
        <f>IF(FV12&lt;22.5, "بدتر از متوسط", "بهتر از متوسط")</f>
      </c>
      <c r="FX12" s="7">
        <f>IF(FV12&lt;FV$17, "بدتر از متوسط", "بهتر از متوسط")</f>
      </c>
    </row>
    <row x14ac:dyDescent="0.25" r="13" customHeight="1" ht="18.9">
      <c r="A13" s="1"/>
      <c r="B13" s="1"/>
      <c r="C13" s="1"/>
      <c r="D13" s="6">
        <f>'داده ها'!CO13</f>
      </c>
      <c r="E13" s="6">
        <f>'داده ها'!CP13</f>
      </c>
      <c r="F13" s="6">
        <f>'داده ها'!CQ13</f>
      </c>
      <c r="G13" s="6">
        <f>'داده ها'!CR13</f>
      </c>
      <c r="H13" s="6">
        <f>'داده ها'!CS13</f>
      </c>
      <c r="I13" s="6">
        <f>'داده ها'!CT13</f>
      </c>
      <c r="J13" s="6">
        <f>'داده ها'!CU13</f>
      </c>
      <c r="K13" s="6">
        <f>SUM(D13:J13)</f>
      </c>
      <c r="L13" s="7">
        <f>IF(K13&gt;0,"باید قبل از اینکه فعالیت بدنی خود را شروع کنید با پزشک مشورت کنید. ",IF(K13=0,"شما آمادگی لازم برای فعالیت بدنی را دارید."))</f>
      </c>
      <c r="M13" s="6">
        <f>'داده ها'!CV13</f>
      </c>
      <c r="N13" s="6">
        <f>'داده ها'!CW13</f>
      </c>
      <c r="O13" s="6">
        <f>'داده ها'!CX13</f>
      </c>
      <c r="P13" s="6">
        <f>'داده ها'!CY13</f>
      </c>
      <c r="Q13" s="6">
        <f>'داده ها'!CZ13</f>
      </c>
      <c r="R13" s="6">
        <f>'داده ها'!DA13</f>
      </c>
      <c r="S13" s="6">
        <f>'داده ها'!DB13</f>
      </c>
      <c r="T13" s="6">
        <f>'داده ها'!DC13</f>
      </c>
      <c r="U13" s="6">
        <f>'داده ها'!DD13</f>
      </c>
      <c r="V13" s="6">
        <f>'داده ها'!DE13</f>
      </c>
      <c r="W13" s="6">
        <f>'داده ها'!DF13</f>
      </c>
      <c r="X13" s="6">
        <f>'داده ها'!DG13</f>
      </c>
      <c r="Y13" s="6">
        <f>'داده ها'!DH13</f>
      </c>
      <c r="Z13" s="6">
        <f>'داده ها'!DI13</f>
      </c>
      <c r="AA13" s="6">
        <f>'داده ها'!DJ13</f>
      </c>
      <c r="AB13" s="6">
        <f>'داده ها'!DK13</f>
      </c>
      <c r="AC13" s="6">
        <f>'داده ها'!DL13</f>
      </c>
      <c r="AD13" s="6">
        <f>'داده ها'!DM13</f>
      </c>
      <c r="AE13" s="6">
        <f>'داده ها'!DN13</f>
      </c>
      <c r="AF13" s="6">
        <f>'داده ها'!DO13</f>
      </c>
      <c r="AG13" s="6">
        <f>'داده ها'!DP13</f>
      </c>
      <c r="AH13" s="6">
        <f>'داده ها'!DQ13</f>
      </c>
      <c r="AI13" s="6">
        <f>'داده ها'!DR13</f>
      </c>
      <c r="AJ13" s="6">
        <f>'داده ها'!DS13</f>
      </c>
      <c r="AK13" s="6">
        <f>'داده ها'!DT13</f>
      </c>
      <c r="AL13" s="6">
        <f>'داده ها'!DU13</f>
      </c>
      <c r="AM13" s="6">
        <f>'داده ها'!DV13</f>
      </c>
      <c r="AN13" s="6">
        <f>'داده ها'!DW13</f>
      </c>
      <c r="AO13" s="6">
        <f>'داده ها'!DX13</f>
      </c>
      <c r="AP13" s="6">
        <f>'داده ها'!DY13</f>
      </c>
      <c r="AQ13" s="6">
        <f>'داده ها'!DZ13</f>
      </c>
      <c r="AR13" s="6">
        <f>'داده ها'!EA13</f>
      </c>
      <c r="AS13" s="6">
        <f>'داده ها'!EB13</f>
      </c>
      <c r="AT13" s="6">
        <f>'داده ها'!EC13</f>
      </c>
      <c r="AU13" s="6">
        <f>'داده ها'!ED13</f>
      </c>
      <c r="AV13" s="6">
        <f>'داده ها'!EE13</f>
      </c>
      <c r="AW13" s="8">
        <f>(O13+P13+Q13+R13+S13+T13+U13+V13+W13+X13)/10</f>
      </c>
      <c r="AX13" s="8">
        <f>(Y13+Z13+AA13+AB13)/4</f>
      </c>
      <c r="AY13" s="8">
        <f>(AC13+AD13+AE13)/3</f>
      </c>
      <c r="AZ13" s="8">
        <f>(AI13+AM13+AO13+AQ13)/4</f>
      </c>
      <c r="BA13" s="8">
        <f>(AJ13+AK13+AL13+AN13+AP13)/5</f>
      </c>
      <c r="BB13" s="8">
        <f>(AF13+AR13)/2</f>
      </c>
      <c r="BC13" s="8">
        <f>(AG13+AH13)/2</f>
      </c>
      <c r="BD13" s="8">
        <f>(M13+AS13+AT13+AU13+AV13)/5</f>
      </c>
      <c r="BE13" s="8">
        <f>(AW13+AX13+BC13+BD13)/4</f>
      </c>
      <c r="BF13" s="8">
        <f>(AW13+AX13+AY13+AZ13)/4</f>
      </c>
      <c r="BG13" s="9">
        <f>IF(BE13&lt;50, "بدتر از متوسط", "بهتر از متوسط")</f>
      </c>
      <c r="BH13" s="9">
        <f>IF(BE13&lt;BE$17, "بدتر از متوسط", "بهتر از متوسط")</f>
      </c>
      <c r="BI13" s="9">
        <f>IF(BF13&lt;50, "بدتر از متوسط", "بهتر از متوسط")</f>
      </c>
      <c r="BJ13" s="9">
        <f>IF(BF13&lt;BF$17, "بدتر از متوسط", "بهتر از متوسط")</f>
      </c>
      <c r="BK13" s="6">
        <f>'داده ها'!EF13</f>
      </c>
      <c r="BL13" s="6">
        <f>'داده ها'!EG13</f>
      </c>
      <c r="BM13" s="6">
        <f>'داده ها'!EH13</f>
      </c>
      <c r="BN13" s="6">
        <f>'داده ها'!EI13</f>
      </c>
      <c r="BO13" s="6">
        <f>'داده ها'!EJ13</f>
      </c>
      <c r="BP13" s="6">
        <f>'داده ها'!EK13</f>
      </c>
      <c r="BQ13" s="6">
        <f>'داده ها'!EL13</f>
      </c>
      <c r="BR13" s="6">
        <f>'داده ها'!EM13</f>
      </c>
      <c r="BS13" s="6">
        <f>'داده ها'!EN13</f>
      </c>
      <c r="BT13" s="6">
        <f>'داده ها'!EO13</f>
      </c>
      <c r="BU13" s="6">
        <f>'داده ها'!EP13</f>
      </c>
      <c r="BV13" s="6">
        <f>'داده ها'!EQ13</f>
      </c>
      <c r="BW13" s="6">
        <f>'داده ها'!ER13</f>
      </c>
      <c r="BX13" s="6">
        <f>'داده ها'!ES13</f>
      </c>
      <c r="BY13" s="6">
        <f>'داده ها'!ET13</f>
      </c>
      <c r="BZ13" s="6">
        <f>'داده ها'!EU13</f>
      </c>
      <c r="CA13" s="6">
        <f>'داده ها'!EV13</f>
      </c>
      <c r="CB13" s="6">
        <f>'داده ها'!EW13</f>
      </c>
      <c r="CC13" s="6">
        <f>'داده ها'!EX13</f>
      </c>
      <c r="CD13" s="6">
        <f>SUM(BK13:CC13)</f>
      </c>
      <c r="CE13" s="7">
        <f>IF(CD13&lt;38, "بدتر از متوسط", "بهتر از متوسط")</f>
      </c>
      <c r="CF13" s="7">
        <f>IF(CD13&lt;CD$17, "بدتر از متوسط", "بهتر از متوسط")</f>
      </c>
      <c r="CG13" s="6">
        <f>'داده ها'!EY13</f>
      </c>
      <c r="CH13" s="6">
        <f>'داده ها'!EZ13</f>
      </c>
      <c r="CI13" s="6">
        <f>'داده ها'!FA13</f>
      </c>
      <c r="CJ13" s="6">
        <f>'داده ها'!FB13</f>
      </c>
      <c r="CK13" s="6">
        <f>'داده ها'!FC13</f>
      </c>
      <c r="CL13" s="6">
        <f>'داده ها'!FD13</f>
      </c>
      <c r="CM13" s="6">
        <f>'داده ها'!FE13</f>
      </c>
      <c r="CN13" s="6">
        <f>'داده ها'!FF13</f>
      </c>
      <c r="CO13" s="6">
        <f>'داده ها'!FG13</f>
      </c>
      <c r="CP13" s="6">
        <f>'داده ها'!FH13</f>
      </c>
      <c r="CQ13" s="6">
        <f>'داده ها'!FI13</f>
      </c>
      <c r="CR13" s="6">
        <f>'داده ها'!FJ13</f>
      </c>
      <c r="CS13" s="6">
        <f>'داده ها'!FK13</f>
      </c>
      <c r="CT13" s="6">
        <f>'داده ها'!FL13</f>
      </c>
      <c r="CU13" s="6">
        <f>'داده ها'!FM13</f>
      </c>
      <c r="CV13" s="6">
        <f>'داده ها'!FN13</f>
      </c>
      <c r="CW13" s="6">
        <f>'داده ها'!FO13</f>
      </c>
      <c r="CX13" s="6">
        <f>'داده ها'!FP13</f>
      </c>
      <c r="CY13" s="6">
        <f>'داده ها'!FQ13</f>
      </c>
      <c r="CZ13" s="6">
        <f>'داده ها'!FR13</f>
      </c>
      <c r="DA13" s="6">
        <f>'داده ها'!FS13</f>
      </c>
      <c r="DB13" s="6">
        <f>'داده ها'!FT13</f>
      </c>
      <c r="DC13" s="6">
        <f>'داده ها'!FU13</f>
      </c>
      <c r="DD13" s="6">
        <f>'داده ها'!FV13</f>
      </c>
      <c r="DE13" s="6">
        <f>'داده ها'!FW13</f>
      </c>
      <c r="DF13" s="6">
        <f>'داده ها'!FX13</f>
      </c>
      <c r="DG13" s="6">
        <f>'داده ها'!FY13</f>
      </c>
      <c r="DH13" s="6">
        <f>'داده ها'!FZ13</f>
      </c>
      <c r="DI13" s="6">
        <f>SUM(CG13:DH13)</f>
      </c>
      <c r="DJ13" s="7">
        <f>IF(DI13&gt;23, "بدتر از متوسط", "بهتر از متوسط")</f>
      </c>
      <c r="DK13" s="7">
        <f>IF(DI13&gt;DI$17, "بدتر از متوسط", "بهتر از متوسط")</f>
      </c>
      <c r="DL13" s="6">
        <f>'داده ها'!GA13</f>
      </c>
      <c r="DM13" s="6">
        <f>'داده ها'!GB13</f>
      </c>
      <c r="DN13" s="6">
        <f>'داده ها'!GC13</f>
      </c>
      <c r="DO13" s="6">
        <f>'داده ها'!GD13</f>
      </c>
      <c r="DP13" s="6">
        <f>'داده ها'!GE13</f>
      </c>
      <c r="DQ13" s="6">
        <f>'داده ها'!GF13</f>
      </c>
      <c r="DR13" s="6">
        <f>'داده ها'!GG13</f>
      </c>
      <c r="DS13" s="6">
        <f>'داده ها'!GH13</f>
      </c>
      <c r="DT13" s="6">
        <f>'داده ها'!GI13</f>
      </c>
      <c r="DU13" s="6">
        <f>'داده ها'!GJ13</f>
      </c>
      <c r="DV13" s="6">
        <f>'داده ها'!GK13</f>
      </c>
      <c r="DW13" s="6">
        <f>'داده ها'!GL13</f>
      </c>
      <c r="DX13" s="6">
        <f>SUM(DL13:DW13)</f>
      </c>
      <c r="DY13" s="7">
        <f>IF(DX13&lt;24, "بدتر از متوسط", "بهتر از متوسط")</f>
      </c>
      <c r="DZ13" s="7">
        <f>IF(DX13&lt;DX$17, "بدتر از متوسط", "بهتر از متوسط")</f>
      </c>
      <c r="EA13" s="6">
        <f>'داده ها'!GM13</f>
      </c>
      <c r="EB13" s="6">
        <f>'داده ها'!GN13</f>
      </c>
      <c r="EC13" s="6">
        <f>'داده ها'!GO13</f>
      </c>
      <c r="ED13" s="6">
        <f>'داده ها'!GP13</f>
      </c>
      <c r="EE13" s="6">
        <f>'داده ها'!GQ13</f>
      </c>
      <c r="EF13" s="6">
        <f>'داده ها'!GR13</f>
      </c>
      <c r="EG13" s="6">
        <f>'داده ها'!GS13</f>
      </c>
      <c r="EH13" s="6">
        <f>'داده ها'!GT13</f>
      </c>
      <c r="EI13" s="6">
        <f>'داده ها'!GU13</f>
      </c>
      <c r="EJ13" s="6">
        <f>'داده ها'!GV13</f>
      </c>
      <c r="EK13" s="6">
        <f>'داده ها'!GW13</f>
      </c>
      <c r="EL13" s="6">
        <f>'داده ها'!GX13</f>
      </c>
      <c r="EM13" s="6">
        <f>'داده ها'!GY13</f>
      </c>
      <c r="EN13" s="6">
        <f>'داده ها'!GZ13</f>
      </c>
      <c r="EO13" s="6">
        <f>'داده ها'!HA13</f>
      </c>
      <c r="EP13" s="6">
        <f>'داده ها'!HB13</f>
      </c>
      <c r="EQ13" s="6">
        <f>'داده ها'!HC13</f>
      </c>
      <c r="ER13" s="6">
        <f>'داده ها'!HD13</f>
      </c>
      <c r="ES13" s="6">
        <f>'داده ها'!HE13</f>
      </c>
      <c r="ET13" s="6">
        <f>'داده ها'!HF13</f>
      </c>
      <c r="EU13" s="6">
        <f>'داده ها'!HG13</f>
      </c>
      <c r="EV13" s="6">
        <f>'داده ها'!HH13</f>
      </c>
      <c r="EW13" s="6">
        <f>'داده ها'!HI13</f>
      </c>
      <c r="EX13" s="6">
        <f>'داده ها'!HJ13</f>
      </c>
      <c r="EY13" s="6">
        <f>'داده ها'!HK13</f>
      </c>
      <c r="EZ13" s="6">
        <f>'داده ها'!HL13</f>
      </c>
      <c r="FA13" s="6">
        <f>'داده ها'!HM13</f>
      </c>
      <c r="FB13" s="6">
        <f>'داده ها'!HN13</f>
      </c>
      <c r="FC13" s="6">
        <f>'داده ها'!HO13</f>
      </c>
      <c r="FD13" s="6">
        <f>SUM(EA13:FC13)</f>
      </c>
      <c r="FE13" s="7">
        <f>IF(FD13&lt;43.5, "بدتر از متوسط", "بهتر از متوسط")</f>
      </c>
      <c r="FF13" s="7">
        <f>IF(FD13&lt;FD$17, "بدتر از متوسط", "بهتر از متوسط")</f>
      </c>
      <c r="FG13" s="6">
        <f>'داده ها'!HP13</f>
      </c>
      <c r="FH13" s="6">
        <f>'داده ها'!HQ13</f>
      </c>
      <c r="FI13" s="6">
        <f>'داده ها'!HR13</f>
      </c>
      <c r="FJ13" s="6">
        <f>'داده ها'!HS13</f>
      </c>
      <c r="FK13" s="6">
        <f>'داده ها'!HT13</f>
      </c>
      <c r="FL13" s="6">
        <f>'داده ها'!HU13</f>
      </c>
      <c r="FM13" s="6">
        <f>'داده ها'!HV13</f>
      </c>
      <c r="FN13" s="6">
        <f>'داده ها'!HW13</f>
      </c>
      <c r="FO13" s="6">
        <f>'داده ها'!HX13</f>
      </c>
      <c r="FP13" s="6">
        <f>'داده ها'!HY13</f>
      </c>
      <c r="FQ13" s="6">
        <f>'داده ها'!HZ13</f>
      </c>
      <c r="FR13" s="6">
        <f>'داده ها'!IA13</f>
      </c>
      <c r="FS13" s="6">
        <f>'داده ها'!IB13</f>
      </c>
      <c r="FT13" s="6">
        <f>'داده ها'!IC13</f>
      </c>
      <c r="FU13" s="6">
        <f>'داده ها'!ID13</f>
      </c>
      <c r="FV13" s="6">
        <f>SUM(FG13:FU13)</f>
      </c>
      <c r="FW13" s="7">
        <f>IF(FV13&lt;22.5, "بدتر از متوسط", "بهتر از متوسط")</f>
      </c>
      <c r="FX13" s="7">
        <f>IF(FV13&lt;FV$17, "بدتر از متوسط", "بهتر از متوسط")</f>
      </c>
    </row>
    <row x14ac:dyDescent="0.25" r="14" customHeight="1" ht="18.9">
      <c r="A14" s="1"/>
      <c r="B14" s="1"/>
      <c r="C14" s="1"/>
      <c r="D14" s="6">
        <f>'داده ها'!CO14</f>
      </c>
      <c r="E14" s="6">
        <f>'داده ها'!CP14</f>
      </c>
      <c r="F14" s="6">
        <f>'داده ها'!CQ14</f>
      </c>
      <c r="G14" s="6">
        <f>'داده ها'!CR14</f>
      </c>
      <c r="H14" s="6">
        <f>'داده ها'!CS14</f>
      </c>
      <c r="I14" s="6">
        <f>'داده ها'!CT14</f>
      </c>
      <c r="J14" s="6">
        <f>'داده ها'!CU14</f>
      </c>
      <c r="K14" s="6">
        <f>SUM(D14:J14)</f>
      </c>
      <c r="L14" s="7">
        <f>IF(K14&gt;0,"باید قبل از اینکه فعالیت بدنی خود را شروع کنید با پزشک مشورت کنید. ",IF(K14=0,"شما آمادگی لازم برای فعالیت بدنی را دارید."))</f>
      </c>
      <c r="M14" s="6">
        <f>'داده ها'!CV14</f>
      </c>
      <c r="N14" s="6">
        <f>'داده ها'!CW14</f>
      </c>
      <c r="O14" s="6">
        <f>'داده ها'!CX14</f>
      </c>
      <c r="P14" s="6">
        <f>'داده ها'!CY14</f>
      </c>
      <c r="Q14" s="6">
        <f>'داده ها'!CZ14</f>
      </c>
      <c r="R14" s="6">
        <f>'داده ها'!DA14</f>
      </c>
      <c r="S14" s="6">
        <f>'داده ها'!DB14</f>
      </c>
      <c r="T14" s="6">
        <f>'داده ها'!DC14</f>
      </c>
      <c r="U14" s="6">
        <f>'داده ها'!DD14</f>
      </c>
      <c r="V14" s="6">
        <f>'داده ها'!DE14</f>
      </c>
      <c r="W14" s="6">
        <f>'داده ها'!DF14</f>
      </c>
      <c r="X14" s="6">
        <f>'داده ها'!DG14</f>
      </c>
      <c r="Y14" s="6">
        <f>'داده ها'!DH14</f>
      </c>
      <c r="Z14" s="6">
        <f>'داده ها'!DI14</f>
      </c>
      <c r="AA14" s="6">
        <f>'داده ها'!DJ14</f>
      </c>
      <c r="AB14" s="6">
        <f>'داده ها'!DK14</f>
      </c>
      <c r="AC14" s="6">
        <f>'داده ها'!DL14</f>
      </c>
      <c r="AD14" s="6">
        <f>'داده ها'!DM14</f>
      </c>
      <c r="AE14" s="6">
        <f>'داده ها'!DN14</f>
      </c>
      <c r="AF14" s="6">
        <f>'داده ها'!DO14</f>
      </c>
      <c r="AG14" s="6">
        <f>'داده ها'!DP14</f>
      </c>
      <c r="AH14" s="6">
        <f>'داده ها'!DQ14</f>
      </c>
      <c r="AI14" s="6">
        <f>'داده ها'!DR14</f>
      </c>
      <c r="AJ14" s="6">
        <f>'داده ها'!DS14</f>
      </c>
      <c r="AK14" s="6">
        <f>'داده ها'!DT14</f>
      </c>
      <c r="AL14" s="6">
        <f>'داده ها'!DU14</f>
      </c>
      <c r="AM14" s="6">
        <f>'داده ها'!DV14</f>
      </c>
      <c r="AN14" s="6">
        <f>'داده ها'!DW14</f>
      </c>
      <c r="AO14" s="6">
        <f>'داده ها'!DX14</f>
      </c>
      <c r="AP14" s="6">
        <f>'داده ها'!DY14</f>
      </c>
      <c r="AQ14" s="6">
        <f>'داده ها'!DZ14</f>
      </c>
      <c r="AR14" s="6">
        <f>'داده ها'!EA14</f>
      </c>
      <c r="AS14" s="6">
        <f>'داده ها'!EB14</f>
      </c>
      <c r="AT14" s="6">
        <f>'داده ها'!EC14</f>
      </c>
      <c r="AU14" s="6">
        <f>'داده ها'!ED14</f>
      </c>
      <c r="AV14" s="6">
        <f>'داده ها'!EE14</f>
      </c>
      <c r="AW14" s="8">
        <f>(O14+P14+Q14+R14+S14+T14+U14+V14+W14+X14)/10</f>
      </c>
      <c r="AX14" s="8">
        <f>(Y14+Z14+AA14+AB14)/4</f>
      </c>
      <c r="AY14" s="8">
        <f>(AC14+AD14+AE14)/3</f>
      </c>
      <c r="AZ14" s="8">
        <f>(AI14+AM14+AO14+AQ14)/4</f>
      </c>
      <c r="BA14" s="8">
        <f>(AJ14+AK14+AL14+AN14+AP14)/5</f>
      </c>
      <c r="BB14" s="10">
        <f>(AF14+AR14)/2</f>
      </c>
      <c r="BC14" s="10">
        <f>(AG14+AH14)/2</f>
      </c>
      <c r="BD14" s="8">
        <f>(M14+AS14+AT14+AU14+AV14)/5</f>
      </c>
      <c r="BE14" s="10">
        <f>(AW14+AX14+BC14+BD14)/4</f>
      </c>
      <c r="BF14" s="10">
        <f>(AW14+AX14+AY14+AZ14)/4</f>
      </c>
      <c r="BG14" s="9">
        <f>IF(BE14&lt;50, "بدتر از متوسط", "بهتر از متوسط")</f>
      </c>
      <c r="BH14" s="9">
        <f>IF(BE14&lt;BE$17, "بدتر از متوسط", "بهتر از متوسط")</f>
      </c>
      <c r="BI14" s="9">
        <f>IF(BF14&lt;50, "بدتر از متوسط", "بهتر از متوسط")</f>
      </c>
      <c r="BJ14" s="9">
        <f>IF(BF14&lt;BF$17, "بدتر از متوسط", "بهتر از متوسط")</f>
      </c>
      <c r="BK14" s="6">
        <f>'داده ها'!EF14</f>
      </c>
      <c r="BL14" s="6">
        <f>'داده ها'!EG14</f>
      </c>
      <c r="BM14" s="6">
        <f>'داده ها'!EH14</f>
      </c>
      <c r="BN14" s="6">
        <f>'داده ها'!EI14</f>
      </c>
      <c r="BO14" s="6">
        <f>'داده ها'!EJ14</f>
      </c>
      <c r="BP14" s="6">
        <f>'داده ها'!EK14</f>
      </c>
      <c r="BQ14" s="6">
        <f>'داده ها'!EL14</f>
      </c>
      <c r="BR14" s="6">
        <f>'داده ها'!EM14</f>
      </c>
      <c r="BS14" s="6">
        <f>'داده ها'!EN14</f>
      </c>
      <c r="BT14" s="6">
        <f>'داده ها'!EO14</f>
      </c>
      <c r="BU14" s="6">
        <f>'داده ها'!EP14</f>
      </c>
      <c r="BV14" s="6">
        <f>'داده ها'!EQ14</f>
      </c>
      <c r="BW14" s="6">
        <f>'داده ها'!ER14</f>
      </c>
      <c r="BX14" s="6">
        <f>'داده ها'!ES14</f>
      </c>
      <c r="BY14" s="6">
        <f>'داده ها'!ET14</f>
      </c>
      <c r="BZ14" s="6">
        <f>'داده ها'!EU14</f>
      </c>
      <c r="CA14" s="6">
        <f>'داده ها'!EV14</f>
      </c>
      <c r="CB14" s="6">
        <f>'داده ها'!EW14</f>
      </c>
      <c r="CC14" s="6">
        <f>'داده ها'!EX14</f>
      </c>
      <c r="CD14" s="6">
        <f>SUM(BK14:CC14)</f>
      </c>
      <c r="CE14" s="7">
        <f>IF(CD14&lt;38, "بدتر از متوسط", "بهتر از متوسط")</f>
      </c>
      <c r="CF14" s="7">
        <f>IF(CD14&lt;CD$17, "بدتر از متوسط", "بهتر از متوسط")</f>
      </c>
      <c r="CG14" s="6">
        <f>'داده ها'!EY14</f>
      </c>
      <c r="CH14" s="6">
        <f>'داده ها'!EZ14</f>
      </c>
      <c r="CI14" s="6">
        <f>'داده ها'!FA14</f>
      </c>
      <c r="CJ14" s="6">
        <f>'داده ها'!FB14</f>
      </c>
      <c r="CK14" s="6">
        <f>'داده ها'!FC14</f>
      </c>
      <c r="CL14" s="6">
        <f>'داده ها'!FD14</f>
      </c>
      <c r="CM14" s="6">
        <f>'داده ها'!FE14</f>
      </c>
      <c r="CN14" s="6">
        <f>'داده ها'!FF14</f>
      </c>
      <c r="CO14" s="6">
        <f>'داده ها'!FG14</f>
      </c>
      <c r="CP14" s="6">
        <f>'داده ها'!FH14</f>
      </c>
      <c r="CQ14" s="6">
        <f>'داده ها'!FI14</f>
      </c>
      <c r="CR14" s="6">
        <f>'داده ها'!FJ14</f>
      </c>
      <c r="CS14" s="6">
        <f>'داده ها'!FK14</f>
      </c>
      <c r="CT14" s="6">
        <f>'داده ها'!FL14</f>
      </c>
      <c r="CU14" s="6">
        <f>'داده ها'!FM14</f>
      </c>
      <c r="CV14" s="6">
        <f>'داده ها'!FN14</f>
      </c>
      <c r="CW14" s="6">
        <f>'داده ها'!FO14</f>
      </c>
      <c r="CX14" s="6">
        <f>'داده ها'!FP14</f>
      </c>
      <c r="CY14" s="6">
        <f>'داده ها'!FQ14</f>
      </c>
      <c r="CZ14" s="6">
        <f>'داده ها'!FR14</f>
      </c>
      <c r="DA14" s="6">
        <f>'داده ها'!FS14</f>
      </c>
      <c r="DB14" s="6">
        <f>'داده ها'!FT14</f>
      </c>
      <c r="DC14" s="6">
        <f>'داده ها'!FU14</f>
      </c>
      <c r="DD14" s="6">
        <f>'داده ها'!FV14</f>
      </c>
      <c r="DE14" s="6">
        <f>'داده ها'!FW14</f>
      </c>
      <c r="DF14" s="6">
        <f>'داده ها'!FX14</f>
      </c>
      <c r="DG14" s="6">
        <f>'داده ها'!FY14</f>
      </c>
      <c r="DH14" s="6">
        <f>'داده ها'!FZ14</f>
      </c>
      <c r="DI14" s="6">
        <f>SUM(CG14:DH14)</f>
      </c>
      <c r="DJ14" s="7">
        <f>IF(DI14&gt;23, "بدتر از متوسط", "بهتر از متوسط")</f>
      </c>
      <c r="DK14" s="7">
        <f>IF(DI14&gt;DI$17, "بدتر از متوسط", "بهتر از متوسط")</f>
      </c>
      <c r="DL14" s="6">
        <f>'داده ها'!GA14</f>
      </c>
      <c r="DM14" s="6">
        <f>'داده ها'!GB14</f>
      </c>
      <c r="DN14" s="6">
        <f>'داده ها'!GC14</f>
      </c>
      <c r="DO14" s="6">
        <f>'داده ها'!GD14</f>
      </c>
      <c r="DP14" s="6">
        <f>'داده ها'!GE14</f>
      </c>
      <c r="DQ14" s="6">
        <f>'داده ها'!GF14</f>
      </c>
      <c r="DR14" s="6">
        <f>'داده ها'!GG14</f>
      </c>
      <c r="DS14" s="6">
        <f>'داده ها'!GH14</f>
      </c>
      <c r="DT14" s="6">
        <f>'داده ها'!GI14</f>
      </c>
      <c r="DU14" s="6">
        <f>'داده ها'!GJ14</f>
      </c>
      <c r="DV14" s="6">
        <f>'داده ها'!GK14</f>
      </c>
      <c r="DW14" s="6">
        <f>'داده ها'!GL14</f>
      </c>
      <c r="DX14" s="6">
        <f>SUM(DL14:DW14)</f>
      </c>
      <c r="DY14" s="7">
        <f>IF(DX14&lt;24, "بدتر از متوسط", "بهتر از متوسط")</f>
      </c>
      <c r="DZ14" s="7">
        <f>IF(DX14&lt;DX$17, "بدتر از متوسط", "بهتر از متوسط")</f>
      </c>
      <c r="EA14" s="6">
        <f>'داده ها'!GM14</f>
      </c>
      <c r="EB14" s="6">
        <f>'داده ها'!GN14</f>
      </c>
      <c r="EC14" s="6">
        <f>'داده ها'!GO14</f>
      </c>
      <c r="ED14" s="6">
        <f>'داده ها'!GP14</f>
      </c>
      <c r="EE14" s="6">
        <f>'داده ها'!GQ14</f>
      </c>
      <c r="EF14" s="6">
        <f>'داده ها'!GR14</f>
      </c>
      <c r="EG14" s="6">
        <f>'داده ها'!GS14</f>
      </c>
      <c r="EH14" s="6">
        <f>'داده ها'!GT14</f>
      </c>
      <c r="EI14" s="6">
        <f>'داده ها'!GU14</f>
      </c>
      <c r="EJ14" s="6">
        <f>'داده ها'!GV14</f>
      </c>
      <c r="EK14" s="6">
        <f>'داده ها'!GW14</f>
      </c>
      <c r="EL14" s="6">
        <f>'داده ها'!GX14</f>
      </c>
      <c r="EM14" s="6">
        <f>'داده ها'!GY14</f>
      </c>
      <c r="EN14" s="6">
        <f>'داده ها'!GZ14</f>
      </c>
      <c r="EO14" s="6">
        <f>'داده ها'!HA14</f>
      </c>
      <c r="EP14" s="6">
        <f>'داده ها'!HB14</f>
      </c>
      <c r="EQ14" s="6">
        <f>'داده ها'!HC14</f>
      </c>
      <c r="ER14" s="6">
        <f>'داده ها'!HD14</f>
      </c>
      <c r="ES14" s="6">
        <f>'داده ها'!HE14</f>
      </c>
      <c r="ET14" s="6">
        <f>'داده ها'!HF14</f>
      </c>
      <c r="EU14" s="6">
        <f>'داده ها'!HG14</f>
      </c>
      <c r="EV14" s="6">
        <f>'داده ها'!HH14</f>
      </c>
      <c r="EW14" s="6">
        <f>'داده ها'!HI14</f>
      </c>
      <c r="EX14" s="6">
        <f>'داده ها'!HJ14</f>
      </c>
      <c r="EY14" s="6">
        <f>'داده ها'!HK14</f>
      </c>
      <c r="EZ14" s="6">
        <f>'داده ها'!HL14</f>
      </c>
      <c r="FA14" s="6">
        <f>'داده ها'!HM14</f>
      </c>
      <c r="FB14" s="6">
        <f>'داده ها'!HN14</f>
      </c>
      <c r="FC14" s="6">
        <f>'داده ها'!HO14</f>
      </c>
      <c r="FD14" s="6">
        <f>SUM(EA14:FC14)</f>
      </c>
      <c r="FE14" s="7">
        <f>IF(FD14&lt;43.5, "بدتر از متوسط", "بهتر از متوسط")</f>
      </c>
      <c r="FF14" s="7">
        <f>IF(FD14&lt;FD$17, "بدتر از متوسط", "بهتر از متوسط")</f>
      </c>
      <c r="FG14" s="6">
        <f>'داده ها'!HP14</f>
      </c>
      <c r="FH14" s="6">
        <f>'داده ها'!HQ14</f>
      </c>
      <c r="FI14" s="6">
        <f>'داده ها'!HR14</f>
      </c>
      <c r="FJ14" s="6">
        <f>'داده ها'!HS14</f>
      </c>
      <c r="FK14" s="6">
        <f>'داده ها'!HT14</f>
      </c>
      <c r="FL14" s="6">
        <f>'داده ها'!HU14</f>
      </c>
      <c r="FM14" s="6">
        <f>'داده ها'!HV14</f>
      </c>
      <c r="FN14" s="6">
        <f>'داده ها'!HW14</f>
      </c>
      <c r="FO14" s="6">
        <f>'داده ها'!HX14</f>
      </c>
      <c r="FP14" s="6">
        <f>'داده ها'!HY14</f>
      </c>
      <c r="FQ14" s="6">
        <f>'داده ها'!HZ14</f>
      </c>
      <c r="FR14" s="6">
        <f>'داده ها'!IA14</f>
      </c>
      <c r="FS14" s="6">
        <f>'داده ها'!IB14</f>
      </c>
      <c r="FT14" s="6">
        <f>'داده ها'!IC14</f>
      </c>
      <c r="FU14" s="6">
        <f>'داده ها'!ID14</f>
      </c>
      <c r="FV14" s="6">
        <f>SUM(FG14:FU14)</f>
      </c>
      <c r="FW14" s="7">
        <f>IF(FV14&lt;22.5, "بدتر از متوسط", "بهتر از متوسط")</f>
      </c>
      <c r="FX14" s="7">
        <f>IF(FV14&lt;FV$17, "بدتر از متوسط", "بهتر از متوسط")</f>
      </c>
    </row>
    <row x14ac:dyDescent="0.25" r="15" customHeight="1" ht="18.9">
      <c r="A15" s="1"/>
      <c r="B15" s="1"/>
      <c r="C15" s="1"/>
      <c r="D15" s="6">
        <f>AVERAGE(D2:D8)</f>
      </c>
      <c r="E15" s="6">
        <f>AVERAGE(E2:E8)</f>
      </c>
      <c r="F15" s="6">
        <f>AVERAGE(F2:F8)</f>
      </c>
      <c r="G15" s="11">
        <f>AVERAGE(G2:G8)</f>
      </c>
      <c r="H15" s="11">
        <f>AVERAGE(H2:H8)</f>
      </c>
      <c r="I15" s="11">
        <f>AVERAGE(I2:I8)</f>
      </c>
      <c r="J15" s="11">
        <f>AVERAGE(J2:J8)</f>
      </c>
      <c r="K15" s="11">
        <f>AVERAGE(K2:K8)</f>
      </c>
      <c r="L15" s="7">
        <f>IF(K15&gt;0,"باید قبل از اینکه فعالیت بدنی خود را شروع کنید با پزشک مشورت کنید. ",IF(K15=0,"شما آمادگی لازم برای فعالیت بدنی را دارید."))</f>
      </c>
      <c r="M15" s="6">
        <f>AVERAGE(M2:M8)</f>
      </c>
      <c r="N15" s="11">
        <f>AVERAGE(N2:N8)</f>
      </c>
      <c r="O15" s="11">
        <f>AVERAGE(O2:O8)</f>
      </c>
      <c r="P15" s="11">
        <f>AVERAGE(P2:P8)</f>
      </c>
      <c r="Q15" s="11">
        <f>AVERAGE(Q2:Q8)</f>
      </c>
      <c r="R15" s="11">
        <f>AVERAGE(R2:R8)</f>
      </c>
      <c r="S15" s="11">
        <f>AVERAGE(S2:S8)</f>
      </c>
      <c r="T15" s="11">
        <f>AVERAGE(T2:T8)</f>
      </c>
      <c r="U15" s="11">
        <f>AVERAGE(U2:U8)</f>
      </c>
      <c r="V15" s="11">
        <f>AVERAGE(V2:V8)</f>
      </c>
      <c r="W15" s="11">
        <f>AVERAGE(W2:W8)</f>
      </c>
      <c r="X15" s="11">
        <f>AVERAGE(X2:X8)</f>
      </c>
      <c r="Y15" s="11">
        <f>AVERAGE(Y2:Y8)</f>
      </c>
      <c r="Z15" s="11">
        <f>AVERAGE(Z2:Z8)</f>
      </c>
      <c r="AA15" s="11">
        <f>AVERAGE(AA2:AA8)</f>
      </c>
      <c r="AB15" s="11">
        <f>AVERAGE(AB2:AB8)</f>
      </c>
      <c r="AC15" s="11">
        <f>AVERAGE(AC2:AC8)</f>
      </c>
      <c r="AD15" s="11">
        <f>AVERAGE(AD2:AD8)</f>
      </c>
      <c r="AE15" s="11">
        <f>AVERAGE(AE2:AE8)</f>
      </c>
      <c r="AF15" s="11">
        <f>AVERAGE(AF2:AF8)</f>
      </c>
      <c r="AG15" s="11">
        <f>AVERAGE(AG2:AG8)</f>
      </c>
      <c r="AH15" s="11">
        <f>AVERAGE(AH2:AH8)</f>
      </c>
      <c r="AI15" s="11">
        <f>AVERAGE(AI2:AI8)</f>
      </c>
      <c r="AJ15" s="11">
        <f>AVERAGE(AJ2:AJ8)</f>
      </c>
      <c r="AK15" s="6">
        <f>AVERAGE(AK2:AK8)</f>
      </c>
      <c r="AL15" s="11">
        <f>AVERAGE(AL2:AL8)</f>
      </c>
      <c r="AM15" s="11">
        <f>AVERAGE(AM2:AM8)</f>
      </c>
      <c r="AN15" s="6">
        <f>AVERAGE(AN2:AN8)</f>
      </c>
      <c r="AO15" s="11">
        <f>AVERAGE(AO2:AO8)</f>
      </c>
      <c r="AP15" s="6">
        <f>AVERAGE(AP2:AP8)</f>
      </c>
      <c r="AQ15" s="11">
        <f>AVERAGE(AQ2:AQ8)</f>
      </c>
      <c r="AR15" s="11">
        <f>AVERAGE(AR2:AR8)</f>
      </c>
      <c r="AS15" s="11">
        <f>AVERAGE(AS2:AS8)</f>
      </c>
      <c r="AT15" s="11">
        <f>AVERAGE(AT2:AT8)</f>
      </c>
      <c r="AU15" s="11">
        <f>AVERAGE(AU2:AU8)</f>
      </c>
      <c r="AV15" s="11">
        <f>AVERAGE(AV2:AV8)</f>
      </c>
      <c r="AW15" s="11">
        <f>AVERAGE(AW2:AW8)</f>
      </c>
      <c r="AX15" s="6">
        <f>AVERAGE(AX2:AX8)</f>
      </c>
      <c r="AY15" s="11">
        <f>AVERAGE(AY2:AY8)</f>
      </c>
      <c r="AZ15" s="11">
        <f>AVERAGE(AZ2:AZ8)</f>
      </c>
      <c r="BA15" s="11">
        <f>AVERAGE(BA2:BA8)</f>
      </c>
      <c r="BB15" s="11">
        <f>AVERAGE(BB2:BB8)</f>
      </c>
      <c r="BC15" s="11">
        <f>AVERAGE(BC2:BC8)</f>
      </c>
      <c r="BD15" s="11">
        <f>AVERAGE(BD2:BD8)</f>
      </c>
      <c r="BE15" s="11">
        <f>AVERAGE(BE2:BE8)</f>
      </c>
      <c r="BF15" s="11">
        <f>AVERAGE(BF2:BF8)</f>
      </c>
      <c r="BG15" s="9">
        <f>IF(BE15&lt;50, "بدتر از متوسط", "بهتر از متوسط")</f>
      </c>
      <c r="BH15" s="9">
        <f>IF(BE15&lt;BE$17, "بدتر از متوسط", "بهتر از متوسط")</f>
      </c>
      <c r="BI15" s="9">
        <f>IF(BF15&lt;50, "بدتر از متوسط", "بهتر از متوسط")</f>
      </c>
      <c r="BJ15" s="9">
        <f>IF(BF15&lt;BF$17, "بدتر از متوسط", "بهتر از متوسط")</f>
      </c>
      <c r="BK15" s="6">
        <f>AVERAGE(BK2:BK8)</f>
      </c>
      <c r="BL15" s="6">
        <f>AVERAGE(BL2:BL8)</f>
      </c>
      <c r="BM15" s="11">
        <f>AVERAGE(BM2:BM8)</f>
      </c>
      <c r="BN15" s="11">
        <f>AVERAGE(BN2:BN8)</f>
      </c>
      <c r="BO15" s="6">
        <f>AVERAGE(BO2:BO8)</f>
      </c>
      <c r="BP15" s="11">
        <f>AVERAGE(BP2:BP8)</f>
      </c>
      <c r="BQ15" s="11">
        <f>AVERAGE(BQ2:BQ8)</f>
      </c>
      <c r="BR15" s="11">
        <f>AVERAGE(BR2:BR8)</f>
      </c>
      <c r="BS15" s="11">
        <f>AVERAGE(BS2:BS8)</f>
      </c>
      <c r="BT15" s="11">
        <f>AVERAGE(BT2:BT8)</f>
      </c>
      <c r="BU15" s="11">
        <f>AVERAGE(BU2:BU8)</f>
      </c>
      <c r="BV15" s="11">
        <f>AVERAGE(BV2:BV8)</f>
      </c>
      <c r="BW15" s="11">
        <f>AVERAGE(BW2:BW8)</f>
      </c>
      <c r="BX15" s="11">
        <f>AVERAGE(BX2:BX8)</f>
      </c>
      <c r="BY15" s="11">
        <f>AVERAGE(BY2:BY8)</f>
      </c>
      <c r="BZ15" s="11">
        <f>AVERAGE(BZ2:BZ8)</f>
      </c>
      <c r="CA15" s="11">
        <f>AVERAGE(CA2:CA8)</f>
      </c>
      <c r="CB15" s="11">
        <f>AVERAGE(CB2:CB8)</f>
      </c>
      <c r="CC15" s="11">
        <f>AVERAGE(CC2:CC8)</f>
      </c>
      <c r="CD15" s="11">
        <f>AVERAGE(CD2:CD8)</f>
      </c>
      <c r="CE15" s="7">
        <f>IF(CD15&lt;38, "بدتر از متوسط", "بهتر از متوسط")</f>
      </c>
      <c r="CF15" s="7">
        <f>IF(CD15&lt;CD$17, "بدتر از متوسط", "بهتر از متوسط")</f>
      </c>
      <c r="CG15" s="6">
        <f>AVERAGE(CG2:CG8)</f>
      </c>
      <c r="CH15" s="11">
        <f>AVERAGE(CH2:CH8)</f>
      </c>
      <c r="CI15" s="11">
        <f>AVERAGE(CI2:CI8)</f>
      </c>
      <c r="CJ15" s="11">
        <f>AVERAGE(CJ2:CJ8)</f>
      </c>
      <c r="CK15" s="11">
        <f>AVERAGE(CK2:CK8)</f>
      </c>
      <c r="CL15" s="11">
        <f>AVERAGE(CL2:CL8)</f>
      </c>
      <c r="CM15" s="11">
        <f>AVERAGE(CM2:CM8)</f>
      </c>
      <c r="CN15" s="11">
        <f>AVERAGE(CN2:CN8)</f>
      </c>
      <c r="CO15" s="11">
        <f>AVERAGE(CO2:CO8)</f>
      </c>
      <c r="CP15" s="11">
        <f>AVERAGE(CP2:CP8)</f>
      </c>
      <c r="CQ15" s="11">
        <f>AVERAGE(CQ2:CQ8)</f>
      </c>
      <c r="CR15" s="11">
        <f>AVERAGE(CR2:CR8)</f>
      </c>
      <c r="CS15" s="11">
        <f>AVERAGE(CS2:CS8)</f>
      </c>
      <c r="CT15" s="11">
        <f>AVERAGE(CT2:CT8)</f>
      </c>
      <c r="CU15" s="11">
        <f>AVERAGE(CU2:CU8)</f>
      </c>
      <c r="CV15" s="11">
        <f>AVERAGE(CV2:CV8)</f>
      </c>
      <c r="CW15" s="11">
        <f>AVERAGE(CW2:CW8)</f>
      </c>
      <c r="CX15" s="11">
        <f>AVERAGE(CX2:CX8)</f>
      </c>
      <c r="CY15" s="11">
        <f>AVERAGE(CY2:CY8)</f>
      </c>
      <c r="CZ15" s="11">
        <f>AVERAGE(CZ2:CZ8)</f>
      </c>
      <c r="DA15" s="6">
        <f>AVERAGE(DA2:DA8)</f>
      </c>
      <c r="DB15" s="11">
        <f>AVERAGE(DB2:DB8)</f>
      </c>
      <c r="DC15" s="11">
        <f>AVERAGE(DC2:DC8)</f>
      </c>
      <c r="DD15" s="11">
        <f>AVERAGE(DD2:DD8)</f>
      </c>
      <c r="DE15" s="6">
        <f>AVERAGE(DE2:DE8)</f>
      </c>
      <c r="DF15" s="11">
        <f>AVERAGE(DF2:DF8)</f>
      </c>
      <c r="DG15" s="6">
        <f>AVERAGE(DG2:DG8)</f>
      </c>
      <c r="DH15" s="6">
        <f>AVERAGE(DH2:DH8)</f>
      </c>
      <c r="DI15" s="11">
        <f>AVERAGE(DI2:DI8)</f>
      </c>
      <c r="DJ15" s="7">
        <f>IF(DI15&gt;23, "بدتر از متوسط", "بهتر از متوسط")</f>
      </c>
      <c r="DK15" s="7">
        <f>IF(DI15&gt;DI$17, "بدتر از متوسط", "بهتر از متوسط")</f>
      </c>
      <c r="DL15" s="6">
        <f>AVERAGE(DL2:DL8)</f>
      </c>
      <c r="DM15" s="11">
        <f>AVERAGE(DM2:DM8)</f>
      </c>
      <c r="DN15" s="11">
        <f>AVERAGE(DN2:DN8)</f>
      </c>
      <c r="DO15" s="6">
        <f>AVERAGE(DO2:DO8)</f>
      </c>
      <c r="DP15" s="11">
        <f>AVERAGE(DP2:DP8)</f>
      </c>
      <c r="DQ15" s="11">
        <f>AVERAGE(DQ2:DQ8)</f>
      </c>
      <c r="DR15" s="6">
        <f>AVERAGE(DR2:DR8)</f>
      </c>
      <c r="DS15" s="6">
        <f>AVERAGE(DS2:DS8)</f>
      </c>
      <c r="DT15" s="11">
        <f>AVERAGE(DT2:DT8)</f>
      </c>
      <c r="DU15" s="11">
        <f>AVERAGE(DU2:DU8)</f>
      </c>
      <c r="DV15" s="11">
        <f>AVERAGE(DV2:DV8)</f>
      </c>
      <c r="DW15" s="11">
        <f>AVERAGE(DW2:DW8)</f>
      </c>
      <c r="DX15" s="11">
        <f>AVERAGE(DX2:DX8)</f>
      </c>
      <c r="DY15" s="7">
        <f>IF(DX15&lt;24, "بدتر از متوسط", "بهتر از متوسط")</f>
      </c>
      <c r="DZ15" s="7">
        <f>IF(DX15&lt;DX$17, "بدتر از متوسط", "بهتر از متوسط")</f>
      </c>
      <c r="EA15" s="11">
        <f>AVERAGE(EA2:EA8)</f>
      </c>
      <c r="EB15" s="11">
        <f>AVERAGE(EB2:EB8)</f>
      </c>
      <c r="EC15" s="6">
        <f>AVERAGE(EC2:EC8)</f>
      </c>
      <c r="ED15" s="11">
        <f>AVERAGE(ED2:ED8)</f>
      </c>
      <c r="EE15" s="11">
        <f>AVERAGE(EE2:EE8)</f>
      </c>
      <c r="EF15" s="11">
        <f>AVERAGE(EF2:EF8)</f>
      </c>
      <c r="EG15" s="11">
        <f>AVERAGE(EG2:EG8)</f>
      </c>
      <c r="EH15" s="6">
        <f>AVERAGE(EH2:EH8)</f>
      </c>
      <c r="EI15" s="11">
        <f>AVERAGE(EI2:EI8)</f>
      </c>
      <c r="EJ15" s="11">
        <f>AVERAGE(EJ2:EJ8)</f>
      </c>
      <c r="EK15" s="11">
        <f>AVERAGE(EK2:EK8)</f>
      </c>
      <c r="EL15" s="11">
        <f>AVERAGE(EL2:EL8)</f>
      </c>
      <c r="EM15" s="11">
        <f>AVERAGE(EM2:EM8)</f>
      </c>
      <c r="EN15" s="11">
        <f>AVERAGE(EN2:EN8)</f>
      </c>
      <c r="EO15" s="11">
        <f>AVERAGE(EO2:EO8)</f>
      </c>
      <c r="EP15" s="11">
        <f>AVERAGE(EP2:EP8)</f>
      </c>
      <c r="EQ15" s="11">
        <f>AVERAGE(EQ2:EQ8)</f>
      </c>
      <c r="ER15" s="11">
        <f>AVERAGE(ER2:ER8)</f>
      </c>
      <c r="ES15" s="11">
        <f>AVERAGE(ES2:ES8)</f>
      </c>
      <c r="ET15" s="11">
        <f>AVERAGE(ET2:ET8)</f>
      </c>
      <c r="EU15" s="11">
        <f>AVERAGE(EU2:EU8)</f>
      </c>
      <c r="EV15" s="11">
        <f>AVERAGE(EV2:EV8)</f>
      </c>
      <c r="EW15" s="11">
        <f>AVERAGE(EW2:EW8)</f>
      </c>
      <c r="EX15" s="11">
        <f>AVERAGE(EX2:EX8)</f>
      </c>
      <c r="EY15" s="11">
        <f>AVERAGE(EY2:EY8)</f>
      </c>
      <c r="EZ15" s="11">
        <f>AVERAGE(EZ2:EZ8)</f>
      </c>
      <c r="FA15" s="11">
        <f>AVERAGE(FA2:FA8)</f>
      </c>
      <c r="FB15" s="11">
        <f>AVERAGE(FB2:FB8)</f>
      </c>
      <c r="FC15" s="11">
        <f>AVERAGE(FC2:FC8)</f>
      </c>
      <c r="FD15" s="6">
        <f>AVERAGE(FD2:FD8)</f>
      </c>
      <c r="FE15" s="7">
        <f>IF(FD15&lt;43.5, "بدتر از متوسط", "بهتر از متوسط")</f>
      </c>
      <c r="FF15" s="7">
        <f>IF(FD15&lt;FD$17, "بدتر از متوسط", "بهتر از متوسط")</f>
      </c>
      <c r="FG15" s="11">
        <f>AVERAGE(FG2:FG8)</f>
      </c>
      <c r="FH15" s="11">
        <f>AVERAGE(FH2:FH8)</f>
      </c>
      <c r="FI15" s="11">
        <f>AVERAGE(FI2:FI8)</f>
      </c>
      <c r="FJ15" s="11">
        <f>AVERAGE(FJ2:FJ8)</f>
      </c>
      <c r="FK15" s="11">
        <f>AVERAGE(FK2:FK8)</f>
      </c>
      <c r="FL15" s="11">
        <f>AVERAGE(FL2:FL8)</f>
      </c>
      <c r="FM15" s="11">
        <f>AVERAGE(FM2:FM8)</f>
      </c>
      <c r="FN15" s="11">
        <f>AVERAGE(FN2:FN8)</f>
      </c>
      <c r="FO15" s="11">
        <f>AVERAGE(FO2:FO8)</f>
      </c>
      <c r="FP15" s="11">
        <f>AVERAGE(FP2:FP8)</f>
      </c>
      <c r="FQ15" s="11">
        <f>AVERAGE(FQ2:FQ8)</f>
      </c>
      <c r="FR15" s="11">
        <f>AVERAGE(FR2:FR8)</f>
      </c>
      <c r="FS15" s="11">
        <f>AVERAGE(FS2:FS8)</f>
      </c>
      <c r="FT15" s="11">
        <f>AVERAGE(FT2:FT8)</f>
      </c>
      <c r="FU15" s="11">
        <f>AVERAGE(FU2:FU8)</f>
      </c>
      <c r="FV15" s="11">
        <f>AVERAGE(FV2:FV8)</f>
      </c>
      <c r="FW15" s="7">
        <f>IF(FV15&lt;22.5, "بدتر از متوسط", "بهتر از متوسط")</f>
      </c>
      <c r="FX15" s="7">
        <f>IF(FV15&lt;FV$17, "بدتر از متوسط", "بهتر از متوسط")</f>
      </c>
    </row>
    <row x14ac:dyDescent="0.25" r="16" customHeight="1" ht="18.9">
      <c r="A16" s="1"/>
      <c r="B16" s="1"/>
      <c r="C16" s="1"/>
      <c r="D16" s="6">
        <f>AVERAGE(D9:D14)</f>
      </c>
      <c r="E16" s="6">
        <f>AVERAGE(E9:E14)</f>
      </c>
      <c r="F16" s="6">
        <f>AVERAGE(F9:F14)</f>
      </c>
      <c r="G16" s="11">
        <f>AVERAGE(G9:G14)</f>
      </c>
      <c r="H16" s="11">
        <f>AVERAGE(H9:H14)</f>
      </c>
      <c r="I16" s="11">
        <f>AVERAGE(I9:I14)</f>
      </c>
      <c r="J16" s="6">
        <f>AVERAGE(J9:J14)</f>
      </c>
      <c r="K16" s="11">
        <f>AVERAGE(K9:K14)</f>
      </c>
      <c r="L16" s="7">
        <f>IF(K16&gt;0,"باید قبل از اینکه فعالیت بدنی خود را شروع کنید با پزشک مشورت کنید. ",IF(K16=0,"شما آمادگی لازم برای فعالیت بدنی را دارید."))</f>
      </c>
      <c r="M16" s="11">
        <f>AVERAGE(M9:M14)</f>
      </c>
      <c r="N16" s="6">
        <f>AVERAGE(N9:N14)</f>
      </c>
      <c r="O16" s="11">
        <f>AVERAGE(O9:O14)</f>
      </c>
      <c r="P16" s="11">
        <f>AVERAGE(P9:P14)</f>
      </c>
      <c r="Q16" s="6">
        <f>AVERAGE(Q9:Q14)</f>
      </c>
      <c r="R16" s="6">
        <f>AVERAGE(R9:R14)</f>
      </c>
      <c r="S16" s="11">
        <f>AVERAGE(S9:S14)</f>
      </c>
      <c r="T16" s="6">
        <f>AVERAGE(T9:T14)</f>
      </c>
      <c r="U16" s="6">
        <f>AVERAGE(U9:U14)</f>
      </c>
      <c r="V16" s="11">
        <f>AVERAGE(V9:V14)</f>
      </c>
      <c r="W16" s="11">
        <f>AVERAGE(W9:W14)</f>
      </c>
      <c r="X16" s="11">
        <f>AVERAGE(X9:X14)</f>
      </c>
      <c r="Y16" s="6">
        <f>AVERAGE(Y9:Y14)</f>
      </c>
      <c r="Z16" s="11">
        <f>AVERAGE(Z9:Z14)</f>
      </c>
      <c r="AA16" s="11">
        <f>AVERAGE(AA9:AA14)</f>
      </c>
      <c r="AB16" s="11">
        <f>AVERAGE(AB9:AB14)</f>
      </c>
      <c r="AC16" s="11">
        <f>AVERAGE(AC9:AC14)</f>
      </c>
      <c r="AD16" s="6">
        <f>AVERAGE(AD9:AD14)</f>
      </c>
      <c r="AE16" s="6">
        <f>AVERAGE(AE9:AE14)</f>
      </c>
      <c r="AF16" s="6">
        <f>AVERAGE(AF9:AF14)</f>
      </c>
      <c r="AG16" s="6">
        <f>AVERAGE(AG9:AG14)</f>
      </c>
      <c r="AH16" s="11">
        <f>AVERAGE(AH9:AH14)</f>
      </c>
      <c r="AI16" s="11">
        <f>AVERAGE(AI9:AI14)</f>
      </c>
      <c r="AJ16" s="11">
        <f>AVERAGE(AJ9:AJ14)</f>
      </c>
      <c r="AK16" s="11">
        <f>AVERAGE(AK9:AK14)</f>
      </c>
      <c r="AL16" s="11">
        <f>AVERAGE(AL9:AL14)</f>
      </c>
      <c r="AM16" s="11">
        <f>AVERAGE(AM9:AM14)</f>
      </c>
      <c r="AN16" s="11">
        <f>AVERAGE(AN9:AN14)</f>
      </c>
      <c r="AO16" s="6">
        <f>AVERAGE(AO9:AO14)</f>
      </c>
      <c r="AP16" s="6">
        <f>AVERAGE(AP9:AP14)</f>
      </c>
      <c r="AQ16" s="11">
        <f>AVERAGE(AQ9:AQ14)</f>
      </c>
      <c r="AR16" s="6">
        <f>AVERAGE(AR9:AR14)</f>
      </c>
      <c r="AS16" s="6">
        <f>AVERAGE(AS9:AS14)</f>
      </c>
      <c r="AT16" s="6">
        <f>AVERAGE(AT9:AT14)</f>
      </c>
      <c r="AU16" s="6">
        <f>AVERAGE(AU9:AU14)</f>
      </c>
      <c r="AV16" s="6">
        <f>AVERAGE(AV9:AV14)</f>
      </c>
      <c r="AW16" s="11">
        <f>AVERAGE(AW9:AW14)</f>
      </c>
      <c r="AX16" s="11">
        <f>AVERAGE(AX9:AX14)</f>
      </c>
      <c r="AY16" s="11">
        <f>AVERAGE(AY9:AY14)</f>
      </c>
      <c r="AZ16" s="11">
        <f>AVERAGE(AZ9:AZ14)</f>
      </c>
      <c r="BA16" s="6">
        <f>AVERAGE(BA9:BA14)</f>
      </c>
      <c r="BB16" s="11">
        <f>AVERAGE(BB9:BB14)</f>
      </c>
      <c r="BC16" s="11">
        <f>AVERAGE(BC9:BC14)</f>
      </c>
      <c r="BD16" s="11">
        <f>AVERAGE(BD9:BD14)</f>
      </c>
      <c r="BE16" s="11">
        <f>AVERAGE(BE9:BE14)</f>
      </c>
      <c r="BF16" s="11">
        <f>AVERAGE(BF9:BF14)</f>
      </c>
      <c r="BG16" s="9">
        <f>IF(BE16&lt;50, "بدتر از متوسط", "بهتر از متوسط")</f>
      </c>
      <c r="BH16" s="9">
        <f>IF(BE16&lt;BE$17, "بدتر از متوسط", "بهتر از متوسط")</f>
      </c>
      <c r="BI16" s="9">
        <f>IF(BF16&lt;50, "بدتر از متوسط", "بهتر از متوسط")</f>
      </c>
      <c r="BJ16" s="9">
        <f>IF(BF16&lt;BF$17, "بدتر از متوسط", "بهتر از متوسط")</f>
      </c>
      <c r="BK16" s="11">
        <f>AVERAGE(BK9:BK14)</f>
      </c>
      <c r="BL16" s="11">
        <f>AVERAGE(BL9:BL14)</f>
      </c>
      <c r="BM16" s="11">
        <f>AVERAGE(BM9:BM14)</f>
      </c>
      <c r="BN16" s="11">
        <f>AVERAGE(BN9:BN14)</f>
      </c>
      <c r="BO16" s="11">
        <f>AVERAGE(BO9:BO14)</f>
      </c>
      <c r="BP16" s="11">
        <f>AVERAGE(BP9:BP14)</f>
      </c>
      <c r="BQ16" s="11">
        <f>AVERAGE(BQ9:BQ14)</f>
      </c>
      <c r="BR16" s="6">
        <f>AVERAGE(BR9:BR14)</f>
      </c>
      <c r="BS16" s="11">
        <f>AVERAGE(BS9:BS14)</f>
      </c>
      <c r="BT16" s="11">
        <f>AVERAGE(BT9:BT14)</f>
      </c>
      <c r="BU16" s="6">
        <f>AVERAGE(BU9:BU14)</f>
      </c>
      <c r="BV16" s="11">
        <f>AVERAGE(BV9:BV14)</f>
      </c>
      <c r="BW16" s="11">
        <f>AVERAGE(BW9:BW14)</f>
      </c>
      <c r="BX16" s="11">
        <f>AVERAGE(BX9:BX14)</f>
      </c>
      <c r="BY16" s="11">
        <f>AVERAGE(BY9:BY14)</f>
      </c>
      <c r="BZ16" s="11">
        <f>AVERAGE(BZ9:BZ14)</f>
      </c>
      <c r="CA16" s="6">
        <f>AVERAGE(CA9:CA14)</f>
      </c>
      <c r="CB16" s="11">
        <f>AVERAGE(CB9:CB14)</f>
      </c>
      <c r="CC16" s="11">
        <f>AVERAGE(CC9:CC14)</f>
      </c>
      <c r="CD16" s="11">
        <f>AVERAGE(CD9:CD14)</f>
      </c>
      <c r="CE16" s="7">
        <f>IF(CD16&lt;38, "بدتر از متوسط", "بهتر از متوسط")</f>
      </c>
      <c r="CF16" s="7">
        <f>IF(CD16&lt;CD$17, "بدتر از متوسط", "بهتر از متوسط")</f>
      </c>
      <c r="CG16" s="6">
        <f>AVERAGE(CG9:CG14)</f>
      </c>
      <c r="CH16" s="11">
        <f>AVERAGE(CH9:CH14)</f>
      </c>
      <c r="CI16" s="11">
        <f>AVERAGE(CI9:CI14)</f>
      </c>
      <c r="CJ16" s="11">
        <f>AVERAGE(CJ9:CJ14)</f>
      </c>
      <c r="CK16" s="11">
        <f>AVERAGE(CK9:CK14)</f>
      </c>
      <c r="CL16" s="11">
        <f>AVERAGE(CL9:CL14)</f>
      </c>
      <c r="CM16" s="11">
        <f>AVERAGE(CM9:CM14)</f>
      </c>
      <c r="CN16" s="11">
        <f>AVERAGE(CN9:CN14)</f>
      </c>
      <c r="CO16" s="11">
        <f>AVERAGE(CO9:CO14)</f>
      </c>
      <c r="CP16" s="11">
        <f>AVERAGE(CP9:CP14)</f>
      </c>
      <c r="CQ16" s="11">
        <f>AVERAGE(CQ9:CQ14)</f>
      </c>
      <c r="CR16" s="11">
        <f>AVERAGE(CR9:CR14)</f>
      </c>
      <c r="CS16" s="11">
        <f>AVERAGE(CS9:CS14)</f>
      </c>
      <c r="CT16" s="11">
        <f>AVERAGE(CT9:CT14)</f>
      </c>
      <c r="CU16" s="11">
        <f>AVERAGE(CU9:CU14)</f>
      </c>
      <c r="CV16" s="6">
        <f>AVERAGE(CV9:CV14)</f>
      </c>
      <c r="CW16" s="11">
        <f>AVERAGE(CW9:CW14)</f>
      </c>
      <c r="CX16" s="11">
        <f>AVERAGE(CX9:CX14)</f>
      </c>
      <c r="CY16" s="11">
        <f>AVERAGE(CY9:CY14)</f>
      </c>
      <c r="CZ16" s="11">
        <f>AVERAGE(CZ9:CZ14)</f>
      </c>
      <c r="DA16" s="11">
        <f>AVERAGE(DA9:DA14)</f>
      </c>
      <c r="DB16" s="11">
        <f>AVERAGE(DB9:DB14)</f>
      </c>
      <c r="DC16" s="6">
        <f>AVERAGE(DC9:DC14)</f>
      </c>
      <c r="DD16" s="11">
        <f>AVERAGE(DD9:DD14)</f>
      </c>
      <c r="DE16" s="11">
        <f>AVERAGE(DE9:DE14)</f>
      </c>
      <c r="DF16" s="11">
        <f>AVERAGE(DF9:DF14)</f>
      </c>
      <c r="DG16" s="11">
        <f>AVERAGE(DG9:DG14)</f>
      </c>
      <c r="DH16" s="11">
        <f>AVERAGE(DH9:DH14)</f>
      </c>
      <c r="DI16" s="11">
        <f>AVERAGE(DI9:DI14)</f>
      </c>
      <c r="DJ16" s="7">
        <f>IF(DI16&gt;23, "بدتر از متوسط", "بهتر از متوسط")</f>
      </c>
      <c r="DK16" s="7">
        <f>IF(DI16&gt;DI$17, "بدتر از متوسط", "بهتر از متوسط")</f>
      </c>
      <c r="DL16" s="6">
        <f>AVERAGE(DL9:DL14)</f>
      </c>
      <c r="DM16" s="11">
        <f>AVERAGE(DM9:DM14)</f>
      </c>
      <c r="DN16" s="11">
        <f>AVERAGE(DN9:DN14)</f>
      </c>
      <c r="DO16" s="6">
        <f>AVERAGE(DO9:DO14)</f>
      </c>
      <c r="DP16" s="11">
        <f>AVERAGE(DP9:DP14)</f>
      </c>
      <c r="DQ16" s="11">
        <f>AVERAGE(DQ9:DQ14)</f>
      </c>
      <c r="DR16" s="11">
        <f>AVERAGE(DR9:DR14)</f>
      </c>
      <c r="DS16" s="11">
        <f>AVERAGE(DS9:DS14)</f>
      </c>
      <c r="DT16" s="11">
        <f>AVERAGE(DT9:DT14)</f>
      </c>
      <c r="DU16" s="11">
        <f>AVERAGE(DU9:DU14)</f>
      </c>
      <c r="DV16" s="11">
        <f>AVERAGE(DV9:DV14)</f>
      </c>
      <c r="DW16" s="11">
        <f>AVERAGE(DW9:DW14)</f>
      </c>
      <c r="DX16" s="11">
        <f>AVERAGE(DX9:DX14)</f>
      </c>
      <c r="DY16" s="7">
        <f>IF(DX16&lt;24, "بدتر از متوسط", "بهتر از متوسط")</f>
      </c>
      <c r="DZ16" s="7">
        <f>IF(DX16&lt;DX$17, "بدتر از متوسط", "بهتر از متوسط")</f>
      </c>
      <c r="EA16" s="11">
        <f>AVERAGE(EA9:EA14)</f>
      </c>
      <c r="EB16" s="11">
        <f>AVERAGE(EB9:EB14)</f>
      </c>
      <c r="EC16" s="11">
        <f>AVERAGE(EC9:EC14)</f>
      </c>
      <c r="ED16" s="11">
        <f>AVERAGE(ED9:ED14)</f>
      </c>
      <c r="EE16" s="11">
        <f>AVERAGE(EE9:EE14)</f>
      </c>
      <c r="EF16" s="11">
        <f>AVERAGE(EF9:EF14)</f>
      </c>
      <c r="EG16" s="11">
        <f>AVERAGE(EG9:EG14)</f>
      </c>
      <c r="EH16" s="11">
        <f>AVERAGE(EH9:EH14)</f>
      </c>
      <c r="EI16" s="11">
        <f>AVERAGE(EI9:EI14)</f>
      </c>
      <c r="EJ16" s="11">
        <f>AVERAGE(EJ9:EJ14)</f>
      </c>
      <c r="EK16" s="11">
        <f>AVERAGE(EK9:EK14)</f>
      </c>
      <c r="EL16" s="11">
        <f>AVERAGE(EL9:EL14)</f>
      </c>
      <c r="EM16" s="11">
        <f>AVERAGE(EM9:EM14)</f>
      </c>
      <c r="EN16" s="11">
        <f>AVERAGE(EN9:EN14)</f>
      </c>
      <c r="EO16" s="11">
        <f>AVERAGE(EO9:EO14)</f>
      </c>
      <c r="EP16" s="11">
        <f>AVERAGE(EP9:EP14)</f>
      </c>
      <c r="EQ16" s="11">
        <f>AVERAGE(EQ9:EQ14)</f>
      </c>
      <c r="ER16" s="11">
        <f>AVERAGE(ER9:ER14)</f>
      </c>
      <c r="ES16" s="11">
        <f>AVERAGE(ES9:ES14)</f>
      </c>
      <c r="ET16" s="11">
        <f>AVERAGE(ET9:ET14)</f>
      </c>
      <c r="EU16" s="11">
        <f>AVERAGE(EU9:EU14)</f>
      </c>
      <c r="EV16" s="11">
        <f>AVERAGE(EV9:EV14)</f>
      </c>
      <c r="EW16" s="11">
        <f>AVERAGE(EW9:EW14)</f>
      </c>
      <c r="EX16" s="11">
        <f>AVERAGE(EX9:EX14)</f>
      </c>
      <c r="EY16" s="6">
        <f>AVERAGE(EY9:EY14)</f>
      </c>
      <c r="EZ16" s="11">
        <f>AVERAGE(EZ9:EZ14)</f>
      </c>
      <c r="FA16" s="11">
        <f>AVERAGE(FA9:FA14)</f>
      </c>
      <c r="FB16" s="11">
        <f>AVERAGE(FB9:FB14)</f>
      </c>
      <c r="FC16" s="11">
        <f>AVERAGE(FC9:FC14)</f>
      </c>
      <c r="FD16" s="11">
        <f>AVERAGE(FD9:FD14)</f>
      </c>
      <c r="FE16" s="7">
        <f>IF(FD16&lt;43.5, "بدتر از متوسط", "بهتر از متوسط")</f>
      </c>
      <c r="FF16" s="7">
        <f>IF(FD16&lt;FD$17, "بدتر از متوسط", "بهتر از متوسط")</f>
      </c>
      <c r="FG16" s="11">
        <f>AVERAGE(FG9:FG14)</f>
      </c>
      <c r="FH16" s="11">
        <f>AVERAGE(FH9:FH14)</f>
      </c>
      <c r="FI16" s="11">
        <f>AVERAGE(FI9:FI14)</f>
      </c>
      <c r="FJ16" s="11">
        <f>AVERAGE(FJ9:FJ14)</f>
      </c>
      <c r="FK16" s="11">
        <f>AVERAGE(FK9:FK14)</f>
      </c>
      <c r="FL16" s="11">
        <f>AVERAGE(FL9:FL14)</f>
      </c>
      <c r="FM16" s="6">
        <f>AVERAGE(FM9:FM14)</f>
      </c>
      <c r="FN16" s="11">
        <f>AVERAGE(FN9:FN14)</f>
      </c>
      <c r="FO16" s="11">
        <f>AVERAGE(FO9:FO14)</f>
      </c>
      <c r="FP16" s="11">
        <f>AVERAGE(FP9:FP14)</f>
      </c>
      <c r="FQ16" s="6">
        <f>AVERAGE(FQ9:FQ14)</f>
      </c>
      <c r="FR16" s="11">
        <f>AVERAGE(FR9:FR14)</f>
      </c>
      <c r="FS16" s="6">
        <f>AVERAGE(FS9:FS14)</f>
      </c>
      <c r="FT16" s="11">
        <f>AVERAGE(FT9:FT14)</f>
      </c>
      <c r="FU16" s="11">
        <f>AVERAGE(FU9:FU14)</f>
      </c>
      <c r="FV16" s="11">
        <f>AVERAGE(FV9:FV14)</f>
      </c>
      <c r="FW16" s="7">
        <f>IF(FV16&lt;22.5, "بدتر از متوسط", "بهتر از متوسط")</f>
      </c>
      <c r="FX16" s="7">
        <f>IF(FV16&lt;FV$17, "بدتر از متوسط", "بهتر از متوسط")</f>
      </c>
    </row>
    <row x14ac:dyDescent="0.25" r="17" customHeight="1" ht="18.9">
      <c r="A17" s="1"/>
      <c r="B17" s="1"/>
      <c r="C17" s="1"/>
      <c r="D17" s="6">
        <f>AVERAGE(D2:D14)</f>
      </c>
      <c r="E17" s="6">
        <f>AVERAGE(E2:E14)</f>
      </c>
      <c r="F17" s="6">
        <f>AVERAGE(F2:F14)</f>
      </c>
      <c r="G17" s="11">
        <f>AVERAGE(G2:G14)</f>
      </c>
      <c r="H17" s="11">
        <f>AVERAGE(H2:H14)</f>
      </c>
      <c r="I17" s="11">
        <f>AVERAGE(I2:I14)</f>
      </c>
      <c r="J17" s="11">
        <f>AVERAGE(J2:J14)</f>
      </c>
      <c r="K17" s="11">
        <f>AVERAGE(K2:K14)</f>
      </c>
      <c r="L17" s="7">
        <f>IF(K17&gt;0,"باید قبل از اینکه فعالیت بدنی خود را شروع کنید با پزشک مشورت کنید. ",IF(K17=0,"شما آمادگی لازم برای فعالیت بدنی را دارید."))</f>
      </c>
      <c r="M17" s="11">
        <f>AVERAGE(M2:M14)</f>
      </c>
      <c r="N17" s="11">
        <f>AVERAGE(N2:N14)</f>
      </c>
      <c r="O17" s="11">
        <f>AVERAGE(O2:O14)</f>
      </c>
      <c r="P17" s="11">
        <f>AVERAGE(P2:P14)</f>
      </c>
      <c r="Q17" s="11">
        <f>AVERAGE(Q2:Q14)</f>
      </c>
      <c r="R17" s="11">
        <f>AVERAGE(R2:R14)</f>
      </c>
      <c r="S17" s="11">
        <f>AVERAGE(S2:S14)</f>
      </c>
      <c r="T17" s="11">
        <f>AVERAGE(T2:T14)</f>
      </c>
      <c r="U17" s="11">
        <f>AVERAGE(U2:U14)</f>
      </c>
      <c r="V17" s="11">
        <f>AVERAGE(V2:V14)</f>
      </c>
      <c r="W17" s="11">
        <f>AVERAGE(W2:W14)</f>
      </c>
      <c r="X17" s="11">
        <f>AVERAGE(X2:X14)</f>
      </c>
      <c r="Y17" s="11">
        <f>AVERAGE(Y2:Y14)</f>
      </c>
      <c r="Z17" s="11">
        <f>AVERAGE(Z2:Z14)</f>
      </c>
      <c r="AA17" s="11">
        <f>AVERAGE(AA2:AA14)</f>
      </c>
      <c r="AB17" s="11">
        <f>AVERAGE(AB2:AB14)</f>
      </c>
      <c r="AC17" s="11">
        <f>AVERAGE(AC2:AC14)</f>
      </c>
      <c r="AD17" s="11">
        <f>AVERAGE(AD2:AD14)</f>
      </c>
      <c r="AE17" s="11">
        <f>AVERAGE(AE2:AE14)</f>
      </c>
      <c r="AF17" s="11">
        <f>AVERAGE(AF2:AF14)</f>
      </c>
      <c r="AG17" s="11">
        <f>AVERAGE(AG2:AG14)</f>
      </c>
      <c r="AH17" s="11">
        <f>AVERAGE(AH2:AH14)</f>
      </c>
      <c r="AI17" s="11">
        <f>AVERAGE(AI2:AI14)</f>
      </c>
      <c r="AJ17" s="11">
        <f>AVERAGE(AJ2:AJ14)</f>
      </c>
      <c r="AK17" s="11">
        <f>AVERAGE(AK2:AK14)</f>
      </c>
      <c r="AL17" s="11">
        <f>AVERAGE(AL2:AL14)</f>
      </c>
      <c r="AM17" s="11">
        <f>AVERAGE(AM2:AM14)</f>
      </c>
      <c r="AN17" s="11">
        <f>AVERAGE(AN2:AN14)</f>
      </c>
      <c r="AO17" s="11">
        <f>AVERAGE(AO2:AO14)</f>
      </c>
      <c r="AP17" s="11">
        <f>AVERAGE(AP2:AP14)</f>
      </c>
      <c r="AQ17" s="11">
        <f>AVERAGE(AQ2:AQ14)</f>
      </c>
      <c r="AR17" s="11">
        <f>AVERAGE(AR2:AR14)</f>
      </c>
      <c r="AS17" s="11">
        <f>AVERAGE(AS2:AS14)</f>
      </c>
      <c r="AT17" s="11">
        <f>AVERAGE(AT2:AT14)</f>
      </c>
      <c r="AU17" s="11">
        <f>AVERAGE(AU2:AU14)</f>
      </c>
      <c r="AV17" s="11">
        <f>AVERAGE(AV2:AV14)</f>
      </c>
      <c r="AW17" s="11">
        <f>AVERAGE(AW2:AW14)</f>
      </c>
      <c r="AX17" s="11">
        <f>AVERAGE(AX2:AX14)</f>
      </c>
      <c r="AY17" s="11">
        <f>AVERAGE(AY2:AY14)</f>
      </c>
      <c r="AZ17" s="11">
        <f>AVERAGE(AZ2:AZ14)</f>
      </c>
      <c r="BA17" s="11">
        <f>AVERAGE(BA2:BA14)</f>
      </c>
      <c r="BB17" s="11">
        <f>AVERAGE(BB2:BB14)</f>
      </c>
      <c r="BC17" s="11">
        <f>AVERAGE(BC2:BC14)</f>
      </c>
      <c r="BD17" s="11">
        <f>AVERAGE(BD2:BD14)</f>
      </c>
      <c r="BE17" s="11">
        <f>AVERAGE(BE2:BE14)</f>
      </c>
      <c r="BF17" s="11">
        <f>AVERAGE(BF2:BF14)</f>
      </c>
      <c r="BG17" s="9">
        <f>IF(BE17&lt;50, "بدتر از متوسط", "بهتر از متوسط")</f>
      </c>
      <c r="BH17" s="9">
        <f>IF(BE17&lt;BE$17, "بدتر از متوسط", "بهتر از متوسط")</f>
      </c>
      <c r="BI17" s="9">
        <f>IF(BF17&lt;50, "بدتر از متوسط", "بهتر از متوسط")</f>
      </c>
      <c r="BJ17" s="9">
        <f>IF(BF17&lt;BF$17, "بدتر از متوسط", "بهتر از متوسط")</f>
      </c>
      <c r="BK17" s="11">
        <f>AVERAGE(BK2:BK14)</f>
      </c>
      <c r="BL17" s="11">
        <f>AVERAGE(BL2:BL14)</f>
      </c>
      <c r="BM17" s="11">
        <f>AVERAGE(BM2:BM14)</f>
      </c>
      <c r="BN17" s="11">
        <f>AVERAGE(BN2:BN14)</f>
      </c>
      <c r="BO17" s="11">
        <f>AVERAGE(BO2:BO14)</f>
      </c>
      <c r="BP17" s="11">
        <f>AVERAGE(BP2:BP14)</f>
      </c>
      <c r="BQ17" s="11">
        <f>AVERAGE(BQ2:BQ14)</f>
      </c>
      <c r="BR17" s="11">
        <f>AVERAGE(BR2:BR14)</f>
      </c>
      <c r="BS17" s="11">
        <f>AVERAGE(BS2:BS14)</f>
      </c>
      <c r="BT17" s="11">
        <f>AVERAGE(BT2:BT14)</f>
      </c>
      <c r="BU17" s="11">
        <f>AVERAGE(BU2:BU14)</f>
      </c>
      <c r="BV17" s="11">
        <f>AVERAGE(BV2:BV14)</f>
      </c>
      <c r="BW17" s="11">
        <f>AVERAGE(BW2:BW14)</f>
      </c>
      <c r="BX17" s="11">
        <f>AVERAGE(BX2:BX14)</f>
      </c>
      <c r="BY17" s="11">
        <f>AVERAGE(BY2:BY14)</f>
      </c>
      <c r="BZ17" s="11">
        <f>AVERAGE(BZ2:BZ14)</f>
      </c>
      <c r="CA17" s="11">
        <f>AVERAGE(CA2:CA14)</f>
      </c>
      <c r="CB17" s="11">
        <f>AVERAGE(CB2:CB14)</f>
      </c>
      <c r="CC17" s="11">
        <f>AVERAGE(CC2:CC14)</f>
      </c>
      <c r="CD17" s="11">
        <f>AVERAGE(CD2:CD14)</f>
      </c>
      <c r="CE17" s="7">
        <f>IF(CD17&lt;38, "بدتر از متوسط", "بهتر از متوسط")</f>
      </c>
      <c r="CF17" s="7">
        <f>IF(CD17&lt;CD$17, "بدتر از متوسط", "بهتر از متوسط")</f>
      </c>
      <c r="CG17" s="6">
        <f>AVERAGE(CG2:CG14)</f>
      </c>
      <c r="CH17" s="11">
        <f>AVERAGE(CH2:CH14)</f>
      </c>
      <c r="CI17" s="11">
        <f>AVERAGE(CI2:CI14)</f>
      </c>
      <c r="CJ17" s="11">
        <f>AVERAGE(CJ2:CJ14)</f>
      </c>
      <c r="CK17" s="6">
        <f>AVERAGE(CK2:CK14)</f>
      </c>
      <c r="CL17" s="11">
        <f>AVERAGE(CL2:CL14)</f>
      </c>
      <c r="CM17" s="11">
        <f>AVERAGE(CM2:CM14)</f>
      </c>
      <c r="CN17" s="6">
        <f>AVERAGE(CN2:CN14)</f>
      </c>
      <c r="CO17" s="6">
        <f>AVERAGE(CO2:CO14)</f>
      </c>
      <c r="CP17" s="11">
        <f>AVERAGE(CP2:CP14)</f>
      </c>
      <c r="CQ17" s="11">
        <f>AVERAGE(CQ2:CQ14)</f>
      </c>
      <c r="CR17" s="11">
        <f>AVERAGE(CR2:CR14)</f>
      </c>
      <c r="CS17" s="11">
        <f>AVERAGE(CS2:CS14)</f>
      </c>
      <c r="CT17" s="11">
        <f>AVERAGE(CT2:CT14)</f>
      </c>
      <c r="CU17" s="11">
        <f>AVERAGE(CU2:CU14)</f>
      </c>
      <c r="CV17" s="11">
        <f>AVERAGE(CV2:CV14)</f>
      </c>
      <c r="CW17" s="11">
        <f>AVERAGE(CW2:CW14)</f>
      </c>
      <c r="CX17" s="11">
        <f>AVERAGE(CX2:CX14)</f>
      </c>
      <c r="CY17" s="11">
        <f>AVERAGE(CY2:CY14)</f>
      </c>
      <c r="CZ17" s="11">
        <f>AVERAGE(CZ2:CZ14)</f>
      </c>
      <c r="DA17" s="11">
        <f>AVERAGE(DA2:DA14)</f>
      </c>
      <c r="DB17" s="11">
        <f>AVERAGE(DB2:DB14)</f>
      </c>
      <c r="DC17" s="11">
        <f>AVERAGE(DC2:DC14)</f>
      </c>
      <c r="DD17" s="11">
        <f>AVERAGE(DD2:DD14)</f>
      </c>
      <c r="DE17" s="11">
        <f>AVERAGE(DE2:DE14)</f>
      </c>
      <c r="DF17" s="11">
        <f>AVERAGE(DF2:DF14)</f>
      </c>
      <c r="DG17" s="11">
        <f>AVERAGE(DG2:DG14)</f>
      </c>
      <c r="DH17" s="11">
        <f>AVERAGE(DH2:DH14)</f>
      </c>
      <c r="DI17" s="11">
        <f>AVERAGE(DI2:DI14)</f>
      </c>
      <c r="DJ17" s="7">
        <f>IF(DI17&gt;23, "بدتر از متوسط", "بهتر از متوسط")</f>
      </c>
      <c r="DK17" s="7">
        <f>IF(DI17&gt;DI$17, "بدتر از متوسط", "بهتر از متوسط")</f>
      </c>
      <c r="DL17" s="11">
        <f>AVERAGE(DL2:DL14)</f>
      </c>
      <c r="DM17" s="11">
        <f>AVERAGE(DM2:DM14)</f>
      </c>
      <c r="DN17" s="11">
        <f>AVERAGE(DN2:DN14)</f>
      </c>
      <c r="DO17" s="11">
        <f>AVERAGE(DO2:DO14)</f>
      </c>
      <c r="DP17" s="11">
        <f>AVERAGE(DP2:DP14)</f>
      </c>
      <c r="DQ17" s="11">
        <f>AVERAGE(DQ2:DQ14)</f>
      </c>
      <c r="DR17" s="11">
        <f>AVERAGE(DR2:DR14)</f>
      </c>
      <c r="DS17" s="11">
        <f>AVERAGE(DS2:DS14)</f>
      </c>
      <c r="DT17" s="11">
        <f>AVERAGE(DT2:DT14)</f>
      </c>
      <c r="DU17" s="11">
        <f>AVERAGE(DU2:DU14)</f>
      </c>
      <c r="DV17" s="11">
        <f>AVERAGE(DV2:DV14)</f>
      </c>
      <c r="DW17" s="11">
        <f>AVERAGE(DW2:DW14)</f>
      </c>
      <c r="DX17" s="11">
        <f>AVERAGE(DX2:DX14)</f>
      </c>
      <c r="DY17" s="7">
        <f>IF(DX17&lt;24, "بدتر از متوسط", "بهتر از متوسط")</f>
      </c>
      <c r="DZ17" s="7">
        <f>IF(DX17&lt;DX$17, "بدتر از متوسط", "بهتر از متوسط")</f>
      </c>
      <c r="EA17" s="11">
        <f>AVERAGE(EA2:EA14)</f>
      </c>
      <c r="EB17" s="6">
        <f>AVERAGE(EB2:EB14)</f>
      </c>
      <c r="EC17" s="11">
        <f>AVERAGE(EC2:EC14)</f>
      </c>
      <c r="ED17" s="11">
        <f>AVERAGE(ED2:ED14)</f>
      </c>
      <c r="EE17" s="11">
        <f>AVERAGE(EE2:EE14)</f>
      </c>
      <c r="EF17" s="11">
        <f>AVERAGE(EF2:EF14)</f>
      </c>
      <c r="EG17" s="11">
        <f>AVERAGE(EG2:EG14)</f>
      </c>
      <c r="EH17" s="11">
        <f>AVERAGE(EH2:EH14)</f>
      </c>
      <c r="EI17" s="11">
        <f>AVERAGE(EI2:EI14)</f>
      </c>
      <c r="EJ17" s="11">
        <f>AVERAGE(EJ2:EJ14)</f>
      </c>
      <c r="EK17" s="11">
        <f>AVERAGE(EK2:EK14)</f>
      </c>
      <c r="EL17" s="11">
        <f>AVERAGE(EL2:EL14)</f>
      </c>
      <c r="EM17" s="11">
        <f>AVERAGE(EM2:EM14)</f>
      </c>
      <c r="EN17" s="11">
        <f>AVERAGE(EN2:EN14)</f>
      </c>
      <c r="EO17" s="11">
        <f>AVERAGE(EO2:EO14)</f>
      </c>
      <c r="EP17" s="11">
        <f>AVERAGE(EP2:EP14)</f>
      </c>
      <c r="EQ17" s="11">
        <f>AVERAGE(EQ2:EQ14)</f>
      </c>
      <c r="ER17" s="11">
        <f>AVERAGE(ER2:ER14)</f>
      </c>
      <c r="ES17" s="11">
        <f>AVERAGE(ES2:ES14)</f>
      </c>
      <c r="ET17" s="11">
        <f>AVERAGE(ET2:ET14)</f>
      </c>
      <c r="EU17" s="11">
        <f>AVERAGE(EU2:EU14)</f>
      </c>
      <c r="EV17" s="11">
        <f>AVERAGE(EV2:EV14)</f>
      </c>
      <c r="EW17" s="11">
        <f>AVERAGE(EW2:EW14)</f>
      </c>
      <c r="EX17" s="11">
        <f>AVERAGE(EX2:EX14)</f>
      </c>
      <c r="EY17" s="11">
        <f>AVERAGE(EY2:EY14)</f>
      </c>
      <c r="EZ17" s="11">
        <f>AVERAGE(EZ2:EZ14)</f>
      </c>
      <c r="FA17" s="11">
        <f>AVERAGE(FA2:FA14)</f>
      </c>
      <c r="FB17" s="11">
        <f>AVERAGE(FB2:FB14)</f>
      </c>
      <c r="FC17" s="11">
        <f>AVERAGE(FC2:FC14)</f>
      </c>
      <c r="FD17" s="11">
        <f>AVERAGE(FD2:FD14)</f>
      </c>
      <c r="FE17" s="7">
        <f>IF(FD17&lt;43.5, "بدتر از متوسط", "بهتر از متوسط")</f>
      </c>
      <c r="FF17" s="7">
        <f>IF(FD17&lt;FD$17, "بدتر از متوسط", "بهتر از متوسط")</f>
      </c>
      <c r="FG17" s="11">
        <f>AVERAGE(FG2:FG14)</f>
      </c>
      <c r="FH17" s="11">
        <f>AVERAGE(FH2:FH14)</f>
      </c>
      <c r="FI17" s="11">
        <f>AVERAGE(FI2:FI14)</f>
      </c>
      <c r="FJ17" s="11">
        <f>AVERAGE(FJ2:FJ14)</f>
      </c>
      <c r="FK17" s="11">
        <f>AVERAGE(FK2:FK14)</f>
      </c>
      <c r="FL17" s="11">
        <f>AVERAGE(FL2:FL14)</f>
      </c>
      <c r="FM17" s="11">
        <f>AVERAGE(FM2:FM14)</f>
      </c>
      <c r="FN17" s="11">
        <f>AVERAGE(FN2:FN14)</f>
      </c>
      <c r="FO17" s="11">
        <f>AVERAGE(FO2:FO14)</f>
      </c>
      <c r="FP17" s="11">
        <f>AVERAGE(FP2:FP14)</f>
      </c>
      <c r="FQ17" s="11">
        <f>AVERAGE(FQ2:FQ14)</f>
      </c>
      <c r="FR17" s="11">
        <f>AVERAGE(FR2:FR14)</f>
      </c>
      <c r="FS17" s="11">
        <f>AVERAGE(FS2:FS14)</f>
      </c>
      <c r="FT17" s="11">
        <f>AVERAGE(FT2:FT14)</f>
      </c>
      <c r="FU17" s="11">
        <f>AVERAGE(FU2:FU14)</f>
      </c>
      <c r="FV17" s="11">
        <f>AVERAGE(FV2:FV14)</f>
      </c>
      <c r="FW17" s="7">
        <f>IF(FV17&lt;22.5, "بدتر از متوسط", "بهتر از متوسط")</f>
      </c>
      <c r="FX17" s="7">
        <f>IF(FV17&lt;FV$17, "بدتر از متوسط", "بهتر از متوسط")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داده ها</vt:lpstr>
      <vt:lpstr>Result_Values</vt:lpstr>
      <vt:lpstr>نتایج</vt:lpstr>
      <vt:lpstr>اطلاعات شخصی</vt:lpstr>
      <vt:lpstr>شاخص بدنی</vt:lpstr>
      <vt:lpstr>تغذیه</vt:lpstr>
      <vt:lpstr>ناهنجاری</vt:lpstr>
      <vt:lpstr>عملکردی</vt:lpstr>
      <vt:lpstr>پرسشنامه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2024-02-08T09:20:58.156Z</dcterms:created>
  <dcterms:modified xsi:type="dcterms:W3CDTF">2024-02-08T09:20:58.156Z</dcterms:modified>
</cp:coreProperties>
</file>