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Projects\analyzed-exercise\"/>
    </mc:Choice>
  </mc:AlternateContent>
  <xr:revisionPtr revIDLastSave="0" documentId="13_ncr:1_{D6CE66FB-EA34-444F-A617-638AA66265A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داده ها" sheetId="1" r:id="rId1"/>
    <sheet name="Result_Values" sheetId="10" r:id="rId2"/>
    <sheet name="نتایج" sheetId="2" r:id="rId3"/>
    <sheet name="اطلاعات شخصی" sheetId="3" r:id="rId4"/>
    <sheet name="شاخص بدنی" sheetId="4" r:id="rId5"/>
    <sheet name="تغذیه" sheetId="5" r:id="rId6"/>
    <sheet name="ناهنجاری" sheetId="6" r:id="rId7"/>
    <sheet name="عملکردی" sheetId="7" r:id="rId8"/>
    <sheet name="پرسشنامه" sheetId="8" r:id="rId9"/>
  </sheets>
  <definedNames>
    <definedName name="_xlnm._FilterDatabase" localSheetId="2">نتایج!$G$1:$G$13</definedName>
  </definedNames>
  <calcPr calcId="191029"/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W13" i="2" s="1"/>
  <c r="O14" i="4"/>
  <c r="O15" i="4"/>
  <c r="O16" i="4"/>
  <c r="O17" i="4"/>
  <c r="FU14" i="8"/>
  <c r="FT14" i="8"/>
  <c r="FS14" i="8"/>
  <c r="FR14" i="8"/>
  <c r="FQ14" i="8"/>
  <c r="FP14" i="8"/>
  <c r="FO14" i="8"/>
  <c r="FN14" i="8"/>
  <c r="FM14" i="8"/>
  <c r="FL14" i="8"/>
  <c r="FK14" i="8"/>
  <c r="FJ14" i="8"/>
  <c r="FV14" i="8" s="1"/>
  <c r="FI14" i="8"/>
  <c r="FH14" i="8"/>
  <c r="FG14" i="8"/>
  <c r="FC14" i="8"/>
  <c r="FB14" i="8"/>
  <c r="FA14" i="8"/>
  <c r="EZ14" i="8"/>
  <c r="EY14" i="8"/>
  <c r="EX14" i="8"/>
  <c r="EW14" i="8"/>
  <c r="EV14" i="8"/>
  <c r="EU14" i="8"/>
  <c r="ET14" i="8"/>
  <c r="ES14" i="8"/>
  <c r="ER14" i="8"/>
  <c r="EQ14" i="8"/>
  <c r="EP14" i="8"/>
  <c r="EO14" i="8"/>
  <c r="EN14" i="8"/>
  <c r="EM14" i="8"/>
  <c r="EL14" i="8"/>
  <c r="EK14" i="8"/>
  <c r="EJ14" i="8"/>
  <c r="EI14" i="8"/>
  <c r="EH14" i="8"/>
  <c r="EG14" i="8"/>
  <c r="EF14" i="8"/>
  <c r="EE14" i="8"/>
  <c r="ED14" i="8"/>
  <c r="EC14" i="8"/>
  <c r="EB14" i="8"/>
  <c r="EA14" i="8"/>
  <c r="FD14" i="8" s="1"/>
  <c r="DW14" i="8"/>
  <c r="DV14" i="8"/>
  <c r="DU14" i="8"/>
  <c r="DT14" i="8"/>
  <c r="DS14" i="8"/>
  <c r="DR14" i="8"/>
  <c r="DQ14" i="8"/>
  <c r="DP14" i="8"/>
  <c r="DO14" i="8"/>
  <c r="DN14" i="8"/>
  <c r="DM14" i="8"/>
  <c r="DL14" i="8"/>
  <c r="DX14" i="8" s="1"/>
  <c r="DH14" i="8"/>
  <c r="DG14" i="8"/>
  <c r="DF14" i="8"/>
  <c r="DE14" i="8"/>
  <c r="DD14" i="8"/>
  <c r="DC14" i="8"/>
  <c r="DB14" i="8"/>
  <c r="DA14" i="8"/>
  <c r="CZ14" i="8"/>
  <c r="CY14" i="8"/>
  <c r="CX14" i="8"/>
  <c r="CW14" i="8"/>
  <c r="CV14" i="8"/>
  <c r="CU14" i="8"/>
  <c r="CT14" i="8"/>
  <c r="CS14" i="8"/>
  <c r="CR14" i="8"/>
  <c r="CQ14" i="8"/>
  <c r="CP14" i="8"/>
  <c r="CO14" i="8"/>
  <c r="CN14" i="8"/>
  <c r="CM14" i="8"/>
  <c r="CL14" i="8"/>
  <c r="CK14" i="8"/>
  <c r="DI14" i="8" s="1"/>
  <c r="CJ14" i="8"/>
  <c r="CI14" i="8"/>
  <c r="CH14" i="8"/>
  <c r="CG14" i="8"/>
  <c r="CC14" i="8"/>
  <c r="CB14" i="8"/>
  <c r="CA14" i="8"/>
  <c r="BZ14" i="8"/>
  <c r="BY14" i="8"/>
  <c r="BX14" i="8"/>
  <c r="BW14" i="8"/>
  <c r="BV14" i="8"/>
  <c r="BU14" i="8"/>
  <c r="BT14" i="8"/>
  <c r="BS14" i="8"/>
  <c r="BR14" i="8"/>
  <c r="CD14" i="8" s="1"/>
  <c r="BQ14" i="8"/>
  <c r="BP14" i="8"/>
  <c r="BO14" i="8"/>
  <c r="BN14" i="8"/>
  <c r="BM14" i="8"/>
  <c r="BL14" i="8"/>
  <c r="BK14" i="8"/>
  <c r="AV14" i="8"/>
  <c r="AU14" i="8"/>
  <c r="AT14" i="8"/>
  <c r="BD14" i="8" s="1"/>
  <c r="AS14" i="8"/>
  <c r="AR14" i="8"/>
  <c r="AQ14" i="8"/>
  <c r="AP14" i="8"/>
  <c r="AO14" i="8"/>
  <c r="AN14" i="8"/>
  <c r="AM14" i="8"/>
  <c r="AL14" i="8"/>
  <c r="AK14" i="8"/>
  <c r="AJ14" i="8"/>
  <c r="BA14" i="8" s="1"/>
  <c r="AI14" i="8"/>
  <c r="AZ14" i="8" s="1"/>
  <c r="AH14" i="8"/>
  <c r="BC14" i="8" s="1"/>
  <c r="AG14" i="8"/>
  <c r="AF14" i="8"/>
  <c r="BB14" i="8" s="1"/>
  <c r="AE14" i="8"/>
  <c r="AD14" i="8"/>
  <c r="AC14" i="8"/>
  <c r="AY14" i="8" s="1"/>
  <c r="AB14" i="8"/>
  <c r="AA14" i="8"/>
  <c r="Z14" i="8"/>
  <c r="Y14" i="8"/>
  <c r="AX14" i="8" s="1"/>
  <c r="X14" i="8"/>
  <c r="W14" i="8"/>
  <c r="V14" i="8"/>
  <c r="U14" i="8"/>
  <c r="T14" i="8"/>
  <c r="S14" i="8"/>
  <c r="R14" i="8"/>
  <c r="Q14" i="8"/>
  <c r="P14" i="8"/>
  <c r="O14" i="8"/>
  <c r="AW14" i="8" s="1"/>
  <c r="N14" i="8"/>
  <c r="M14" i="8"/>
  <c r="J14" i="8"/>
  <c r="I14" i="8"/>
  <c r="H14" i="8"/>
  <c r="G14" i="8"/>
  <c r="F14" i="8"/>
  <c r="E14" i="8"/>
  <c r="K14" i="8" s="1"/>
  <c r="L14" i="8" s="1"/>
  <c r="D14" i="8"/>
  <c r="FU13" i="8"/>
  <c r="FT13" i="8"/>
  <c r="FS13" i="8"/>
  <c r="FR13" i="8"/>
  <c r="FQ13" i="8"/>
  <c r="FP13" i="8"/>
  <c r="FO13" i="8"/>
  <c r="FN13" i="8"/>
  <c r="FM13" i="8"/>
  <c r="FL13" i="8"/>
  <c r="FK13" i="8"/>
  <c r="FJ13" i="8"/>
  <c r="FI13" i="8"/>
  <c r="FH13" i="8"/>
  <c r="FG13" i="8"/>
  <c r="FV13" i="8" s="1"/>
  <c r="FC13" i="8"/>
  <c r="FB13" i="8"/>
  <c r="FA13" i="8"/>
  <c r="EZ13" i="8"/>
  <c r="EY13" i="8"/>
  <c r="EX13" i="8"/>
  <c r="EW13" i="8"/>
  <c r="EV13" i="8"/>
  <c r="EU13" i="8"/>
  <c r="ET13" i="8"/>
  <c r="ES13" i="8"/>
  <c r="ER13" i="8"/>
  <c r="EQ13" i="8"/>
  <c r="EP13" i="8"/>
  <c r="EO13" i="8"/>
  <c r="EN13" i="8"/>
  <c r="EM13" i="8"/>
  <c r="EL13" i="8"/>
  <c r="EK13" i="8"/>
  <c r="EJ13" i="8"/>
  <c r="EI13" i="8"/>
  <c r="EH13" i="8"/>
  <c r="EG13" i="8"/>
  <c r="EF13" i="8"/>
  <c r="FD13" i="8" s="1"/>
  <c r="EE13" i="8"/>
  <c r="ED13" i="8"/>
  <c r="EC13" i="8"/>
  <c r="EB13" i="8"/>
  <c r="EA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X13" i="8" s="1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DI13" i="8" s="1"/>
  <c r="CG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CD13" i="8" s="1"/>
  <c r="BC13" i="8"/>
  <c r="AV13" i="8"/>
  <c r="AU13" i="8"/>
  <c r="AT13" i="8"/>
  <c r="AS13" i="8"/>
  <c r="BD13" i="8" s="1"/>
  <c r="AR13" i="8"/>
  <c r="AQ13" i="8"/>
  <c r="AZ13" i="8" s="1"/>
  <c r="AP13" i="8"/>
  <c r="AO13" i="8"/>
  <c r="AN13" i="8"/>
  <c r="BA13" i="8" s="1"/>
  <c r="AM13" i="8"/>
  <c r="AL13" i="8"/>
  <c r="AK13" i="8"/>
  <c r="AJ13" i="8"/>
  <c r="AI13" i="8"/>
  <c r="AH13" i="8"/>
  <c r="AG13" i="8"/>
  <c r="AF13" i="8"/>
  <c r="BB13" i="8" s="1"/>
  <c r="AE13" i="8"/>
  <c r="AD13" i="8"/>
  <c r="AC13" i="8"/>
  <c r="AY13" i="8" s="1"/>
  <c r="AB13" i="8"/>
  <c r="AA13" i="8"/>
  <c r="Z13" i="8"/>
  <c r="AX13" i="8" s="1"/>
  <c r="Y13" i="8"/>
  <c r="X13" i="8"/>
  <c r="W13" i="8"/>
  <c r="V13" i="8"/>
  <c r="U13" i="8"/>
  <c r="T13" i="8"/>
  <c r="S13" i="8"/>
  <c r="R13" i="8"/>
  <c r="Q13" i="8"/>
  <c r="P13" i="8"/>
  <c r="AW13" i="8" s="1"/>
  <c r="O13" i="8"/>
  <c r="N13" i="8"/>
  <c r="M13" i="8"/>
  <c r="J13" i="8"/>
  <c r="I13" i="8"/>
  <c r="H13" i="8"/>
  <c r="G13" i="8"/>
  <c r="F13" i="8"/>
  <c r="E13" i="8"/>
  <c r="D13" i="8"/>
  <c r="K13" i="8" s="1"/>
  <c r="L13" i="8" s="1"/>
  <c r="FU12" i="8"/>
  <c r="FT12" i="8"/>
  <c r="FS12" i="8"/>
  <c r="FR12" i="8"/>
  <c r="FQ12" i="8"/>
  <c r="FP12" i="8"/>
  <c r="FO12" i="8"/>
  <c r="FN12" i="8"/>
  <c r="FM12" i="8"/>
  <c r="FL12" i="8"/>
  <c r="FK12" i="8"/>
  <c r="FJ12" i="8"/>
  <c r="FV12" i="8" s="1"/>
  <c r="FI12" i="8"/>
  <c r="FH12" i="8"/>
  <c r="FG12" i="8"/>
  <c r="FC12" i="8"/>
  <c r="FB12" i="8"/>
  <c r="FA12" i="8"/>
  <c r="EZ12" i="8"/>
  <c r="EY12" i="8"/>
  <c r="EX12" i="8"/>
  <c r="EW12" i="8"/>
  <c r="EV12" i="8"/>
  <c r="EU12" i="8"/>
  <c r="ET12" i="8"/>
  <c r="ES12" i="8"/>
  <c r="ER12" i="8"/>
  <c r="EQ12" i="8"/>
  <c r="EP12" i="8"/>
  <c r="EO12" i="8"/>
  <c r="EN12" i="8"/>
  <c r="EM12" i="8"/>
  <c r="EL12" i="8"/>
  <c r="EK12" i="8"/>
  <c r="EJ12" i="8"/>
  <c r="EI12" i="8"/>
  <c r="EH12" i="8"/>
  <c r="EG12" i="8"/>
  <c r="EF12" i="8"/>
  <c r="FD12" i="8" s="1"/>
  <c r="EE12" i="8"/>
  <c r="ED12" i="8"/>
  <c r="EC12" i="8"/>
  <c r="EB12" i="8"/>
  <c r="EA12" i="8"/>
  <c r="DW12" i="8"/>
  <c r="DV12" i="8"/>
  <c r="DU12" i="8"/>
  <c r="DT12" i="8"/>
  <c r="DS12" i="8"/>
  <c r="DR12" i="8"/>
  <c r="DQ12" i="8"/>
  <c r="DP12" i="8"/>
  <c r="DO12" i="8"/>
  <c r="DN12" i="8"/>
  <c r="DM12" i="8"/>
  <c r="DL12" i="8"/>
  <c r="DX12" i="8" s="1"/>
  <c r="DH12" i="8"/>
  <c r="DG12" i="8"/>
  <c r="DF12" i="8"/>
  <c r="DE12" i="8"/>
  <c r="DD12" i="8"/>
  <c r="DC12" i="8"/>
  <c r="DB12" i="8"/>
  <c r="DA12" i="8"/>
  <c r="CZ12" i="8"/>
  <c r="CY12" i="8"/>
  <c r="CX12" i="8"/>
  <c r="CW12" i="8"/>
  <c r="CV12" i="8"/>
  <c r="CU12" i="8"/>
  <c r="CT12" i="8"/>
  <c r="CS12" i="8"/>
  <c r="CR12" i="8"/>
  <c r="CQ12" i="8"/>
  <c r="CP12" i="8"/>
  <c r="CO12" i="8"/>
  <c r="CN12" i="8"/>
  <c r="CM12" i="8"/>
  <c r="CL12" i="8"/>
  <c r="CK12" i="8"/>
  <c r="CJ12" i="8"/>
  <c r="CI12" i="8"/>
  <c r="CH12" i="8"/>
  <c r="CG12" i="8"/>
  <c r="DI12" i="8" s="1"/>
  <c r="CC12" i="8"/>
  <c r="CB12" i="8"/>
  <c r="CA12" i="8"/>
  <c r="BZ12" i="8"/>
  <c r="BY12" i="8"/>
  <c r="BX12" i="8"/>
  <c r="BW12" i="8"/>
  <c r="BV12" i="8"/>
  <c r="BU12" i="8"/>
  <c r="BT12" i="8"/>
  <c r="BS12" i="8"/>
  <c r="BR12" i="8"/>
  <c r="BQ12" i="8"/>
  <c r="BP12" i="8"/>
  <c r="BO12" i="8"/>
  <c r="BN12" i="8"/>
  <c r="BM12" i="8"/>
  <c r="BL12" i="8"/>
  <c r="CD12" i="8" s="1"/>
  <c r="BK12" i="8"/>
  <c r="BB12" i="8"/>
  <c r="AZ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BA12" i="8" s="1"/>
  <c r="AJ12" i="8"/>
  <c r="AI12" i="8"/>
  <c r="AH12" i="8"/>
  <c r="AG12" i="8"/>
  <c r="BC12" i="8" s="1"/>
  <c r="AF12" i="8"/>
  <c r="AE12" i="8"/>
  <c r="AD12" i="8"/>
  <c r="AC12" i="8"/>
  <c r="AY12" i="8" s="1"/>
  <c r="AB12" i="8"/>
  <c r="AA12" i="8"/>
  <c r="Z12" i="8"/>
  <c r="Y12" i="8"/>
  <c r="AX12" i="8" s="1"/>
  <c r="X12" i="8"/>
  <c r="W12" i="8"/>
  <c r="V12" i="8"/>
  <c r="U12" i="8"/>
  <c r="T12" i="8"/>
  <c r="S12" i="8"/>
  <c r="R12" i="8"/>
  <c r="Q12" i="8"/>
  <c r="P12" i="8"/>
  <c r="AW12" i="8" s="1"/>
  <c r="O12" i="8"/>
  <c r="N12" i="8"/>
  <c r="M12" i="8"/>
  <c r="BD12" i="8" s="1"/>
  <c r="J12" i="8"/>
  <c r="I12" i="8"/>
  <c r="H12" i="8"/>
  <c r="G12" i="8"/>
  <c r="F12" i="8"/>
  <c r="E12" i="8"/>
  <c r="D12" i="8"/>
  <c r="K12" i="8" s="1"/>
  <c r="L12" i="8" s="1"/>
  <c r="FU11" i="8"/>
  <c r="FT11" i="8"/>
  <c r="FS11" i="8"/>
  <c r="FR11" i="8"/>
  <c r="FQ11" i="8"/>
  <c r="FP11" i="8"/>
  <c r="FO11" i="8"/>
  <c r="FN11" i="8"/>
  <c r="FM11" i="8"/>
  <c r="FL11" i="8"/>
  <c r="FK11" i="8"/>
  <c r="FJ11" i="8"/>
  <c r="FV11" i="8" s="1"/>
  <c r="FI11" i="8"/>
  <c r="FH11" i="8"/>
  <c r="FG11" i="8"/>
  <c r="FC11" i="8"/>
  <c r="FB11" i="8"/>
  <c r="FA11" i="8"/>
  <c r="EZ11" i="8"/>
  <c r="EY11" i="8"/>
  <c r="EX11" i="8"/>
  <c r="EW11" i="8"/>
  <c r="EV11" i="8"/>
  <c r="EU11" i="8"/>
  <c r="ET11" i="8"/>
  <c r="ES11" i="8"/>
  <c r="ER11" i="8"/>
  <c r="EQ11" i="8"/>
  <c r="EP11" i="8"/>
  <c r="EO11" i="8"/>
  <c r="EN11" i="8"/>
  <c r="EM11" i="8"/>
  <c r="EL11" i="8"/>
  <c r="EK11" i="8"/>
  <c r="EJ11" i="8"/>
  <c r="EI11" i="8"/>
  <c r="EH11" i="8"/>
  <c r="EG11" i="8"/>
  <c r="EF11" i="8"/>
  <c r="EE11" i="8"/>
  <c r="ED11" i="8"/>
  <c r="EC11" i="8"/>
  <c r="EB11" i="8"/>
  <c r="EA11" i="8"/>
  <c r="FD11" i="8" s="1"/>
  <c r="DW11" i="8"/>
  <c r="DV11" i="8"/>
  <c r="DU11" i="8"/>
  <c r="DT11" i="8"/>
  <c r="DS11" i="8"/>
  <c r="DR11" i="8"/>
  <c r="DQ11" i="8"/>
  <c r="DP11" i="8"/>
  <c r="DO11" i="8"/>
  <c r="DN11" i="8"/>
  <c r="DM11" i="8"/>
  <c r="DL11" i="8"/>
  <c r="DX11" i="8" s="1"/>
  <c r="DH11" i="8"/>
  <c r="DG11" i="8"/>
  <c r="DF11" i="8"/>
  <c r="DE11" i="8"/>
  <c r="DD11" i="8"/>
  <c r="DC11" i="8"/>
  <c r="DB11" i="8"/>
  <c r="DA11" i="8"/>
  <c r="CZ11" i="8"/>
  <c r="CY11" i="8"/>
  <c r="CX11" i="8"/>
  <c r="CW11" i="8"/>
  <c r="CV11" i="8"/>
  <c r="CU11" i="8"/>
  <c r="CT11" i="8"/>
  <c r="CS11" i="8"/>
  <c r="CR11" i="8"/>
  <c r="CQ11" i="8"/>
  <c r="CP11" i="8"/>
  <c r="CO11" i="8"/>
  <c r="CN11" i="8"/>
  <c r="CM11" i="8"/>
  <c r="CL11" i="8"/>
  <c r="CK11" i="8"/>
  <c r="CJ11" i="8"/>
  <c r="CI11" i="8"/>
  <c r="CH11" i="8"/>
  <c r="CG11" i="8"/>
  <c r="DI11" i="8" s="1"/>
  <c r="CC11" i="8"/>
  <c r="CB11" i="8"/>
  <c r="CA11" i="8"/>
  <c r="BZ11" i="8"/>
  <c r="BY11" i="8"/>
  <c r="BX11" i="8"/>
  <c r="BW11" i="8"/>
  <c r="BV11" i="8"/>
  <c r="BU11" i="8"/>
  <c r="BT11" i="8"/>
  <c r="BS11" i="8"/>
  <c r="BR11" i="8"/>
  <c r="CD11" i="8" s="1"/>
  <c r="BQ11" i="8"/>
  <c r="BP11" i="8"/>
  <c r="BO11" i="8"/>
  <c r="BN11" i="8"/>
  <c r="BM11" i="8"/>
  <c r="BL11" i="8"/>
  <c r="BK11" i="8"/>
  <c r="AY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BA11" i="8" s="1"/>
  <c r="AJ11" i="8"/>
  <c r="AI11" i="8"/>
  <c r="AZ11" i="8" s="1"/>
  <c r="AH11" i="8"/>
  <c r="BC11" i="8" s="1"/>
  <c r="AG11" i="8"/>
  <c r="AF11" i="8"/>
  <c r="BB11" i="8" s="1"/>
  <c r="AE11" i="8"/>
  <c r="AD11" i="8"/>
  <c r="AC11" i="8"/>
  <c r="AB11" i="8"/>
  <c r="AA11" i="8"/>
  <c r="Z11" i="8"/>
  <c r="Y11" i="8"/>
  <c r="AX11" i="8" s="1"/>
  <c r="X11" i="8"/>
  <c r="W11" i="8"/>
  <c r="AW11" i="8" s="1"/>
  <c r="V11" i="8"/>
  <c r="U11" i="8"/>
  <c r="T11" i="8"/>
  <c r="S11" i="8"/>
  <c r="R11" i="8"/>
  <c r="Q11" i="8"/>
  <c r="P11" i="8"/>
  <c r="O11" i="8"/>
  <c r="N11" i="8"/>
  <c r="M11" i="8"/>
  <c r="K11" i="8"/>
  <c r="L11" i="8" s="1"/>
  <c r="J11" i="8"/>
  <c r="I11" i="8"/>
  <c r="H11" i="8"/>
  <c r="G11" i="8"/>
  <c r="F11" i="8"/>
  <c r="E11" i="8"/>
  <c r="D11" i="8"/>
  <c r="FU10" i="8"/>
  <c r="FT10" i="8"/>
  <c r="FS10" i="8"/>
  <c r="FR10" i="8"/>
  <c r="FQ10" i="8"/>
  <c r="FP10" i="8"/>
  <c r="FO10" i="8"/>
  <c r="FN10" i="8"/>
  <c r="FM10" i="8"/>
  <c r="FL10" i="8"/>
  <c r="FK10" i="8"/>
  <c r="FJ10" i="8"/>
  <c r="FI10" i="8"/>
  <c r="FH10" i="8"/>
  <c r="FV10" i="8" s="1"/>
  <c r="FG10" i="8"/>
  <c r="FC10" i="8"/>
  <c r="FB10" i="8"/>
  <c r="FA10" i="8"/>
  <c r="EZ10" i="8"/>
  <c r="EY10" i="8"/>
  <c r="EX10" i="8"/>
  <c r="EW10" i="8"/>
  <c r="EV10" i="8"/>
  <c r="EU10" i="8"/>
  <c r="ET10" i="8"/>
  <c r="ES10" i="8"/>
  <c r="ER10" i="8"/>
  <c r="EQ10" i="8"/>
  <c r="EP10" i="8"/>
  <c r="EO10" i="8"/>
  <c r="EN10" i="8"/>
  <c r="EM10" i="8"/>
  <c r="EL10" i="8"/>
  <c r="EK10" i="8"/>
  <c r="EJ10" i="8"/>
  <c r="EI10" i="8"/>
  <c r="EH10" i="8"/>
  <c r="EG10" i="8"/>
  <c r="EF10" i="8"/>
  <c r="EE10" i="8"/>
  <c r="ED10" i="8"/>
  <c r="EC10" i="8"/>
  <c r="EB10" i="8"/>
  <c r="FD10" i="8" s="1"/>
  <c r="EA10" i="8"/>
  <c r="DW10" i="8"/>
  <c r="DV10" i="8"/>
  <c r="DU10" i="8"/>
  <c r="DT10" i="8"/>
  <c r="DS10" i="8"/>
  <c r="DR10" i="8"/>
  <c r="DQ10" i="8"/>
  <c r="DP10" i="8"/>
  <c r="DO10" i="8"/>
  <c r="DN10" i="8"/>
  <c r="DM10" i="8"/>
  <c r="DL10" i="8"/>
  <c r="DX10" i="8" s="1"/>
  <c r="DH10" i="8"/>
  <c r="DG10" i="8"/>
  <c r="DF10" i="8"/>
  <c r="DE10" i="8"/>
  <c r="DD10" i="8"/>
  <c r="DC10" i="8"/>
  <c r="DB10" i="8"/>
  <c r="DA10" i="8"/>
  <c r="CZ10" i="8"/>
  <c r="CY10" i="8"/>
  <c r="CX10" i="8"/>
  <c r="CW10" i="8"/>
  <c r="CV10" i="8"/>
  <c r="CU10" i="8"/>
  <c r="CT10" i="8"/>
  <c r="CS10" i="8"/>
  <c r="CR10" i="8"/>
  <c r="CQ10" i="8"/>
  <c r="CP10" i="8"/>
  <c r="CO10" i="8"/>
  <c r="CN10" i="8"/>
  <c r="CM10" i="8"/>
  <c r="CL10" i="8"/>
  <c r="CK10" i="8"/>
  <c r="CJ10" i="8"/>
  <c r="CI10" i="8"/>
  <c r="CH10" i="8"/>
  <c r="DI10" i="8" s="1"/>
  <c r="CG10" i="8"/>
  <c r="CC10" i="8"/>
  <c r="CB10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CD10" i="8" s="1"/>
  <c r="BM10" i="8"/>
  <c r="BL10" i="8"/>
  <c r="BK10" i="8"/>
  <c r="BD10" i="8"/>
  <c r="AV10" i="8"/>
  <c r="AU10" i="8"/>
  <c r="AT10" i="8"/>
  <c r="AS10" i="8"/>
  <c r="AR10" i="8"/>
  <c r="AQ10" i="8"/>
  <c r="AP10" i="8"/>
  <c r="AO10" i="8"/>
  <c r="AN10" i="8"/>
  <c r="AM10" i="8"/>
  <c r="AZ10" i="8" s="1"/>
  <c r="AL10" i="8"/>
  <c r="AK10" i="8"/>
  <c r="AJ10" i="8"/>
  <c r="AI10" i="8"/>
  <c r="AH10" i="8"/>
  <c r="BC10" i="8" s="1"/>
  <c r="AG10" i="8"/>
  <c r="AF10" i="8"/>
  <c r="BB10" i="8" s="1"/>
  <c r="AE10" i="8"/>
  <c r="AD10" i="8"/>
  <c r="AY10" i="8" s="1"/>
  <c r="AC10" i="8"/>
  <c r="AB10" i="8"/>
  <c r="AA10" i="8"/>
  <c r="Z10" i="8"/>
  <c r="AX10" i="8" s="1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J10" i="8"/>
  <c r="I10" i="8"/>
  <c r="H10" i="8"/>
  <c r="G10" i="8"/>
  <c r="F10" i="8"/>
  <c r="E10" i="8"/>
  <c r="D10" i="8"/>
  <c r="K10" i="8" s="1"/>
  <c r="L10" i="8" s="1"/>
  <c r="FU9" i="8"/>
  <c r="FU16" i="8" s="1"/>
  <c r="FT9" i="8"/>
  <c r="FT16" i="8" s="1"/>
  <c r="FS9" i="8"/>
  <c r="FS16" i="8" s="1"/>
  <c r="FR9" i="8"/>
  <c r="FR16" i="8" s="1"/>
  <c r="FQ9" i="8"/>
  <c r="FQ16" i="8" s="1"/>
  <c r="FP9" i="8"/>
  <c r="FP16" i="8" s="1"/>
  <c r="FO9" i="8"/>
  <c r="FO16" i="8" s="1"/>
  <c r="FN9" i="8"/>
  <c r="FN16" i="8" s="1"/>
  <c r="FM9" i="8"/>
  <c r="FM16" i="8" s="1"/>
  <c r="FL9" i="8"/>
  <c r="FL16" i="8" s="1"/>
  <c r="FK9" i="8"/>
  <c r="FK16" i="8" s="1"/>
  <c r="FJ9" i="8"/>
  <c r="FJ16" i="8" s="1"/>
  <c r="FI9" i="8"/>
  <c r="FI16" i="8" s="1"/>
  <c r="FH9" i="8"/>
  <c r="FH16" i="8" s="1"/>
  <c r="FG9" i="8"/>
  <c r="FG16" i="8" s="1"/>
  <c r="FC9" i="8"/>
  <c r="FC16" i="8" s="1"/>
  <c r="FB9" i="8"/>
  <c r="FB16" i="8" s="1"/>
  <c r="FA9" i="8"/>
  <c r="FA16" i="8" s="1"/>
  <c r="EZ9" i="8"/>
  <c r="EZ16" i="8" s="1"/>
  <c r="EY9" i="8"/>
  <c r="EY16" i="8" s="1"/>
  <c r="EX9" i="8"/>
  <c r="EX16" i="8" s="1"/>
  <c r="EW9" i="8"/>
  <c r="EW16" i="8" s="1"/>
  <c r="EV9" i="8"/>
  <c r="EV16" i="8" s="1"/>
  <c r="EU9" i="8"/>
  <c r="EU16" i="8" s="1"/>
  <c r="ET9" i="8"/>
  <c r="ET16" i="8" s="1"/>
  <c r="ES9" i="8"/>
  <c r="ES16" i="8" s="1"/>
  <c r="ER9" i="8"/>
  <c r="ER16" i="8" s="1"/>
  <c r="EQ9" i="8"/>
  <c r="EQ16" i="8" s="1"/>
  <c r="EP9" i="8"/>
  <c r="EP16" i="8" s="1"/>
  <c r="EO9" i="8"/>
  <c r="EO16" i="8" s="1"/>
  <c r="EN9" i="8"/>
  <c r="EN16" i="8" s="1"/>
  <c r="EM9" i="8"/>
  <c r="EM16" i="8" s="1"/>
  <c r="EL9" i="8"/>
  <c r="EL16" i="8" s="1"/>
  <c r="EK9" i="8"/>
  <c r="EK16" i="8" s="1"/>
  <c r="EJ9" i="8"/>
  <c r="EJ16" i="8" s="1"/>
  <c r="EI9" i="8"/>
  <c r="EI16" i="8" s="1"/>
  <c r="EH9" i="8"/>
  <c r="EH16" i="8" s="1"/>
  <c r="EG9" i="8"/>
  <c r="EG16" i="8" s="1"/>
  <c r="EF9" i="8"/>
  <c r="EF16" i="8" s="1"/>
  <c r="EE9" i="8"/>
  <c r="ED9" i="8"/>
  <c r="ED16" i="8" s="1"/>
  <c r="EC9" i="8"/>
  <c r="EC16" i="8" s="1"/>
  <c r="EB9" i="8"/>
  <c r="EB16" i="8" s="1"/>
  <c r="EA9" i="8"/>
  <c r="EA16" i="8" s="1"/>
  <c r="DW9" i="8"/>
  <c r="DW16" i="8" s="1"/>
  <c r="DV9" i="8"/>
  <c r="DV16" i="8" s="1"/>
  <c r="DU9" i="8"/>
  <c r="DU16" i="8" s="1"/>
  <c r="DT9" i="8"/>
  <c r="DT16" i="8" s="1"/>
  <c r="DS9" i="8"/>
  <c r="DS16" i="8" s="1"/>
  <c r="DR9" i="8"/>
  <c r="DR16" i="8" s="1"/>
  <c r="DQ9" i="8"/>
  <c r="DQ16" i="8" s="1"/>
  <c r="DP9" i="8"/>
  <c r="DP16" i="8" s="1"/>
  <c r="DO9" i="8"/>
  <c r="DO16" i="8" s="1"/>
  <c r="DN9" i="8"/>
  <c r="DN16" i="8" s="1"/>
  <c r="DM9" i="8"/>
  <c r="DM16" i="8" s="1"/>
  <c r="DL9" i="8"/>
  <c r="DH9" i="8"/>
  <c r="DH16" i="8" s="1"/>
  <c r="DG9" i="8"/>
  <c r="DG16" i="8" s="1"/>
  <c r="DF9" i="8"/>
  <c r="DF16" i="8" s="1"/>
  <c r="DE9" i="8"/>
  <c r="DE16" i="8" s="1"/>
  <c r="DD9" i="8"/>
  <c r="DD16" i="8" s="1"/>
  <c r="DC9" i="8"/>
  <c r="DC16" i="8" s="1"/>
  <c r="DB9" i="8"/>
  <c r="DB16" i="8" s="1"/>
  <c r="DA9" i="8"/>
  <c r="DA16" i="8" s="1"/>
  <c r="CZ9" i="8"/>
  <c r="CZ16" i="8" s="1"/>
  <c r="CY9" i="8"/>
  <c r="CY16" i="8" s="1"/>
  <c r="CX9" i="8"/>
  <c r="CW9" i="8"/>
  <c r="CW16" i="8" s="1"/>
  <c r="CV9" i="8"/>
  <c r="CV16" i="8" s="1"/>
  <c r="CU9" i="8"/>
  <c r="CU16" i="8" s="1"/>
  <c r="CT9" i="8"/>
  <c r="CT16" i="8" s="1"/>
  <c r="CS9" i="8"/>
  <c r="CS16" i="8" s="1"/>
  <c r="CR9" i="8"/>
  <c r="CR16" i="8" s="1"/>
  <c r="CQ9" i="8"/>
  <c r="CQ16" i="8" s="1"/>
  <c r="CP9" i="8"/>
  <c r="CP16" i="8" s="1"/>
  <c r="CO9" i="8"/>
  <c r="CO16" i="8" s="1"/>
  <c r="CN9" i="8"/>
  <c r="CN16" i="8" s="1"/>
  <c r="CM9" i="8"/>
  <c r="CM16" i="8" s="1"/>
  <c r="CL9" i="8"/>
  <c r="CK9" i="8"/>
  <c r="CK16" i="8" s="1"/>
  <c r="CJ9" i="8"/>
  <c r="CJ16" i="8" s="1"/>
  <c r="CI9" i="8"/>
  <c r="CI16" i="8" s="1"/>
  <c r="CH9" i="8"/>
  <c r="CH16" i="8" s="1"/>
  <c r="CG9" i="8"/>
  <c r="CG16" i="8" s="1"/>
  <c r="CC9" i="8"/>
  <c r="CC16" i="8" s="1"/>
  <c r="CB9" i="8"/>
  <c r="CB16" i="8" s="1"/>
  <c r="CA9" i="8"/>
  <c r="CA16" i="8" s="1"/>
  <c r="BZ9" i="8"/>
  <c r="BY9" i="8"/>
  <c r="BY16" i="8" s="1"/>
  <c r="BX9" i="8"/>
  <c r="BX16" i="8" s="1"/>
  <c r="BW9" i="8"/>
  <c r="BW16" i="8" s="1"/>
  <c r="BV9" i="8"/>
  <c r="BV16" i="8" s="1"/>
  <c r="BU9" i="8"/>
  <c r="BU16" i="8" s="1"/>
  <c r="BT9" i="8"/>
  <c r="BT16" i="8" s="1"/>
  <c r="BS9" i="8"/>
  <c r="BS16" i="8" s="1"/>
  <c r="BR9" i="8"/>
  <c r="BR16" i="8" s="1"/>
  <c r="BQ9" i="8"/>
  <c r="BQ16" i="8" s="1"/>
  <c r="BP9" i="8"/>
  <c r="BP16" i="8" s="1"/>
  <c r="BO9" i="8"/>
  <c r="BO16" i="8" s="1"/>
  <c r="BN9" i="8"/>
  <c r="BM9" i="8"/>
  <c r="BM16" i="8" s="1"/>
  <c r="BL9" i="8"/>
  <c r="BL16" i="8" s="1"/>
  <c r="BK9" i="8"/>
  <c r="BC9" i="8"/>
  <c r="BA9" i="8"/>
  <c r="AY9" i="8"/>
  <c r="AY16" i="8" s="1"/>
  <c r="AV9" i="8"/>
  <c r="AV16" i="8" s="1"/>
  <c r="AU9" i="8"/>
  <c r="AU16" i="8" s="1"/>
  <c r="AT9" i="8"/>
  <c r="AT16" i="8" s="1"/>
  <c r="AS9" i="8"/>
  <c r="AS16" i="8" s="1"/>
  <c r="AR9" i="8"/>
  <c r="AR16" i="8" s="1"/>
  <c r="AQ9" i="8"/>
  <c r="AQ16" i="8" s="1"/>
  <c r="AP9" i="8"/>
  <c r="AP16" i="8" s="1"/>
  <c r="AO9" i="8"/>
  <c r="AO16" i="8" s="1"/>
  <c r="AN9" i="8"/>
  <c r="AN16" i="8" s="1"/>
  <c r="AM9" i="8"/>
  <c r="AL9" i="8"/>
  <c r="AL16" i="8" s="1"/>
  <c r="AK9" i="8"/>
  <c r="AK16" i="8" s="1"/>
  <c r="AJ9" i="8"/>
  <c r="AJ16" i="8" s="1"/>
  <c r="AI9" i="8"/>
  <c r="AI16" i="8" s="1"/>
  <c r="AH9" i="8"/>
  <c r="AH16" i="8" s="1"/>
  <c r="AG9" i="8"/>
  <c r="AG16" i="8" s="1"/>
  <c r="AF9" i="8"/>
  <c r="AF16" i="8" s="1"/>
  <c r="AE9" i="8"/>
  <c r="AE16" i="8" s="1"/>
  <c r="AD9" i="8"/>
  <c r="AD16" i="8" s="1"/>
  <c r="AC9" i="8"/>
  <c r="AC16" i="8" s="1"/>
  <c r="AB9" i="8"/>
  <c r="AB16" i="8" s="1"/>
  <c r="AA9" i="8"/>
  <c r="AA16" i="8" s="1"/>
  <c r="Z9" i="8"/>
  <c r="Z16" i="8" s="1"/>
  <c r="Y9" i="8"/>
  <c r="Y16" i="8" s="1"/>
  <c r="X9" i="8"/>
  <c r="X16" i="8" s="1"/>
  <c r="W9" i="8"/>
  <c r="W16" i="8" s="1"/>
  <c r="V9" i="8"/>
  <c r="V16" i="8" s="1"/>
  <c r="U9" i="8"/>
  <c r="U16" i="8" s="1"/>
  <c r="T9" i="8"/>
  <c r="T16" i="8" s="1"/>
  <c r="S9" i="8"/>
  <c r="S16" i="8" s="1"/>
  <c r="R9" i="8"/>
  <c r="R16" i="8" s="1"/>
  <c r="Q9" i="8"/>
  <c r="Q16" i="8" s="1"/>
  <c r="P9" i="8"/>
  <c r="P16" i="8" s="1"/>
  <c r="O9" i="8"/>
  <c r="N9" i="8"/>
  <c r="N16" i="8" s="1"/>
  <c r="M9" i="8"/>
  <c r="BD9" i="8" s="1"/>
  <c r="J9" i="8"/>
  <c r="J16" i="8" s="1"/>
  <c r="I9" i="8"/>
  <c r="I16" i="8" s="1"/>
  <c r="H9" i="8"/>
  <c r="H16" i="8" s="1"/>
  <c r="G9" i="8"/>
  <c r="G16" i="8" s="1"/>
  <c r="F9" i="8"/>
  <c r="F16" i="8" s="1"/>
  <c r="E9" i="8"/>
  <c r="E16" i="8" s="1"/>
  <c r="D9" i="8"/>
  <c r="K9" i="8" s="1"/>
  <c r="FU8" i="8"/>
  <c r="FT8" i="8"/>
  <c r="FS8" i="8"/>
  <c r="FR8" i="8"/>
  <c r="FQ8" i="8"/>
  <c r="FP8" i="8"/>
  <c r="FO8" i="8"/>
  <c r="FN8" i="8"/>
  <c r="FM8" i="8"/>
  <c r="FL8" i="8"/>
  <c r="FK8" i="8"/>
  <c r="FJ8" i="8"/>
  <c r="FI8" i="8"/>
  <c r="FH8" i="8"/>
  <c r="FG8" i="8"/>
  <c r="FC8" i="8"/>
  <c r="FB8" i="8"/>
  <c r="FA8" i="8"/>
  <c r="EZ8" i="8"/>
  <c r="EY8" i="8"/>
  <c r="EX8" i="8"/>
  <c r="EW8" i="8"/>
  <c r="EV8" i="8"/>
  <c r="EU8" i="8"/>
  <c r="ET8" i="8"/>
  <c r="ES8" i="8"/>
  <c r="ER8" i="8"/>
  <c r="EQ8" i="8"/>
  <c r="EP8" i="8"/>
  <c r="EO8" i="8"/>
  <c r="EN8" i="8"/>
  <c r="EM8" i="8"/>
  <c r="EL8" i="8"/>
  <c r="EK8" i="8"/>
  <c r="EJ8" i="8"/>
  <c r="EI8" i="8"/>
  <c r="EH8" i="8"/>
  <c r="EG8" i="8"/>
  <c r="EF8" i="8"/>
  <c r="EE8" i="8"/>
  <c r="ED8" i="8"/>
  <c r="EC8" i="8"/>
  <c r="EB8" i="8"/>
  <c r="EA8" i="8"/>
  <c r="DW8" i="8"/>
  <c r="DV8" i="8"/>
  <c r="DU8" i="8"/>
  <c r="DT8" i="8"/>
  <c r="DS8" i="8"/>
  <c r="DR8" i="8"/>
  <c r="DQ8" i="8"/>
  <c r="DP8" i="8"/>
  <c r="DO8" i="8"/>
  <c r="DN8" i="8"/>
  <c r="DM8" i="8"/>
  <c r="DL8" i="8"/>
  <c r="DH8" i="8"/>
  <c r="DG8" i="8"/>
  <c r="DF8" i="8"/>
  <c r="DE8" i="8"/>
  <c r="DD8" i="8"/>
  <c r="DC8" i="8"/>
  <c r="DB8" i="8"/>
  <c r="DA8" i="8"/>
  <c r="CZ8" i="8"/>
  <c r="CY8" i="8"/>
  <c r="CX8" i="8"/>
  <c r="CW8" i="8"/>
  <c r="CV8" i="8"/>
  <c r="CU8" i="8"/>
  <c r="CT8" i="8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AZ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BC8" i="8" s="1"/>
  <c r="AF8" i="8"/>
  <c r="BB8" i="8" s="1"/>
  <c r="AE8" i="8"/>
  <c r="AD8" i="8"/>
  <c r="AC8" i="8"/>
  <c r="AY8" i="8" s="1"/>
  <c r="AB8" i="8"/>
  <c r="AA8" i="8"/>
  <c r="Z8" i="8"/>
  <c r="AX8" i="8" s="1"/>
  <c r="Y8" i="8"/>
  <c r="X8" i="8"/>
  <c r="W8" i="8"/>
  <c r="V8" i="8"/>
  <c r="U8" i="8"/>
  <c r="T8" i="8"/>
  <c r="S8" i="8"/>
  <c r="R8" i="8"/>
  <c r="Q8" i="8"/>
  <c r="P8" i="8"/>
  <c r="O8" i="8"/>
  <c r="N8" i="8"/>
  <c r="M8" i="8"/>
  <c r="BD8" i="8" s="1"/>
  <c r="J8" i="8"/>
  <c r="I8" i="8"/>
  <c r="H8" i="8"/>
  <c r="G8" i="8"/>
  <c r="F8" i="8"/>
  <c r="E8" i="8"/>
  <c r="D8" i="8"/>
  <c r="K8" i="8" s="1"/>
  <c r="L8" i="8" s="1"/>
  <c r="FU7" i="8"/>
  <c r="FT7" i="8"/>
  <c r="FS7" i="8"/>
  <c r="FR7" i="8"/>
  <c r="FQ7" i="8"/>
  <c r="FP7" i="8"/>
  <c r="FO7" i="8"/>
  <c r="FN7" i="8"/>
  <c r="FM7" i="8"/>
  <c r="FL7" i="8"/>
  <c r="FK7" i="8"/>
  <c r="FJ7" i="8"/>
  <c r="FI7" i="8"/>
  <c r="FH7" i="8"/>
  <c r="FG7" i="8"/>
  <c r="FC7" i="8"/>
  <c r="FB7" i="8"/>
  <c r="FA7" i="8"/>
  <c r="EZ7" i="8"/>
  <c r="EY7" i="8"/>
  <c r="EX7" i="8"/>
  <c r="EW7" i="8"/>
  <c r="EV7" i="8"/>
  <c r="EU7" i="8"/>
  <c r="ET7" i="8"/>
  <c r="ES7" i="8"/>
  <c r="ER7" i="8"/>
  <c r="EQ7" i="8"/>
  <c r="EP7" i="8"/>
  <c r="EO7" i="8"/>
  <c r="EN7" i="8"/>
  <c r="EM7" i="8"/>
  <c r="EL7" i="8"/>
  <c r="EK7" i="8"/>
  <c r="EJ7" i="8"/>
  <c r="EI7" i="8"/>
  <c r="EH7" i="8"/>
  <c r="EG7" i="8"/>
  <c r="EF7" i="8"/>
  <c r="EE7" i="8"/>
  <c r="ED7" i="8"/>
  <c r="EC7" i="8"/>
  <c r="EB7" i="8"/>
  <c r="EA7" i="8"/>
  <c r="FD7" i="8" s="1"/>
  <c r="DW7" i="8"/>
  <c r="DV7" i="8"/>
  <c r="DU7" i="8"/>
  <c r="DT7" i="8"/>
  <c r="DS7" i="8"/>
  <c r="DR7" i="8"/>
  <c r="DQ7" i="8"/>
  <c r="DP7" i="8"/>
  <c r="DO7" i="8"/>
  <c r="DN7" i="8"/>
  <c r="DM7" i="8"/>
  <c r="DL7" i="8"/>
  <c r="DX7" i="8" s="1"/>
  <c r="DH7" i="8"/>
  <c r="DG7" i="8"/>
  <c r="DF7" i="8"/>
  <c r="DE7" i="8"/>
  <c r="DD7" i="8"/>
  <c r="DC7" i="8"/>
  <c r="DB7" i="8"/>
  <c r="DA7" i="8"/>
  <c r="CZ7" i="8"/>
  <c r="CY7" i="8"/>
  <c r="CX7" i="8"/>
  <c r="CW7" i="8"/>
  <c r="CV7" i="8"/>
  <c r="CU7" i="8"/>
  <c r="CT7" i="8"/>
  <c r="CS7" i="8"/>
  <c r="CR7" i="8"/>
  <c r="CQ7" i="8"/>
  <c r="CP7" i="8"/>
  <c r="CO7" i="8"/>
  <c r="CN7" i="8"/>
  <c r="CM7" i="8"/>
  <c r="CL7" i="8"/>
  <c r="CK7" i="8"/>
  <c r="CJ7" i="8"/>
  <c r="CI7" i="8"/>
  <c r="CH7" i="8"/>
  <c r="CG7" i="8"/>
  <c r="CC7" i="8"/>
  <c r="CB7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L7" i="8"/>
  <c r="BK7" i="8"/>
  <c r="BB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BA7" i="8" s="1"/>
  <c r="AJ7" i="8"/>
  <c r="AI7" i="8"/>
  <c r="AZ7" i="8" s="1"/>
  <c r="AH7" i="8"/>
  <c r="AG7" i="8"/>
  <c r="BC7" i="8" s="1"/>
  <c r="AF7" i="8"/>
  <c r="AE7" i="8"/>
  <c r="AD7" i="8"/>
  <c r="AC7" i="8"/>
  <c r="AY7" i="8" s="1"/>
  <c r="AB7" i="8"/>
  <c r="AA7" i="8"/>
  <c r="Z7" i="8"/>
  <c r="Y7" i="8"/>
  <c r="AX7" i="8" s="1"/>
  <c r="X7" i="8"/>
  <c r="W7" i="8"/>
  <c r="V7" i="8"/>
  <c r="U7" i="8"/>
  <c r="T7" i="8"/>
  <c r="S7" i="8"/>
  <c r="R7" i="8"/>
  <c r="Q7" i="8"/>
  <c r="P7" i="8"/>
  <c r="O7" i="8"/>
  <c r="N7" i="8"/>
  <c r="M7" i="8"/>
  <c r="BD7" i="8" s="1"/>
  <c r="J7" i="8"/>
  <c r="I7" i="8"/>
  <c r="K7" i="8" s="1"/>
  <c r="L7" i="8" s="1"/>
  <c r="H7" i="8"/>
  <c r="G7" i="8"/>
  <c r="F7" i="8"/>
  <c r="E7" i="8"/>
  <c r="D7" i="8"/>
  <c r="FU6" i="8"/>
  <c r="FT6" i="8"/>
  <c r="FS6" i="8"/>
  <c r="FR6" i="8"/>
  <c r="FQ6" i="8"/>
  <c r="FP6" i="8"/>
  <c r="FO6" i="8"/>
  <c r="FN6" i="8"/>
  <c r="FM6" i="8"/>
  <c r="FL6" i="8"/>
  <c r="FK6" i="8"/>
  <c r="FJ6" i="8"/>
  <c r="FV6" i="8" s="1"/>
  <c r="FI6" i="8"/>
  <c r="FH6" i="8"/>
  <c r="FG6" i="8"/>
  <c r="FC6" i="8"/>
  <c r="FB6" i="8"/>
  <c r="FA6" i="8"/>
  <c r="EZ6" i="8"/>
  <c r="EY6" i="8"/>
  <c r="EX6" i="8"/>
  <c r="EW6" i="8"/>
  <c r="EV6" i="8"/>
  <c r="EU6" i="8"/>
  <c r="ET6" i="8"/>
  <c r="ES6" i="8"/>
  <c r="ER6" i="8"/>
  <c r="EQ6" i="8"/>
  <c r="EP6" i="8"/>
  <c r="EO6" i="8"/>
  <c r="EN6" i="8"/>
  <c r="EM6" i="8"/>
  <c r="EL6" i="8"/>
  <c r="EK6" i="8"/>
  <c r="EJ6" i="8"/>
  <c r="EI6" i="8"/>
  <c r="EH6" i="8"/>
  <c r="EG6" i="8"/>
  <c r="EF6" i="8"/>
  <c r="EE6" i="8"/>
  <c r="ED6" i="8"/>
  <c r="EC6" i="8"/>
  <c r="EB6" i="8"/>
  <c r="EA6" i="8"/>
  <c r="DW6" i="8"/>
  <c r="DV6" i="8"/>
  <c r="DU6" i="8"/>
  <c r="DT6" i="8"/>
  <c r="DS6" i="8"/>
  <c r="DR6" i="8"/>
  <c r="DQ6" i="8"/>
  <c r="DP6" i="8"/>
  <c r="DO6" i="8"/>
  <c r="DN6" i="8"/>
  <c r="DM6" i="8"/>
  <c r="DL6" i="8"/>
  <c r="DX6" i="8" s="1"/>
  <c r="DY6" i="8" s="1"/>
  <c r="DH6" i="8"/>
  <c r="DG6" i="8"/>
  <c r="DF6" i="8"/>
  <c r="DE6" i="8"/>
  <c r="DD6" i="8"/>
  <c r="DC6" i="8"/>
  <c r="DB6" i="8"/>
  <c r="DA6" i="8"/>
  <c r="CZ6" i="8"/>
  <c r="CY6" i="8"/>
  <c r="CX6" i="8"/>
  <c r="CW6" i="8"/>
  <c r="CV6" i="8"/>
  <c r="CU6" i="8"/>
  <c r="CT6" i="8"/>
  <c r="CS6" i="8"/>
  <c r="CR6" i="8"/>
  <c r="CQ6" i="8"/>
  <c r="CP6" i="8"/>
  <c r="CO6" i="8"/>
  <c r="CN6" i="8"/>
  <c r="CM6" i="8"/>
  <c r="CL6" i="8"/>
  <c r="CK6" i="8"/>
  <c r="CJ6" i="8"/>
  <c r="CI6" i="8"/>
  <c r="CH6" i="8"/>
  <c r="CG6" i="8"/>
  <c r="CC6" i="8"/>
  <c r="CB6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CD6" i="8" s="1"/>
  <c r="BM6" i="8"/>
  <c r="BL6" i="8"/>
  <c r="BK6" i="8"/>
  <c r="BB6" i="8"/>
  <c r="AV6" i="8"/>
  <c r="AU6" i="8"/>
  <c r="AT6" i="8"/>
  <c r="BD6" i="8" s="1"/>
  <c r="AS6" i="8"/>
  <c r="AR6" i="8"/>
  <c r="AQ6" i="8"/>
  <c r="AP6" i="8"/>
  <c r="AO6" i="8"/>
  <c r="AN6" i="8"/>
  <c r="AM6" i="8"/>
  <c r="AZ6" i="8" s="1"/>
  <c r="AL6" i="8"/>
  <c r="AK6" i="8"/>
  <c r="AJ6" i="8"/>
  <c r="AI6" i="8"/>
  <c r="AH6" i="8"/>
  <c r="BC6" i="8" s="1"/>
  <c r="AG6" i="8"/>
  <c r="AF6" i="8"/>
  <c r="AE6" i="8"/>
  <c r="AD6" i="8"/>
  <c r="AY6" i="8" s="1"/>
  <c r="AC6" i="8"/>
  <c r="AB6" i="8"/>
  <c r="AA6" i="8"/>
  <c r="Z6" i="8"/>
  <c r="AX6" i="8" s="1"/>
  <c r="Y6" i="8"/>
  <c r="X6" i="8"/>
  <c r="W6" i="8"/>
  <c r="V6" i="8"/>
  <c r="U6" i="8"/>
  <c r="T6" i="8"/>
  <c r="S6" i="8"/>
  <c r="R6" i="8"/>
  <c r="Q6" i="8"/>
  <c r="P6" i="8"/>
  <c r="O6" i="8"/>
  <c r="N6" i="8"/>
  <c r="M6" i="8"/>
  <c r="J6" i="8"/>
  <c r="I6" i="8"/>
  <c r="H6" i="8"/>
  <c r="G6" i="8"/>
  <c r="F6" i="8"/>
  <c r="E6" i="8"/>
  <c r="D6" i="8"/>
  <c r="K6" i="8" s="1"/>
  <c r="L6" i="8" s="1"/>
  <c r="FU5" i="8"/>
  <c r="FT5" i="8"/>
  <c r="FS5" i="8"/>
  <c r="FR5" i="8"/>
  <c r="FQ5" i="8"/>
  <c r="FP5" i="8"/>
  <c r="FO5" i="8"/>
  <c r="FN5" i="8"/>
  <c r="FM5" i="8"/>
  <c r="FL5" i="8"/>
  <c r="FK5" i="8"/>
  <c r="FJ5" i="8"/>
  <c r="FI5" i="8"/>
  <c r="FH5" i="8"/>
  <c r="FG5" i="8"/>
  <c r="FC5" i="8"/>
  <c r="FB5" i="8"/>
  <c r="FA5" i="8"/>
  <c r="EZ5" i="8"/>
  <c r="EY5" i="8"/>
  <c r="EX5" i="8"/>
  <c r="EW5" i="8"/>
  <c r="EV5" i="8"/>
  <c r="EU5" i="8"/>
  <c r="ET5" i="8"/>
  <c r="ES5" i="8"/>
  <c r="ER5" i="8"/>
  <c r="EQ5" i="8"/>
  <c r="EP5" i="8"/>
  <c r="EO5" i="8"/>
  <c r="EN5" i="8"/>
  <c r="EM5" i="8"/>
  <c r="EL5" i="8"/>
  <c r="EK5" i="8"/>
  <c r="EJ5" i="8"/>
  <c r="EI5" i="8"/>
  <c r="EH5" i="8"/>
  <c r="EG5" i="8"/>
  <c r="EF5" i="8"/>
  <c r="EE5" i="8"/>
  <c r="FD5" i="8" s="1"/>
  <c r="ED5" i="8"/>
  <c r="EC5" i="8"/>
  <c r="EB5" i="8"/>
  <c r="EA5" i="8"/>
  <c r="DW5" i="8"/>
  <c r="DV5" i="8"/>
  <c r="DU5" i="8"/>
  <c r="DT5" i="8"/>
  <c r="DS5" i="8"/>
  <c r="DR5" i="8"/>
  <c r="DQ5" i="8"/>
  <c r="DP5" i="8"/>
  <c r="DO5" i="8"/>
  <c r="DN5" i="8"/>
  <c r="DM5" i="8"/>
  <c r="DL5" i="8"/>
  <c r="DH5" i="8"/>
  <c r="DG5" i="8"/>
  <c r="DF5" i="8"/>
  <c r="DE5" i="8"/>
  <c r="DD5" i="8"/>
  <c r="DC5" i="8"/>
  <c r="DB5" i="8"/>
  <c r="DA5" i="8"/>
  <c r="CZ5" i="8"/>
  <c r="CY5" i="8"/>
  <c r="CX5" i="8"/>
  <c r="CW5" i="8"/>
  <c r="CV5" i="8"/>
  <c r="CU5" i="8"/>
  <c r="CT5" i="8"/>
  <c r="CS5" i="8"/>
  <c r="CR5" i="8"/>
  <c r="CQ5" i="8"/>
  <c r="CP5" i="8"/>
  <c r="CO5" i="8"/>
  <c r="CN5" i="8"/>
  <c r="CM5" i="8"/>
  <c r="CL5" i="8"/>
  <c r="CK5" i="8"/>
  <c r="CJ5" i="8"/>
  <c r="CI5" i="8"/>
  <c r="DI5" i="8" s="1"/>
  <c r="CH5" i="8"/>
  <c r="CG5" i="8"/>
  <c r="CC5" i="8"/>
  <c r="CB5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L5" i="8"/>
  <c r="BK5" i="8"/>
  <c r="BC5" i="8"/>
  <c r="BA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BB5" i="8" s="1"/>
  <c r="AE5" i="8"/>
  <c r="AD5" i="8"/>
  <c r="AC5" i="8"/>
  <c r="AY5" i="8" s="1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BD5" i="8" s="1"/>
  <c r="J5" i="8"/>
  <c r="I5" i="8"/>
  <c r="H5" i="8"/>
  <c r="G5" i="8"/>
  <c r="F5" i="8"/>
  <c r="E5" i="8"/>
  <c r="D5" i="8"/>
  <c r="FU4" i="8"/>
  <c r="FT4" i="8"/>
  <c r="FS4" i="8"/>
  <c r="FR4" i="8"/>
  <c r="FQ4" i="8"/>
  <c r="FP4" i="8"/>
  <c r="FO4" i="8"/>
  <c r="FN4" i="8"/>
  <c r="FM4" i="8"/>
  <c r="FL4" i="8"/>
  <c r="FK4" i="8"/>
  <c r="FJ4" i="8"/>
  <c r="FI4" i="8"/>
  <c r="FH4" i="8"/>
  <c r="FG4" i="8"/>
  <c r="FC4" i="8"/>
  <c r="FB4" i="8"/>
  <c r="FA4" i="8"/>
  <c r="EZ4" i="8"/>
  <c r="EY4" i="8"/>
  <c r="EX4" i="8"/>
  <c r="EW4" i="8"/>
  <c r="EV4" i="8"/>
  <c r="EU4" i="8"/>
  <c r="ET4" i="8"/>
  <c r="ES4" i="8"/>
  <c r="ER4" i="8"/>
  <c r="EQ4" i="8"/>
  <c r="EP4" i="8"/>
  <c r="EO4" i="8"/>
  <c r="EN4" i="8"/>
  <c r="EM4" i="8"/>
  <c r="EL4" i="8"/>
  <c r="EK4" i="8"/>
  <c r="EJ4" i="8"/>
  <c r="EI4" i="8"/>
  <c r="EH4" i="8"/>
  <c r="EG4" i="8"/>
  <c r="EF4" i="8"/>
  <c r="EE4" i="8"/>
  <c r="ED4" i="8"/>
  <c r="EC4" i="8"/>
  <c r="EB4" i="8"/>
  <c r="FD4" i="8" s="1"/>
  <c r="EA4" i="8"/>
  <c r="DW4" i="8"/>
  <c r="DV4" i="8"/>
  <c r="DU4" i="8"/>
  <c r="DT4" i="8"/>
  <c r="DS4" i="8"/>
  <c r="DR4" i="8"/>
  <c r="DQ4" i="8"/>
  <c r="DP4" i="8"/>
  <c r="DO4" i="8"/>
  <c r="DN4" i="8"/>
  <c r="DM4" i="8"/>
  <c r="DL4" i="8"/>
  <c r="DH4" i="8"/>
  <c r="DG4" i="8"/>
  <c r="DF4" i="8"/>
  <c r="DE4" i="8"/>
  <c r="DD4" i="8"/>
  <c r="DC4" i="8"/>
  <c r="DB4" i="8"/>
  <c r="DA4" i="8"/>
  <c r="CZ4" i="8"/>
  <c r="CY4" i="8"/>
  <c r="CX4" i="8"/>
  <c r="CW4" i="8"/>
  <c r="CV4" i="8"/>
  <c r="CU4" i="8"/>
  <c r="CT4" i="8"/>
  <c r="CS4" i="8"/>
  <c r="CR4" i="8"/>
  <c r="CQ4" i="8"/>
  <c r="CP4" i="8"/>
  <c r="CO4" i="8"/>
  <c r="CN4" i="8"/>
  <c r="CM4" i="8"/>
  <c r="CL4" i="8"/>
  <c r="CK4" i="8"/>
  <c r="CJ4" i="8"/>
  <c r="CI4" i="8"/>
  <c r="CH4" i="8"/>
  <c r="CG4" i="8"/>
  <c r="CC4" i="8"/>
  <c r="CB4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L4" i="8"/>
  <c r="BK4" i="8"/>
  <c r="AZ4" i="8"/>
  <c r="AX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BC4" i="8" s="1"/>
  <c r="AF4" i="8"/>
  <c r="BB4" i="8" s="1"/>
  <c r="AE4" i="8"/>
  <c r="AD4" i="8"/>
  <c r="AC4" i="8"/>
  <c r="AY4" i="8" s="1"/>
  <c r="AB4" i="8"/>
  <c r="AA4" i="8"/>
  <c r="Z4" i="8"/>
  <c r="Y4" i="8"/>
  <c r="X4" i="8"/>
  <c r="W4" i="8"/>
  <c r="V4" i="8"/>
  <c r="U4" i="8"/>
  <c r="T4" i="8"/>
  <c r="S4" i="8"/>
  <c r="R4" i="8"/>
  <c r="Q4" i="8"/>
  <c r="P4" i="8"/>
  <c r="AW4" i="8" s="1"/>
  <c r="O4" i="8"/>
  <c r="N4" i="8"/>
  <c r="M4" i="8"/>
  <c r="BD4" i="8" s="1"/>
  <c r="J4" i="8"/>
  <c r="I4" i="8"/>
  <c r="H4" i="8"/>
  <c r="G4" i="8"/>
  <c r="F4" i="8"/>
  <c r="E4" i="8"/>
  <c r="D4" i="8"/>
  <c r="K4" i="8" s="1"/>
  <c r="L4" i="8" s="1"/>
  <c r="FU3" i="8"/>
  <c r="FT3" i="8"/>
  <c r="FS3" i="8"/>
  <c r="FR3" i="8"/>
  <c r="FQ3" i="8"/>
  <c r="FP3" i="8"/>
  <c r="FO3" i="8"/>
  <c r="FN3" i="8"/>
  <c r="FM3" i="8"/>
  <c r="FL3" i="8"/>
  <c r="FK3" i="8"/>
  <c r="FJ3" i="8"/>
  <c r="FI3" i="8"/>
  <c r="FH3" i="8"/>
  <c r="FG3" i="8"/>
  <c r="FC3" i="8"/>
  <c r="FB3" i="8"/>
  <c r="FA3" i="8"/>
  <c r="EZ3" i="8"/>
  <c r="EY3" i="8"/>
  <c r="EX3" i="8"/>
  <c r="EW3" i="8"/>
  <c r="EV3" i="8"/>
  <c r="EU3" i="8"/>
  <c r="ET3" i="8"/>
  <c r="ES3" i="8"/>
  <c r="ER3" i="8"/>
  <c r="EQ3" i="8"/>
  <c r="EP3" i="8"/>
  <c r="EO3" i="8"/>
  <c r="EN3" i="8"/>
  <c r="EM3" i="8"/>
  <c r="EL3" i="8"/>
  <c r="EK3" i="8"/>
  <c r="EJ3" i="8"/>
  <c r="EI3" i="8"/>
  <c r="EH3" i="8"/>
  <c r="EG3" i="8"/>
  <c r="EF3" i="8"/>
  <c r="EE3" i="8"/>
  <c r="ED3" i="8"/>
  <c r="EC3" i="8"/>
  <c r="EB3" i="8"/>
  <c r="EA3" i="8"/>
  <c r="DW3" i="8"/>
  <c r="DV3" i="8"/>
  <c r="DU3" i="8"/>
  <c r="DT3" i="8"/>
  <c r="DS3" i="8"/>
  <c r="DR3" i="8"/>
  <c r="DQ3" i="8"/>
  <c r="DP3" i="8"/>
  <c r="DO3" i="8"/>
  <c r="DN3" i="8"/>
  <c r="DM3" i="8"/>
  <c r="DL3" i="8"/>
  <c r="DH3" i="8"/>
  <c r="DG3" i="8"/>
  <c r="DF3" i="8"/>
  <c r="DE3" i="8"/>
  <c r="DD3" i="8"/>
  <c r="DC3" i="8"/>
  <c r="DB3" i="8"/>
  <c r="DA3" i="8"/>
  <c r="CZ3" i="8"/>
  <c r="CY3" i="8"/>
  <c r="CX3" i="8"/>
  <c r="CW3" i="8"/>
  <c r="CV3" i="8"/>
  <c r="CU3" i="8"/>
  <c r="CT3" i="8"/>
  <c r="CS3" i="8"/>
  <c r="CR3" i="8"/>
  <c r="CQ3" i="8"/>
  <c r="CP3" i="8"/>
  <c r="CO3" i="8"/>
  <c r="CN3" i="8"/>
  <c r="CM3" i="8"/>
  <c r="CL3" i="8"/>
  <c r="CK3" i="8"/>
  <c r="CJ3" i="8"/>
  <c r="CI3" i="8"/>
  <c r="CH3" i="8"/>
  <c r="CG3" i="8"/>
  <c r="DI3" i="8" s="1"/>
  <c r="CC3" i="8"/>
  <c r="CB3" i="8"/>
  <c r="CA3" i="8"/>
  <c r="BZ3" i="8"/>
  <c r="BY3" i="8"/>
  <c r="BX3" i="8"/>
  <c r="BW3" i="8"/>
  <c r="BV3" i="8"/>
  <c r="BU3" i="8"/>
  <c r="BT3" i="8"/>
  <c r="BS3" i="8"/>
  <c r="BR3" i="8"/>
  <c r="BQ3" i="8"/>
  <c r="BP3" i="8"/>
  <c r="BO3" i="8"/>
  <c r="BN3" i="8"/>
  <c r="BM3" i="8"/>
  <c r="BL3" i="8"/>
  <c r="BK3" i="8"/>
  <c r="BB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Z3" i="8" s="1"/>
  <c r="AH3" i="8"/>
  <c r="AG3" i="8"/>
  <c r="AF3" i="8"/>
  <c r="AE3" i="8"/>
  <c r="AD3" i="8"/>
  <c r="AC3" i="8"/>
  <c r="AB3" i="8"/>
  <c r="AA3" i="8"/>
  <c r="Z3" i="8"/>
  <c r="Y3" i="8"/>
  <c r="AX3" i="8" s="1"/>
  <c r="X3" i="8"/>
  <c r="W3" i="8"/>
  <c r="V3" i="8"/>
  <c r="U3" i="8"/>
  <c r="T3" i="8"/>
  <c r="S3" i="8"/>
  <c r="R3" i="8"/>
  <c r="AW3" i="8" s="1"/>
  <c r="Q3" i="8"/>
  <c r="P3" i="8"/>
  <c r="O3" i="8"/>
  <c r="N3" i="8"/>
  <c r="M3" i="8"/>
  <c r="J3" i="8"/>
  <c r="I3" i="8"/>
  <c r="H3" i="8"/>
  <c r="G3" i="8"/>
  <c r="F3" i="8"/>
  <c r="K3" i="8" s="1"/>
  <c r="L3" i="8" s="1"/>
  <c r="E3" i="8"/>
  <c r="D3" i="8"/>
  <c r="FU2" i="8"/>
  <c r="FU17" i="8" s="1"/>
  <c r="FT2" i="8"/>
  <c r="FS2" i="8"/>
  <c r="FR2" i="8"/>
  <c r="FQ2" i="8"/>
  <c r="FP2" i="8"/>
  <c r="FP15" i="8" s="1"/>
  <c r="FO2" i="8"/>
  <c r="FN2" i="8"/>
  <c r="FM2" i="8"/>
  <c r="FM15" i="8" s="1"/>
  <c r="FL2" i="8"/>
  <c r="FL17" i="8" s="1"/>
  <c r="FK2" i="8"/>
  <c r="FJ2" i="8"/>
  <c r="FI2" i="8"/>
  <c r="FI17" i="8" s="1"/>
  <c r="FH2" i="8"/>
  <c r="FG2" i="8"/>
  <c r="FV2" i="8" s="1"/>
  <c r="FC2" i="8"/>
  <c r="FB2" i="8"/>
  <c r="FB15" i="8" s="1"/>
  <c r="FA2" i="8"/>
  <c r="FA15" i="8" s="1"/>
  <c r="EZ2" i="8"/>
  <c r="EY2" i="8"/>
  <c r="EY17" i="8" s="1"/>
  <c r="EX2" i="8"/>
  <c r="EW2" i="8"/>
  <c r="EV2" i="8"/>
  <c r="EU2" i="8"/>
  <c r="ET2" i="8"/>
  <c r="ES2" i="8"/>
  <c r="ES15" i="8" s="1"/>
  <c r="ER2" i="8"/>
  <c r="EQ2" i="8"/>
  <c r="EP2" i="8"/>
  <c r="EP15" i="8" s="1"/>
  <c r="EO2" i="8"/>
  <c r="EO15" i="8" s="1"/>
  <c r="EN2" i="8"/>
  <c r="EM2" i="8"/>
  <c r="EM17" i="8" s="1"/>
  <c r="EL2" i="8"/>
  <c r="EK2" i="8"/>
  <c r="EJ2" i="8"/>
  <c r="EI2" i="8"/>
  <c r="EH2" i="8"/>
  <c r="EG2" i="8"/>
  <c r="EG15" i="8" s="1"/>
  <c r="EF2" i="8"/>
  <c r="EE2" i="8"/>
  <c r="ED2" i="8"/>
  <c r="ED15" i="8" s="1"/>
  <c r="EC2" i="8"/>
  <c r="EC15" i="8" s="1"/>
  <c r="EB2" i="8"/>
  <c r="EA2" i="8"/>
  <c r="EA17" i="8" s="1"/>
  <c r="DW2" i="8"/>
  <c r="DV2" i="8"/>
  <c r="DU2" i="8"/>
  <c r="DT2" i="8"/>
  <c r="DT15" i="8" s="1"/>
  <c r="DS2" i="8"/>
  <c r="DR2" i="8"/>
  <c r="DR15" i="8" s="1"/>
  <c r="DQ2" i="8"/>
  <c r="DQ15" i="8" s="1"/>
  <c r="DP2" i="8"/>
  <c r="DP17" i="8" s="1"/>
  <c r="DO2" i="8"/>
  <c r="DO17" i="8" s="1"/>
  <c r="DN2" i="8"/>
  <c r="DM2" i="8"/>
  <c r="DM17" i="8" s="1"/>
  <c r="DL2" i="8"/>
  <c r="DH2" i="8"/>
  <c r="DG2" i="8"/>
  <c r="DF2" i="8"/>
  <c r="DE2" i="8"/>
  <c r="DD2" i="8"/>
  <c r="DC2" i="8"/>
  <c r="DC17" i="8" s="1"/>
  <c r="DB2" i="8"/>
  <c r="DA2" i="8"/>
  <c r="DA17" i="8" s="1"/>
  <c r="CZ2" i="8"/>
  <c r="CY2" i="8"/>
  <c r="CX2" i="8"/>
  <c r="CW2" i="8"/>
  <c r="CW15" i="8" s="1"/>
  <c r="CV2" i="8"/>
  <c r="CU2" i="8"/>
  <c r="CT2" i="8"/>
  <c r="CS2" i="8"/>
  <c r="CR2" i="8"/>
  <c r="CQ2" i="8"/>
  <c r="CQ17" i="8" s="1"/>
  <c r="CP2" i="8"/>
  <c r="CO2" i="8"/>
  <c r="CO17" i="8" s="1"/>
  <c r="CN2" i="8"/>
  <c r="CM2" i="8"/>
  <c r="CL2" i="8"/>
  <c r="CK2" i="8"/>
  <c r="CK15" i="8" s="1"/>
  <c r="CJ2" i="8"/>
  <c r="CI2" i="8"/>
  <c r="CH2" i="8"/>
  <c r="CG2" i="8"/>
  <c r="CC2" i="8"/>
  <c r="CC17" i="8" s="1"/>
  <c r="CB2" i="8"/>
  <c r="CA2" i="8"/>
  <c r="BZ2" i="8"/>
  <c r="BY2" i="8"/>
  <c r="BX2" i="8"/>
  <c r="BX15" i="8" s="1"/>
  <c r="BW2" i="8"/>
  <c r="BV2" i="8"/>
  <c r="BU2" i="8"/>
  <c r="BU15" i="8" s="1"/>
  <c r="BT2" i="8"/>
  <c r="BS2" i="8"/>
  <c r="BR2" i="8"/>
  <c r="BQ2" i="8"/>
  <c r="BQ17" i="8" s="1"/>
  <c r="BP2" i="8"/>
  <c r="BO2" i="8"/>
  <c r="BN2" i="8"/>
  <c r="BM2" i="8"/>
  <c r="BL2" i="8"/>
  <c r="BL15" i="8" s="1"/>
  <c r="BK2" i="8"/>
  <c r="AV2" i="8"/>
  <c r="AV17" i="8" s="1"/>
  <c r="AU2" i="8"/>
  <c r="AU17" i="8" s="1"/>
  <c r="AT2" i="8"/>
  <c r="AS2" i="8"/>
  <c r="AS17" i="8" s="1"/>
  <c r="AR2" i="8"/>
  <c r="AQ2" i="8"/>
  <c r="AP2" i="8"/>
  <c r="AO2" i="8"/>
  <c r="AO15" i="8" s="1"/>
  <c r="AN2" i="8"/>
  <c r="AN15" i="8" s="1"/>
  <c r="AM2" i="8"/>
  <c r="AL2" i="8"/>
  <c r="AL15" i="8" s="1"/>
  <c r="AK2" i="8"/>
  <c r="AK15" i="8" s="1"/>
  <c r="AJ2" i="8"/>
  <c r="AJ17" i="8" s="1"/>
  <c r="AI2" i="8"/>
  <c r="AI17" i="8" s="1"/>
  <c r="AH2" i="8"/>
  <c r="AG2" i="8"/>
  <c r="AG17" i="8" s="1"/>
  <c r="AF2" i="8"/>
  <c r="AE2" i="8"/>
  <c r="AD2" i="8"/>
  <c r="AC2" i="8"/>
  <c r="AC15" i="8" s="1"/>
  <c r="AB2" i="8"/>
  <c r="AB15" i="8" s="1"/>
  <c r="AA2" i="8"/>
  <c r="Z2" i="8"/>
  <c r="AX2" i="8" s="1"/>
  <c r="Y2" i="8"/>
  <c r="Y15" i="8" s="1"/>
  <c r="X2" i="8"/>
  <c r="X17" i="8" s="1"/>
  <c r="W2" i="8"/>
  <c r="W17" i="8" s="1"/>
  <c r="V2" i="8"/>
  <c r="U2" i="8"/>
  <c r="U17" i="8" s="1"/>
  <c r="T2" i="8"/>
  <c r="S2" i="8"/>
  <c r="R2" i="8"/>
  <c r="Q2" i="8"/>
  <c r="Q15" i="8" s="1"/>
  <c r="P2" i="8"/>
  <c r="P15" i="8" s="1"/>
  <c r="O2" i="8"/>
  <c r="N2" i="8"/>
  <c r="N15" i="8" s="1"/>
  <c r="M2" i="8"/>
  <c r="M15" i="8" s="1"/>
  <c r="J2" i="8"/>
  <c r="I2" i="8"/>
  <c r="H2" i="8"/>
  <c r="G2" i="8"/>
  <c r="F2" i="8"/>
  <c r="E2" i="8"/>
  <c r="E15" i="8" s="1"/>
  <c r="D2" i="8"/>
  <c r="D15" i="8" s="1"/>
  <c r="FU1" i="8"/>
  <c r="FT1" i="8"/>
  <c r="FS1" i="8"/>
  <c r="FR1" i="8"/>
  <c r="FQ1" i="8"/>
  <c r="FP1" i="8"/>
  <c r="FO1" i="8"/>
  <c r="FN1" i="8"/>
  <c r="FM1" i="8"/>
  <c r="FL1" i="8"/>
  <c r="FK1" i="8"/>
  <c r="FJ1" i="8"/>
  <c r="FI1" i="8"/>
  <c r="FH1" i="8"/>
  <c r="FG1" i="8"/>
  <c r="FC1" i="8"/>
  <c r="FB1" i="8"/>
  <c r="FA1" i="8"/>
  <c r="EZ1" i="8"/>
  <c r="EY1" i="8"/>
  <c r="EX1" i="8"/>
  <c r="EW1" i="8"/>
  <c r="EV1" i="8"/>
  <c r="EU1" i="8"/>
  <c r="ET1" i="8"/>
  <c r="ES1" i="8"/>
  <c r="ER1" i="8"/>
  <c r="EQ1" i="8"/>
  <c r="EP1" i="8"/>
  <c r="EO1" i="8"/>
  <c r="EN1" i="8"/>
  <c r="EM1" i="8"/>
  <c r="EL1" i="8"/>
  <c r="EK1" i="8"/>
  <c r="EJ1" i="8"/>
  <c r="EI1" i="8"/>
  <c r="EH1" i="8"/>
  <c r="EG1" i="8"/>
  <c r="EF1" i="8"/>
  <c r="EE1" i="8"/>
  <c r="ED1" i="8"/>
  <c r="EC1" i="8"/>
  <c r="EB1" i="8"/>
  <c r="EA1" i="8"/>
  <c r="DW1" i="8"/>
  <c r="DV1" i="8"/>
  <c r="DU1" i="8"/>
  <c r="DT1" i="8"/>
  <c r="DS1" i="8"/>
  <c r="DR1" i="8"/>
  <c r="DQ1" i="8"/>
  <c r="DP1" i="8"/>
  <c r="DO1" i="8"/>
  <c r="DN1" i="8"/>
  <c r="DM1" i="8"/>
  <c r="DL1" i="8"/>
  <c r="DH1" i="8"/>
  <c r="DG1" i="8"/>
  <c r="DF1" i="8"/>
  <c r="DE1" i="8"/>
  <c r="DD1" i="8"/>
  <c r="DC1" i="8"/>
  <c r="DB1" i="8"/>
  <c r="DA1" i="8"/>
  <c r="CZ1" i="8"/>
  <c r="CY1" i="8"/>
  <c r="CX1" i="8"/>
  <c r="CW1" i="8"/>
  <c r="CV1" i="8"/>
  <c r="CU1" i="8"/>
  <c r="CT1" i="8"/>
  <c r="CS1" i="8"/>
  <c r="CR1" i="8"/>
  <c r="CQ1" i="8"/>
  <c r="CP1" i="8"/>
  <c r="CO1" i="8"/>
  <c r="CN1" i="8"/>
  <c r="CM1" i="8"/>
  <c r="CL1" i="8"/>
  <c r="CK1" i="8"/>
  <c r="CJ1" i="8"/>
  <c r="CI1" i="8"/>
  <c r="CH1" i="8"/>
  <c r="CG1" i="8"/>
  <c r="CC1" i="8"/>
  <c r="CB1" i="8"/>
  <c r="CA1" i="8"/>
  <c r="BZ1" i="8"/>
  <c r="BY1" i="8"/>
  <c r="BX1" i="8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J1" i="8"/>
  <c r="I1" i="8"/>
  <c r="H1" i="8"/>
  <c r="G1" i="8"/>
  <c r="F1" i="8"/>
  <c r="E1" i="8"/>
  <c r="D1" i="8"/>
  <c r="D17" i="7"/>
  <c r="C17" i="7"/>
  <c r="A17" i="7"/>
  <c r="D16" i="7"/>
  <c r="C16" i="7"/>
  <c r="A16" i="7"/>
  <c r="D15" i="7"/>
  <c r="C15" i="7"/>
  <c r="A15" i="7"/>
  <c r="CH14" i="7"/>
  <c r="CE14" i="7"/>
  <c r="CD14" i="7"/>
  <c r="CC14" i="7"/>
  <c r="CA14" i="7"/>
  <c r="BZ14" i="7"/>
  <c r="BV14" i="7"/>
  <c r="BS14" i="7"/>
  <c r="BR14" i="7"/>
  <c r="BQ14" i="7"/>
  <c r="BO14" i="7"/>
  <c r="BN14" i="7"/>
  <c r="BJ14" i="7"/>
  <c r="BG14" i="7"/>
  <c r="BF14" i="7"/>
  <c r="BE14" i="7"/>
  <c r="BC14" i="7"/>
  <c r="BB14" i="7"/>
  <c r="AX14" i="7"/>
  <c r="AU14" i="7"/>
  <c r="AT14" i="7"/>
  <c r="CJ14" i="7" s="1"/>
  <c r="AS14" i="7"/>
  <c r="CI14" i="7" s="1"/>
  <c r="AR14" i="7"/>
  <c r="AQ14" i="7"/>
  <c r="CG14" i="7" s="1"/>
  <c r="AP14" i="7"/>
  <c r="CF14" i="7" s="1"/>
  <c r="AO14" i="7"/>
  <c r="AN14" i="7"/>
  <c r="AM14" i="7"/>
  <c r="AL14" i="7"/>
  <c r="CB14" i="7" s="1"/>
  <c r="AK14" i="7"/>
  <c r="AJ14" i="7"/>
  <c r="AI14" i="7"/>
  <c r="BY14" i="7" s="1"/>
  <c r="AH14" i="7"/>
  <c r="BX14" i="7" s="1"/>
  <c r="AG14" i="7"/>
  <c r="BW14" i="7" s="1"/>
  <c r="AF14" i="7"/>
  <c r="AE14" i="7"/>
  <c r="BU14" i="7" s="1"/>
  <c r="AD14" i="7"/>
  <c r="BT14" i="7" s="1"/>
  <c r="AC14" i="7"/>
  <c r="AB14" i="7"/>
  <c r="AA14" i="7"/>
  <c r="Z14" i="7"/>
  <c r="BP14" i="7" s="1"/>
  <c r="Y14" i="7"/>
  <c r="X14" i="7"/>
  <c r="W14" i="7"/>
  <c r="BM14" i="7" s="1"/>
  <c r="V14" i="7"/>
  <c r="BL14" i="7" s="1"/>
  <c r="U14" i="7"/>
  <c r="BK14" i="7" s="1"/>
  <c r="T14" i="7"/>
  <c r="S14" i="7"/>
  <c r="BI14" i="7" s="1"/>
  <c r="R14" i="7"/>
  <c r="BH14" i="7" s="1"/>
  <c r="Q14" i="7"/>
  <c r="P14" i="7"/>
  <c r="O14" i="7"/>
  <c r="N14" i="7"/>
  <c r="BD14" i="7" s="1"/>
  <c r="M14" i="7"/>
  <c r="L14" i="7"/>
  <c r="K14" i="7"/>
  <c r="BA14" i="7" s="1"/>
  <c r="J14" i="7"/>
  <c r="AZ14" i="7" s="1"/>
  <c r="I14" i="7"/>
  <c r="AY14" i="7" s="1"/>
  <c r="H14" i="7"/>
  <c r="G14" i="7"/>
  <c r="AW14" i="7" s="1"/>
  <c r="F14" i="7"/>
  <c r="AV14" i="7" s="1"/>
  <c r="E14" i="7"/>
  <c r="D14" i="7"/>
  <c r="C14" i="7"/>
  <c r="A14" i="7"/>
  <c r="CI13" i="7"/>
  <c r="CH13" i="7"/>
  <c r="CG13" i="7"/>
  <c r="CE13" i="7"/>
  <c r="CD13" i="7"/>
  <c r="BZ13" i="7"/>
  <c r="BW13" i="7"/>
  <c r="BV13" i="7"/>
  <c r="BU13" i="7"/>
  <c r="BS13" i="7"/>
  <c r="BR13" i="7"/>
  <c r="BN13" i="7"/>
  <c r="BK13" i="7"/>
  <c r="BJ13" i="7"/>
  <c r="BI13" i="7"/>
  <c r="BG13" i="7"/>
  <c r="BF13" i="7"/>
  <c r="BB13" i="7"/>
  <c r="AY13" i="7"/>
  <c r="AX13" i="7"/>
  <c r="AW13" i="7"/>
  <c r="AU13" i="7"/>
  <c r="AT13" i="7"/>
  <c r="CJ13" i="7" s="1"/>
  <c r="AS13" i="7"/>
  <c r="AR13" i="7"/>
  <c r="AQ13" i="7"/>
  <c r="AP13" i="7"/>
  <c r="CF13" i="7" s="1"/>
  <c r="AO13" i="7"/>
  <c r="AN13" i="7"/>
  <c r="AM13" i="7"/>
  <c r="CC13" i="7" s="1"/>
  <c r="AL13" i="7"/>
  <c r="CB13" i="7" s="1"/>
  <c r="AK13" i="7"/>
  <c r="CA13" i="7" s="1"/>
  <c r="AJ13" i="7"/>
  <c r="AI13" i="7"/>
  <c r="BY13" i="7" s="1"/>
  <c r="AH13" i="7"/>
  <c r="BX13" i="7" s="1"/>
  <c r="AG13" i="7"/>
  <c r="AF13" i="7"/>
  <c r="AE13" i="7"/>
  <c r="AD13" i="7"/>
  <c r="BT13" i="7" s="1"/>
  <c r="AC13" i="7"/>
  <c r="AB13" i="7"/>
  <c r="AA13" i="7"/>
  <c r="BQ13" i="7" s="1"/>
  <c r="Z13" i="7"/>
  <c r="BP13" i="7" s="1"/>
  <c r="Y13" i="7"/>
  <c r="BO13" i="7" s="1"/>
  <c r="X13" i="7"/>
  <c r="W13" i="7"/>
  <c r="BM13" i="7" s="1"/>
  <c r="V13" i="7"/>
  <c r="BL13" i="7" s="1"/>
  <c r="U13" i="7"/>
  <c r="T13" i="7"/>
  <c r="S13" i="7"/>
  <c r="R13" i="7"/>
  <c r="BH13" i="7" s="1"/>
  <c r="Q13" i="7"/>
  <c r="P13" i="7"/>
  <c r="O13" i="7"/>
  <c r="BE13" i="7" s="1"/>
  <c r="N13" i="7"/>
  <c r="BD13" i="7" s="1"/>
  <c r="M13" i="7"/>
  <c r="BC13" i="7" s="1"/>
  <c r="L13" i="7"/>
  <c r="K13" i="7"/>
  <c r="BA13" i="7" s="1"/>
  <c r="J13" i="7"/>
  <c r="AZ13" i="7" s="1"/>
  <c r="I13" i="7"/>
  <c r="H13" i="7"/>
  <c r="G13" i="7"/>
  <c r="F13" i="7"/>
  <c r="AV13" i="7" s="1"/>
  <c r="E13" i="7"/>
  <c r="D13" i="7"/>
  <c r="C13" i="7"/>
  <c r="A13" i="7"/>
  <c r="CI12" i="7"/>
  <c r="CH12" i="7"/>
  <c r="CD12" i="7"/>
  <c r="CA12" i="7"/>
  <c r="BZ12" i="7"/>
  <c r="BY12" i="7"/>
  <c r="BW12" i="7"/>
  <c r="BV12" i="7"/>
  <c r="BR12" i="7"/>
  <c r="BO12" i="7"/>
  <c r="BN12" i="7"/>
  <c r="BM12" i="7"/>
  <c r="BK12" i="7"/>
  <c r="BJ12" i="7"/>
  <c r="BF12" i="7"/>
  <c r="BC12" i="7"/>
  <c r="BB12" i="7"/>
  <c r="BA12" i="7"/>
  <c r="AY12" i="7"/>
  <c r="AX12" i="7"/>
  <c r="AT12" i="7"/>
  <c r="CJ12" i="7" s="1"/>
  <c r="AS12" i="7"/>
  <c r="AR12" i="7"/>
  <c r="AQ12" i="7"/>
  <c r="CG12" i="7" s="1"/>
  <c r="AP12" i="7"/>
  <c r="CF12" i="7" s="1"/>
  <c r="AO12" i="7"/>
  <c r="CE12" i="7" s="1"/>
  <c r="AN12" i="7"/>
  <c r="AM12" i="7"/>
  <c r="CC12" i="7" s="1"/>
  <c r="AL12" i="7"/>
  <c r="CB12" i="7" s="1"/>
  <c r="AK12" i="7"/>
  <c r="AJ12" i="7"/>
  <c r="AI12" i="7"/>
  <c r="AH12" i="7"/>
  <c r="BX12" i="7" s="1"/>
  <c r="AG12" i="7"/>
  <c r="AF12" i="7"/>
  <c r="AE12" i="7"/>
  <c r="BU12" i="7" s="1"/>
  <c r="AD12" i="7"/>
  <c r="BT12" i="7" s="1"/>
  <c r="AC12" i="7"/>
  <c r="BS12" i="7" s="1"/>
  <c r="AB12" i="7"/>
  <c r="AA12" i="7"/>
  <c r="BQ12" i="7" s="1"/>
  <c r="Z12" i="7"/>
  <c r="BP12" i="7" s="1"/>
  <c r="Y12" i="7"/>
  <c r="X12" i="7"/>
  <c r="W12" i="7"/>
  <c r="V12" i="7"/>
  <c r="BL12" i="7" s="1"/>
  <c r="U12" i="7"/>
  <c r="T12" i="7"/>
  <c r="S12" i="7"/>
  <c r="BI12" i="7" s="1"/>
  <c r="R12" i="7"/>
  <c r="BH12" i="7" s="1"/>
  <c r="Q12" i="7"/>
  <c r="BG12" i="7" s="1"/>
  <c r="P12" i="7"/>
  <c r="O12" i="7"/>
  <c r="BE12" i="7" s="1"/>
  <c r="N12" i="7"/>
  <c r="BD12" i="7" s="1"/>
  <c r="M12" i="7"/>
  <c r="L12" i="7"/>
  <c r="K12" i="7"/>
  <c r="J12" i="7"/>
  <c r="AZ12" i="7" s="1"/>
  <c r="I12" i="7"/>
  <c r="H12" i="7"/>
  <c r="G12" i="7"/>
  <c r="AW12" i="7" s="1"/>
  <c r="F12" i="7"/>
  <c r="AV12" i="7" s="1"/>
  <c r="E12" i="7"/>
  <c r="AU12" i="7" s="1"/>
  <c r="D12" i="7"/>
  <c r="C12" i="7"/>
  <c r="A12" i="7"/>
  <c r="CH11" i="7"/>
  <c r="CE11" i="7"/>
  <c r="CD11" i="7"/>
  <c r="CC11" i="7"/>
  <c r="CA11" i="7"/>
  <c r="BZ11" i="7"/>
  <c r="BV11" i="7"/>
  <c r="BS11" i="7"/>
  <c r="BR11" i="7"/>
  <c r="BQ11" i="7"/>
  <c r="BO11" i="7"/>
  <c r="BN11" i="7"/>
  <c r="BJ11" i="7"/>
  <c r="BG11" i="7"/>
  <c r="BF11" i="7"/>
  <c r="BE11" i="7"/>
  <c r="BC11" i="7"/>
  <c r="BB11" i="7"/>
  <c r="AX11" i="7"/>
  <c r="AU11" i="7"/>
  <c r="AT11" i="7"/>
  <c r="CJ11" i="7" s="1"/>
  <c r="AS11" i="7"/>
  <c r="CI11" i="7" s="1"/>
  <c r="AR11" i="7"/>
  <c r="AQ11" i="7"/>
  <c r="CG11" i="7" s="1"/>
  <c r="AP11" i="7"/>
  <c r="CF11" i="7" s="1"/>
  <c r="AO11" i="7"/>
  <c r="AN11" i="7"/>
  <c r="AM11" i="7"/>
  <c r="AL11" i="7"/>
  <c r="CB11" i="7" s="1"/>
  <c r="AK11" i="7"/>
  <c r="AJ11" i="7"/>
  <c r="AI11" i="7"/>
  <c r="BY11" i="7" s="1"/>
  <c r="AH11" i="7"/>
  <c r="BX11" i="7" s="1"/>
  <c r="AG11" i="7"/>
  <c r="BW11" i="7" s="1"/>
  <c r="AF11" i="7"/>
  <c r="AE11" i="7"/>
  <c r="BU11" i="7" s="1"/>
  <c r="AD11" i="7"/>
  <c r="BT11" i="7" s="1"/>
  <c r="AC11" i="7"/>
  <c r="AB11" i="7"/>
  <c r="AA11" i="7"/>
  <c r="Z11" i="7"/>
  <c r="BP11" i="7" s="1"/>
  <c r="Y11" i="7"/>
  <c r="X11" i="7"/>
  <c r="W11" i="7"/>
  <c r="BM11" i="7" s="1"/>
  <c r="V11" i="7"/>
  <c r="BL11" i="7" s="1"/>
  <c r="U11" i="7"/>
  <c r="BK11" i="7" s="1"/>
  <c r="T11" i="7"/>
  <c r="S11" i="7"/>
  <c r="BI11" i="7" s="1"/>
  <c r="R11" i="7"/>
  <c r="BH11" i="7" s="1"/>
  <c r="Q11" i="7"/>
  <c r="P11" i="7"/>
  <c r="O11" i="7"/>
  <c r="N11" i="7"/>
  <c r="BD11" i="7" s="1"/>
  <c r="M11" i="7"/>
  <c r="L11" i="7"/>
  <c r="K11" i="7"/>
  <c r="BA11" i="7" s="1"/>
  <c r="J11" i="7"/>
  <c r="AZ11" i="7" s="1"/>
  <c r="I11" i="7"/>
  <c r="AY11" i="7" s="1"/>
  <c r="H11" i="7"/>
  <c r="G11" i="7"/>
  <c r="AW11" i="7" s="1"/>
  <c r="F11" i="7"/>
  <c r="AV11" i="7" s="1"/>
  <c r="E11" i="7"/>
  <c r="D11" i="7"/>
  <c r="C11" i="7"/>
  <c r="A11" i="7"/>
  <c r="CI10" i="7"/>
  <c r="CH10" i="7"/>
  <c r="CG10" i="7"/>
  <c r="CE10" i="7"/>
  <c r="CD10" i="7"/>
  <c r="BZ10" i="7"/>
  <c r="BW10" i="7"/>
  <c r="BV10" i="7"/>
  <c r="BU10" i="7"/>
  <c r="BS10" i="7"/>
  <c r="BR10" i="7"/>
  <c r="BN10" i="7"/>
  <c r="BK10" i="7"/>
  <c r="BJ10" i="7"/>
  <c r="BI10" i="7"/>
  <c r="BG10" i="7"/>
  <c r="BF10" i="7"/>
  <c r="BB10" i="7"/>
  <c r="AY10" i="7"/>
  <c r="AX10" i="7"/>
  <c r="AW10" i="7"/>
  <c r="AU10" i="7"/>
  <c r="AT10" i="7"/>
  <c r="CJ10" i="7" s="1"/>
  <c r="AS10" i="7"/>
  <c r="AR10" i="7"/>
  <c r="AQ10" i="7"/>
  <c r="AP10" i="7"/>
  <c r="CF10" i="7" s="1"/>
  <c r="AO10" i="7"/>
  <c r="AN10" i="7"/>
  <c r="AM10" i="7"/>
  <c r="CC10" i="7" s="1"/>
  <c r="AL10" i="7"/>
  <c r="CB10" i="7" s="1"/>
  <c r="AK10" i="7"/>
  <c r="CA10" i="7" s="1"/>
  <c r="AJ10" i="7"/>
  <c r="AI10" i="7"/>
  <c r="BY10" i="7" s="1"/>
  <c r="AH10" i="7"/>
  <c r="BX10" i="7" s="1"/>
  <c r="AG10" i="7"/>
  <c r="AF10" i="7"/>
  <c r="AE10" i="7"/>
  <c r="AD10" i="7"/>
  <c r="BT10" i="7" s="1"/>
  <c r="AC10" i="7"/>
  <c r="AB10" i="7"/>
  <c r="AA10" i="7"/>
  <c r="BQ10" i="7" s="1"/>
  <c r="Z10" i="7"/>
  <c r="BP10" i="7" s="1"/>
  <c r="Y10" i="7"/>
  <c r="BO10" i="7" s="1"/>
  <c r="X10" i="7"/>
  <c r="W10" i="7"/>
  <c r="BM10" i="7" s="1"/>
  <c r="V10" i="7"/>
  <c r="BL10" i="7" s="1"/>
  <c r="U10" i="7"/>
  <c r="T10" i="7"/>
  <c r="S10" i="7"/>
  <c r="R10" i="7"/>
  <c r="BH10" i="7" s="1"/>
  <c r="Q10" i="7"/>
  <c r="P10" i="7"/>
  <c r="O10" i="7"/>
  <c r="BE10" i="7" s="1"/>
  <c r="N10" i="7"/>
  <c r="BD10" i="7" s="1"/>
  <c r="M10" i="7"/>
  <c r="BC10" i="7" s="1"/>
  <c r="L10" i="7"/>
  <c r="K10" i="7"/>
  <c r="BA10" i="7" s="1"/>
  <c r="J10" i="7"/>
  <c r="AZ10" i="7" s="1"/>
  <c r="I10" i="7"/>
  <c r="H10" i="7"/>
  <c r="G10" i="7"/>
  <c r="F10" i="7"/>
  <c r="AV10" i="7" s="1"/>
  <c r="E10" i="7"/>
  <c r="D10" i="7"/>
  <c r="C10" i="7"/>
  <c r="A10" i="7"/>
  <c r="CI9" i="7"/>
  <c r="CH9" i="7"/>
  <c r="CD9" i="7"/>
  <c r="CA9" i="7"/>
  <c r="BZ9" i="7"/>
  <c r="BY9" i="7"/>
  <c r="BW9" i="7"/>
  <c r="BV9" i="7"/>
  <c r="BR9" i="7"/>
  <c r="BO9" i="7"/>
  <c r="BN9" i="7"/>
  <c r="BM9" i="7"/>
  <c r="BK9" i="7"/>
  <c r="BJ9" i="7"/>
  <c r="BF9" i="7"/>
  <c r="BC9" i="7"/>
  <c r="BB9" i="7"/>
  <c r="BA9" i="7"/>
  <c r="AY9" i="7"/>
  <c r="AX9" i="7"/>
  <c r="AT9" i="7"/>
  <c r="CJ9" i="7" s="1"/>
  <c r="AS9" i="7"/>
  <c r="AR9" i="7"/>
  <c r="AQ9" i="7"/>
  <c r="CG9" i="7" s="1"/>
  <c r="AP9" i="7"/>
  <c r="CF9" i="7" s="1"/>
  <c r="AO9" i="7"/>
  <c r="CE9" i="7" s="1"/>
  <c r="AN9" i="7"/>
  <c r="AM9" i="7"/>
  <c r="CC9" i="7" s="1"/>
  <c r="AL9" i="7"/>
  <c r="CB9" i="7" s="1"/>
  <c r="AK9" i="7"/>
  <c r="AJ9" i="7"/>
  <c r="AI9" i="7"/>
  <c r="AH9" i="7"/>
  <c r="BX9" i="7" s="1"/>
  <c r="AG9" i="7"/>
  <c r="AF9" i="7"/>
  <c r="AE9" i="7"/>
  <c r="BU9" i="7" s="1"/>
  <c r="AD9" i="7"/>
  <c r="BT9" i="7" s="1"/>
  <c r="AC9" i="7"/>
  <c r="BS9" i="7" s="1"/>
  <c r="AB9" i="7"/>
  <c r="AA9" i="7"/>
  <c r="BQ9" i="7" s="1"/>
  <c r="Z9" i="7"/>
  <c r="BP9" i="7" s="1"/>
  <c r="Y9" i="7"/>
  <c r="X9" i="7"/>
  <c r="W9" i="7"/>
  <c r="V9" i="7"/>
  <c r="BL9" i="7" s="1"/>
  <c r="U9" i="7"/>
  <c r="T9" i="7"/>
  <c r="S9" i="7"/>
  <c r="BI9" i="7" s="1"/>
  <c r="R9" i="7"/>
  <c r="BH9" i="7" s="1"/>
  <c r="Q9" i="7"/>
  <c r="BG9" i="7" s="1"/>
  <c r="P9" i="7"/>
  <c r="O9" i="7"/>
  <c r="BE9" i="7" s="1"/>
  <c r="N9" i="7"/>
  <c r="BD9" i="7" s="1"/>
  <c r="M9" i="7"/>
  <c r="L9" i="7"/>
  <c r="K9" i="7"/>
  <c r="J9" i="7"/>
  <c r="AZ9" i="7" s="1"/>
  <c r="I9" i="7"/>
  <c r="H9" i="7"/>
  <c r="G9" i="7"/>
  <c r="AW9" i="7" s="1"/>
  <c r="F9" i="7"/>
  <c r="AV9" i="7" s="1"/>
  <c r="E9" i="7"/>
  <c r="AU9" i="7" s="1"/>
  <c r="D9" i="7"/>
  <c r="C9" i="7"/>
  <c r="A9" i="7"/>
  <c r="CH8" i="7"/>
  <c r="CE8" i="7"/>
  <c r="CD8" i="7"/>
  <c r="CC8" i="7"/>
  <c r="CA8" i="7"/>
  <c r="BZ8" i="7"/>
  <c r="BV8" i="7"/>
  <c r="BS8" i="7"/>
  <c r="BR8" i="7"/>
  <c r="BQ8" i="7"/>
  <c r="BO8" i="7"/>
  <c r="BN8" i="7"/>
  <c r="BJ8" i="7"/>
  <c r="BG8" i="7"/>
  <c r="BF8" i="7"/>
  <c r="BE8" i="7"/>
  <c r="BC8" i="7"/>
  <c r="BB8" i="7"/>
  <c r="AX8" i="7"/>
  <c r="AU8" i="7"/>
  <c r="AT8" i="7"/>
  <c r="CJ8" i="7" s="1"/>
  <c r="AS8" i="7"/>
  <c r="CI8" i="7" s="1"/>
  <c r="AR8" i="7"/>
  <c r="AQ8" i="7"/>
  <c r="CG8" i="7" s="1"/>
  <c r="AP8" i="7"/>
  <c r="CF8" i="7" s="1"/>
  <c r="AO8" i="7"/>
  <c r="AN8" i="7"/>
  <c r="AM8" i="7"/>
  <c r="AL8" i="7"/>
  <c r="CB8" i="7" s="1"/>
  <c r="AK8" i="7"/>
  <c r="AJ8" i="7"/>
  <c r="AI8" i="7"/>
  <c r="BY8" i="7" s="1"/>
  <c r="AH8" i="7"/>
  <c r="BX8" i="7" s="1"/>
  <c r="AG8" i="7"/>
  <c r="BW8" i="7" s="1"/>
  <c r="AF8" i="7"/>
  <c r="AE8" i="7"/>
  <c r="BU8" i="7" s="1"/>
  <c r="AD8" i="7"/>
  <c r="BT8" i="7" s="1"/>
  <c r="AC8" i="7"/>
  <c r="AB8" i="7"/>
  <c r="AA8" i="7"/>
  <c r="Z8" i="7"/>
  <c r="BP8" i="7" s="1"/>
  <c r="Y8" i="7"/>
  <c r="X8" i="7"/>
  <c r="W8" i="7"/>
  <c r="BM8" i="7" s="1"/>
  <c r="V8" i="7"/>
  <c r="BL8" i="7" s="1"/>
  <c r="U8" i="7"/>
  <c r="BK8" i="7" s="1"/>
  <c r="T8" i="7"/>
  <c r="S8" i="7"/>
  <c r="BI8" i="7" s="1"/>
  <c r="R8" i="7"/>
  <c r="BH8" i="7" s="1"/>
  <c r="Q8" i="7"/>
  <c r="P8" i="7"/>
  <c r="O8" i="7"/>
  <c r="N8" i="7"/>
  <c r="BD8" i="7" s="1"/>
  <c r="M8" i="7"/>
  <c r="L8" i="7"/>
  <c r="K8" i="7"/>
  <c r="BA8" i="7" s="1"/>
  <c r="J8" i="7"/>
  <c r="AZ8" i="7" s="1"/>
  <c r="I8" i="7"/>
  <c r="AY8" i="7" s="1"/>
  <c r="H8" i="7"/>
  <c r="G8" i="7"/>
  <c r="AW8" i="7" s="1"/>
  <c r="F8" i="7"/>
  <c r="AV8" i="7" s="1"/>
  <c r="E8" i="7"/>
  <c r="D8" i="7"/>
  <c r="C8" i="7"/>
  <c r="A8" i="7"/>
  <c r="CH7" i="7"/>
  <c r="CG7" i="7"/>
  <c r="CE7" i="7"/>
  <c r="CD7" i="7"/>
  <c r="CC7" i="7"/>
  <c r="BZ7" i="7"/>
  <c r="BV7" i="7"/>
  <c r="BU7" i="7"/>
  <c r="BS7" i="7"/>
  <c r="BR7" i="7"/>
  <c r="BN7" i="7"/>
  <c r="BJ7" i="7"/>
  <c r="BI7" i="7"/>
  <c r="BG7" i="7"/>
  <c r="BF7" i="7"/>
  <c r="BB7" i="7"/>
  <c r="AY7" i="7"/>
  <c r="AX7" i="7"/>
  <c r="AW7" i="7"/>
  <c r="AU7" i="7"/>
  <c r="AT7" i="7"/>
  <c r="CJ7" i="7" s="1"/>
  <c r="AS7" i="7"/>
  <c r="CI7" i="7" s="1"/>
  <c r="AR7" i="7"/>
  <c r="AQ7" i="7"/>
  <c r="AP7" i="7"/>
  <c r="CF7" i="7" s="1"/>
  <c r="AO7" i="7"/>
  <c r="AN7" i="7"/>
  <c r="AM7" i="7"/>
  <c r="AL7" i="7"/>
  <c r="CB7" i="7" s="1"/>
  <c r="AK7" i="7"/>
  <c r="CA7" i="7" s="1"/>
  <c r="AJ7" i="7"/>
  <c r="AI7" i="7"/>
  <c r="BY7" i="7" s="1"/>
  <c r="AH7" i="7"/>
  <c r="BX7" i="7" s="1"/>
  <c r="AG7" i="7"/>
  <c r="BW7" i="7" s="1"/>
  <c r="AF7" i="7"/>
  <c r="AE7" i="7"/>
  <c r="AD7" i="7"/>
  <c r="BT7" i="7" s="1"/>
  <c r="AC7" i="7"/>
  <c r="AB7" i="7"/>
  <c r="AA7" i="7"/>
  <c r="BQ7" i="7" s="1"/>
  <c r="Z7" i="7"/>
  <c r="BP7" i="7" s="1"/>
  <c r="Y7" i="7"/>
  <c r="BO7" i="7" s="1"/>
  <c r="X7" i="7"/>
  <c r="W7" i="7"/>
  <c r="BM7" i="7" s="1"/>
  <c r="V7" i="7"/>
  <c r="BL7" i="7" s="1"/>
  <c r="U7" i="7"/>
  <c r="BK7" i="7" s="1"/>
  <c r="T7" i="7"/>
  <c r="S7" i="7"/>
  <c r="R7" i="7"/>
  <c r="BH7" i="7" s="1"/>
  <c r="Q7" i="7"/>
  <c r="P7" i="7"/>
  <c r="O7" i="7"/>
  <c r="BE7" i="7" s="1"/>
  <c r="N7" i="7"/>
  <c r="BD7" i="7" s="1"/>
  <c r="M7" i="7"/>
  <c r="BC7" i="7" s="1"/>
  <c r="L7" i="7"/>
  <c r="K7" i="7"/>
  <c r="BA7" i="7" s="1"/>
  <c r="J7" i="7"/>
  <c r="AZ7" i="7" s="1"/>
  <c r="I7" i="7"/>
  <c r="H7" i="7"/>
  <c r="G7" i="7"/>
  <c r="F7" i="7"/>
  <c r="AV7" i="7" s="1"/>
  <c r="E7" i="7"/>
  <c r="D7" i="7"/>
  <c r="C7" i="7"/>
  <c r="A7" i="7"/>
  <c r="CI6" i="7"/>
  <c r="CH6" i="7"/>
  <c r="CG6" i="7"/>
  <c r="CD6" i="7"/>
  <c r="CA6" i="7"/>
  <c r="BZ6" i="7"/>
  <c r="BY6" i="7"/>
  <c r="BV6" i="7"/>
  <c r="BR6" i="7"/>
  <c r="BO6" i="7"/>
  <c r="BN6" i="7"/>
  <c r="BM6" i="7"/>
  <c r="BK6" i="7"/>
  <c r="BJ6" i="7"/>
  <c r="BI6" i="7"/>
  <c r="BF6" i="7"/>
  <c r="BC6" i="7"/>
  <c r="BB6" i="7"/>
  <c r="BA6" i="7"/>
  <c r="AX6" i="7"/>
  <c r="AT6" i="7"/>
  <c r="CJ6" i="7" s="1"/>
  <c r="AS6" i="7"/>
  <c r="AR6" i="7"/>
  <c r="AQ6" i="7"/>
  <c r="AP6" i="7"/>
  <c r="CF6" i="7" s="1"/>
  <c r="AO6" i="7"/>
  <c r="CE6" i="7" s="1"/>
  <c r="AN6" i="7"/>
  <c r="AM6" i="7"/>
  <c r="CC6" i="7" s="1"/>
  <c r="AL6" i="7"/>
  <c r="CB6" i="7" s="1"/>
  <c r="AK6" i="7"/>
  <c r="AJ6" i="7"/>
  <c r="AI6" i="7"/>
  <c r="AH6" i="7"/>
  <c r="BX6" i="7" s="1"/>
  <c r="AG6" i="7"/>
  <c r="BW6" i="7" s="1"/>
  <c r="AF6" i="7"/>
  <c r="AE6" i="7"/>
  <c r="BU6" i="7" s="1"/>
  <c r="AD6" i="7"/>
  <c r="BT6" i="7" s="1"/>
  <c r="AC6" i="7"/>
  <c r="BS6" i="7" s="1"/>
  <c r="AB6" i="7"/>
  <c r="AA6" i="7"/>
  <c r="BQ6" i="7" s="1"/>
  <c r="Z6" i="7"/>
  <c r="BP6" i="7" s="1"/>
  <c r="Y6" i="7"/>
  <c r="X6" i="7"/>
  <c r="W6" i="7"/>
  <c r="V6" i="7"/>
  <c r="BL6" i="7" s="1"/>
  <c r="U6" i="7"/>
  <c r="T6" i="7"/>
  <c r="S6" i="7"/>
  <c r="R6" i="7"/>
  <c r="BH6" i="7" s="1"/>
  <c r="Q6" i="7"/>
  <c r="BG6" i="7" s="1"/>
  <c r="P6" i="7"/>
  <c r="O6" i="7"/>
  <c r="BE6" i="7" s="1"/>
  <c r="N6" i="7"/>
  <c r="BD6" i="7" s="1"/>
  <c r="M6" i="7"/>
  <c r="L6" i="7"/>
  <c r="K6" i="7"/>
  <c r="J6" i="7"/>
  <c r="AZ6" i="7" s="1"/>
  <c r="I6" i="7"/>
  <c r="AY6" i="7" s="1"/>
  <c r="H6" i="7"/>
  <c r="G6" i="7"/>
  <c r="AW6" i="7" s="1"/>
  <c r="F6" i="7"/>
  <c r="AV6" i="7" s="1"/>
  <c r="E6" i="7"/>
  <c r="AU6" i="7" s="1"/>
  <c r="D6" i="7"/>
  <c r="C6" i="7"/>
  <c r="A6" i="7"/>
  <c r="CH5" i="7"/>
  <c r="CD5" i="7"/>
  <c r="CC5" i="7"/>
  <c r="BZ5" i="7"/>
  <c r="BY5" i="7"/>
  <c r="BV5" i="7"/>
  <c r="BR5" i="7"/>
  <c r="BQ5" i="7"/>
  <c r="BN5" i="7"/>
  <c r="BM5" i="7"/>
  <c r="BJ5" i="7"/>
  <c r="BF5" i="7"/>
  <c r="BE5" i="7"/>
  <c r="BB5" i="7"/>
  <c r="BA5" i="7"/>
  <c r="AX5" i="7"/>
  <c r="AT5" i="7"/>
  <c r="CJ5" i="7" s="1"/>
  <c r="AS5" i="7"/>
  <c r="CI5" i="7" s="1"/>
  <c r="AR5" i="7"/>
  <c r="AQ5" i="7"/>
  <c r="CG5" i="7" s="1"/>
  <c r="AP5" i="7"/>
  <c r="CF5" i="7" s="1"/>
  <c r="AO5" i="7"/>
  <c r="CE5" i="7" s="1"/>
  <c r="AN5" i="7"/>
  <c r="AM5" i="7"/>
  <c r="AL5" i="7"/>
  <c r="CB5" i="7" s="1"/>
  <c r="AK5" i="7"/>
  <c r="CA5" i="7" s="1"/>
  <c r="AJ5" i="7"/>
  <c r="AI5" i="7"/>
  <c r="AH5" i="7"/>
  <c r="BX5" i="7" s="1"/>
  <c r="AG5" i="7"/>
  <c r="BW5" i="7" s="1"/>
  <c r="AF5" i="7"/>
  <c r="AE5" i="7"/>
  <c r="BU5" i="7" s="1"/>
  <c r="AD5" i="7"/>
  <c r="BT5" i="7" s="1"/>
  <c r="AC5" i="7"/>
  <c r="BS5" i="7" s="1"/>
  <c r="AB5" i="7"/>
  <c r="AA5" i="7"/>
  <c r="Z5" i="7"/>
  <c r="BP5" i="7" s="1"/>
  <c r="Y5" i="7"/>
  <c r="BO5" i="7" s="1"/>
  <c r="X5" i="7"/>
  <c r="W5" i="7"/>
  <c r="V5" i="7"/>
  <c r="BL5" i="7" s="1"/>
  <c r="U5" i="7"/>
  <c r="BK5" i="7" s="1"/>
  <c r="T5" i="7"/>
  <c r="S5" i="7"/>
  <c r="BI5" i="7" s="1"/>
  <c r="R5" i="7"/>
  <c r="BH5" i="7" s="1"/>
  <c r="Q5" i="7"/>
  <c r="BG5" i="7" s="1"/>
  <c r="P5" i="7"/>
  <c r="O5" i="7"/>
  <c r="N5" i="7"/>
  <c r="BD5" i="7" s="1"/>
  <c r="M5" i="7"/>
  <c r="BC5" i="7" s="1"/>
  <c r="L5" i="7"/>
  <c r="K5" i="7"/>
  <c r="J5" i="7"/>
  <c r="AZ5" i="7" s="1"/>
  <c r="I5" i="7"/>
  <c r="AY5" i="7" s="1"/>
  <c r="H5" i="7"/>
  <c r="G5" i="7"/>
  <c r="AW5" i="7" s="1"/>
  <c r="F5" i="7"/>
  <c r="AV5" i="7" s="1"/>
  <c r="E5" i="7"/>
  <c r="AU5" i="7" s="1"/>
  <c r="D5" i="7"/>
  <c r="C5" i="7"/>
  <c r="A5" i="7"/>
  <c r="CH4" i="7"/>
  <c r="CG4" i="7"/>
  <c r="CF4" i="7"/>
  <c r="CE4" i="7"/>
  <c r="CD4" i="7"/>
  <c r="BZ4" i="7"/>
  <c r="BV4" i="7"/>
  <c r="BU4" i="7"/>
  <c r="BR4" i="7"/>
  <c r="BK4" i="7"/>
  <c r="BJ4" i="7"/>
  <c r="BI4" i="7"/>
  <c r="BG4" i="7"/>
  <c r="BF4" i="7"/>
  <c r="AY4" i="7"/>
  <c r="AX4" i="7"/>
  <c r="AW4" i="7"/>
  <c r="AV4" i="7"/>
  <c r="AU4" i="7"/>
  <c r="AT4" i="7"/>
  <c r="CJ4" i="7" s="1"/>
  <c r="AS4" i="7"/>
  <c r="CI4" i="7" s="1"/>
  <c r="AR4" i="7"/>
  <c r="AQ4" i="7"/>
  <c r="AP4" i="7"/>
  <c r="AO4" i="7"/>
  <c r="AN4" i="7"/>
  <c r="AM4" i="7"/>
  <c r="CC4" i="7" s="1"/>
  <c r="AL4" i="7"/>
  <c r="CB4" i="7" s="1"/>
  <c r="AK4" i="7"/>
  <c r="CA4" i="7" s="1"/>
  <c r="AJ4" i="7"/>
  <c r="AI4" i="7"/>
  <c r="BY4" i="7" s="1"/>
  <c r="AH4" i="7"/>
  <c r="BX4" i="7" s="1"/>
  <c r="AG4" i="7"/>
  <c r="BW4" i="7" s="1"/>
  <c r="AF4" i="7"/>
  <c r="AE4" i="7"/>
  <c r="AD4" i="7"/>
  <c r="BT4" i="7" s="1"/>
  <c r="AC4" i="7"/>
  <c r="BS4" i="7" s="1"/>
  <c r="AB4" i="7"/>
  <c r="AA4" i="7"/>
  <c r="BQ4" i="7" s="1"/>
  <c r="Z4" i="7"/>
  <c r="BP4" i="7" s="1"/>
  <c r="Y4" i="7"/>
  <c r="BO4" i="7" s="1"/>
  <c r="X4" i="7"/>
  <c r="BN4" i="7" s="1"/>
  <c r="W4" i="7"/>
  <c r="BM4" i="7" s="1"/>
  <c r="V4" i="7"/>
  <c r="BL4" i="7" s="1"/>
  <c r="U4" i="7"/>
  <c r="T4" i="7"/>
  <c r="S4" i="7"/>
  <c r="R4" i="7"/>
  <c r="BH4" i="7" s="1"/>
  <c r="Q4" i="7"/>
  <c r="P4" i="7"/>
  <c r="O4" i="7"/>
  <c r="BE4" i="7" s="1"/>
  <c r="N4" i="7"/>
  <c r="BD4" i="7" s="1"/>
  <c r="M4" i="7"/>
  <c r="BC4" i="7" s="1"/>
  <c r="L4" i="7"/>
  <c r="BB4" i="7" s="1"/>
  <c r="K4" i="7"/>
  <c r="BA4" i="7" s="1"/>
  <c r="J4" i="7"/>
  <c r="AZ4" i="7" s="1"/>
  <c r="I4" i="7"/>
  <c r="H4" i="7"/>
  <c r="G4" i="7"/>
  <c r="F4" i="7"/>
  <c r="E4" i="7"/>
  <c r="D4" i="7"/>
  <c r="C4" i="7"/>
  <c r="A4" i="7"/>
  <c r="CJ3" i="7"/>
  <c r="CI3" i="7"/>
  <c r="CH3" i="7"/>
  <c r="CC3" i="7"/>
  <c r="BZ3" i="7"/>
  <c r="BY3" i="7"/>
  <c r="BX3" i="7"/>
  <c r="BW3" i="7"/>
  <c r="BV3" i="7"/>
  <c r="BU3" i="7"/>
  <c r="BR3" i="7"/>
  <c r="BN3" i="7"/>
  <c r="BM3" i="7"/>
  <c r="BL3" i="7"/>
  <c r="BJ3" i="7"/>
  <c r="BI3" i="7"/>
  <c r="BE3" i="7"/>
  <c r="BC3" i="7"/>
  <c r="BB3" i="7"/>
  <c r="AZ3" i="7"/>
  <c r="AY3" i="7"/>
  <c r="AX3" i="7"/>
  <c r="AT3" i="7"/>
  <c r="AS3" i="7"/>
  <c r="AR3" i="7"/>
  <c r="AQ3" i="7"/>
  <c r="CG3" i="7" s="1"/>
  <c r="AP3" i="7"/>
  <c r="CF3" i="7" s="1"/>
  <c r="AO3" i="7"/>
  <c r="CE3" i="7" s="1"/>
  <c r="AN3" i="7"/>
  <c r="CD3" i="7" s="1"/>
  <c r="AM3" i="7"/>
  <c r="AL3" i="7"/>
  <c r="CB3" i="7" s="1"/>
  <c r="AK3" i="7"/>
  <c r="CA3" i="7" s="1"/>
  <c r="AJ3" i="7"/>
  <c r="AI3" i="7"/>
  <c r="AH3" i="7"/>
  <c r="AG3" i="7"/>
  <c r="AF3" i="7"/>
  <c r="AE3" i="7"/>
  <c r="AD3" i="7"/>
  <c r="BT3" i="7" s="1"/>
  <c r="AC3" i="7"/>
  <c r="BS3" i="7" s="1"/>
  <c r="AB3" i="7"/>
  <c r="AA3" i="7"/>
  <c r="BQ3" i="7" s="1"/>
  <c r="Z3" i="7"/>
  <c r="BP3" i="7" s="1"/>
  <c r="Y3" i="7"/>
  <c r="BO3" i="7" s="1"/>
  <c r="X3" i="7"/>
  <c r="W3" i="7"/>
  <c r="V3" i="7"/>
  <c r="U3" i="7"/>
  <c r="BK3" i="7" s="1"/>
  <c r="T3" i="7"/>
  <c r="S3" i="7"/>
  <c r="R3" i="7"/>
  <c r="BH3" i="7" s="1"/>
  <c r="Q3" i="7"/>
  <c r="BG3" i="7" s="1"/>
  <c r="P3" i="7"/>
  <c r="BF3" i="7" s="1"/>
  <c r="O3" i="7"/>
  <c r="N3" i="7"/>
  <c r="BD3" i="7" s="1"/>
  <c r="M3" i="7"/>
  <c r="L3" i="7"/>
  <c r="K3" i="7"/>
  <c r="BA3" i="7" s="1"/>
  <c r="J3" i="7"/>
  <c r="I3" i="7"/>
  <c r="H3" i="7"/>
  <c r="G3" i="7"/>
  <c r="AW3" i="7" s="1"/>
  <c r="F3" i="7"/>
  <c r="AV3" i="7" s="1"/>
  <c r="E3" i="7"/>
  <c r="AU3" i="7" s="1"/>
  <c r="D3" i="7"/>
  <c r="C3" i="7"/>
  <c r="A3" i="7"/>
  <c r="CJ2" i="7"/>
  <c r="CE2" i="7"/>
  <c r="CC2" i="7"/>
  <c r="CB2" i="7"/>
  <c r="CA2" i="7"/>
  <c r="BX2" i="7"/>
  <c r="BT2" i="7"/>
  <c r="BS2" i="7"/>
  <c r="BQ2" i="7"/>
  <c r="BP2" i="7"/>
  <c r="BO2" i="7"/>
  <c r="BL2" i="7"/>
  <c r="BH2" i="7"/>
  <c r="BG2" i="7"/>
  <c r="BE2" i="7"/>
  <c r="BD2" i="7"/>
  <c r="BC2" i="7"/>
  <c r="AZ2" i="7"/>
  <c r="AV2" i="7"/>
  <c r="AU2" i="7"/>
  <c r="AT2" i="7"/>
  <c r="AS2" i="7"/>
  <c r="CI2" i="7" s="1"/>
  <c r="AR2" i="7"/>
  <c r="CH2" i="7" s="1"/>
  <c r="AQ2" i="7"/>
  <c r="CG2" i="7" s="1"/>
  <c r="AP2" i="7"/>
  <c r="CF2" i="7" s="1"/>
  <c r="AO2" i="7"/>
  <c r="AN2" i="7"/>
  <c r="CD2" i="7" s="1"/>
  <c r="AM2" i="7"/>
  <c r="AL2" i="7"/>
  <c r="AK2" i="7"/>
  <c r="AJ2" i="7"/>
  <c r="BZ2" i="7" s="1"/>
  <c r="AI2" i="7"/>
  <c r="BY2" i="7" s="1"/>
  <c r="AH2" i="7"/>
  <c r="AG2" i="7"/>
  <c r="BW2" i="7" s="1"/>
  <c r="AF2" i="7"/>
  <c r="BV2" i="7" s="1"/>
  <c r="AE2" i="7"/>
  <c r="BU2" i="7" s="1"/>
  <c r="AD2" i="7"/>
  <c r="AC2" i="7"/>
  <c r="AB2" i="7"/>
  <c r="BR2" i="7" s="1"/>
  <c r="AA2" i="7"/>
  <c r="Z2" i="7"/>
  <c r="Y2" i="7"/>
  <c r="X2" i="7"/>
  <c r="BN2" i="7" s="1"/>
  <c r="W2" i="7"/>
  <c r="BM2" i="7" s="1"/>
  <c r="V2" i="7"/>
  <c r="U2" i="7"/>
  <c r="BK2" i="7" s="1"/>
  <c r="T2" i="7"/>
  <c r="BJ2" i="7" s="1"/>
  <c r="S2" i="7"/>
  <c r="BI2" i="7" s="1"/>
  <c r="R2" i="7"/>
  <c r="Q2" i="7"/>
  <c r="P2" i="7"/>
  <c r="BF2" i="7" s="1"/>
  <c r="O2" i="7"/>
  <c r="N2" i="7"/>
  <c r="M2" i="7"/>
  <c r="L2" i="7"/>
  <c r="BB2" i="7" s="1"/>
  <c r="K2" i="7"/>
  <c r="BA2" i="7" s="1"/>
  <c r="J2" i="7"/>
  <c r="I2" i="7"/>
  <c r="AY2" i="7" s="1"/>
  <c r="H2" i="7"/>
  <c r="AX2" i="7" s="1"/>
  <c r="G2" i="7"/>
  <c r="AW2" i="7" s="1"/>
  <c r="F2" i="7"/>
  <c r="E2" i="7"/>
  <c r="D2" i="7"/>
  <c r="C2" i="7"/>
  <c r="A2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C17" i="6"/>
  <c r="B17" i="6"/>
  <c r="C16" i="6"/>
  <c r="B16" i="6"/>
  <c r="C15" i="6"/>
  <c r="B15" i="6"/>
  <c r="BB14" i="6"/>
  <c r="BA14" i="6"/>
  <c r="AW14" i="6"/>
  <c r="AT14" i="6"/>
  <c r="AS14" i="6"/>
  <c r="AP14" i="6"/>
  <c r="AO14" i="6"/>
  <c r="AK14" i="6"/>
  <c r="AH14" i="6"/>
  <c r="AG14" i="6"/>
  <c r="AD14" i="6"/>
  <c r="AC14" i="6"/>
  <c r="BC14" i="6" s="1"/>
  <c r="AB14" i="6"/>
  <c r="AA14" i="6"/>
  <c r="Z14" i="6"/>
  <c r="AZ14" i="6" s="1"/>
  <c r="Y14" i="6"/>
  <c r="AY14" i="6" s="1"/>
  <c r="X14" i="6"/>
  <c r="AX14" i="6" s="1"/>
  <c r="W14" i="6"/>
  <c r="V14" i="6"/>
  <c r="AV14" i="6" s="1"/>
  <c r="U14" i="6"/>
  <c r="AU14" i="6" s="1"/>
  <c r="T14" i="6"/>
  <c r="S14" i="6"/>
  <c r="R14" i="6"/>
  <c r="AR14" i="6" s="1"/>
  <c r="Q14" i="6"/>
  <c r="AQ14" i="6" s="1"/>
  <c r="P14" i="6"/>
  <c r="O14" i="6"/>
  <c r="N14" i="6"/>
  <c r="AN14" i="6" s="1"/>
  <c r="M14" i="6"/>
  <c r="AM14" i="6" s="1"/>
  <c r="L14" i="6"/>
  <c r="AL14" i="6" s="1"/>
  <c r="K14" i="6"/>
  <c r="J14" i="6"/>
  <c r="AJ14" i="6" s="1"/>
  <c r="I14" i="6"/>
  <c r="AI14" i="6" s="1"/>
  <c r="H14" i="6"/>
  <c r="G14" i="6"/>
  <c r="F14" i="6"/>
  <c r="AF14" i="6" s="1"/>
  <c r="E14" i="6"/>
  <c r="AE14" i="6" s="1"/>
  <c r="D14" i="6"/>
  <c r="C14" i="6"/>
  <c r="B14" i="6"/>
  <c r="BA13" i="6"/>
  <c r="AZ13" i="6"/>
  <c r="AW13" i="6"/>
  <c r="AV13" i="6"/>
  <c r="AR13" i="6"/>
  <c r="AO13" i="6"/>
  <c r="AN13" i="6"/>
  <c r="AK13" i="6"/>
  <c r="AJ13" i="6"/>
  <c r="AF13" i="6"/>
  <c r="AC13" i="6"/>
  <c r="BC13" i="6" s="1"/>
  <c r="AB13" i="6"/>
  <c r="BB13" i="6" s="1"/>
  <c r="AA13" i="6"/>
  <c r="Z13" i="6"/>
  <c r="Y13" i="6"/>
  <c r="AY13" i="6" s="1"/>
  <c r="X13" i="6"/>
  <c r="AX13" i="6" s="1"/>
  <c r="W13" i="6"/>
  <c r="V13" i="6"/>
  <c r="U13" i="6"/>
  <c r="AU13" i="6" s="1"/>
  <c r="T13" i="6"/>
  <c r="AT13" i="6" s="1"/>
  <c r="S13" i="6"/>
  <c r="AS13" i="6" s="1"/>
  <c r="R13" i="6"/>
  <c r="Q13" i="6"/>
  <c r="AQ13" i="6" s="1"/>
  <c r="P13" i="6"/>
  <c r="AP13" i="6" s="1"/>
  <c r="O13" i="6"/>
  <c r="N13" i="6"/>
  <c r="M13" i="6"/>
  <c r="AM13" i="6" s="1"/>
  <c r="L13" i="6"/>
  <c r="AL13" i="6" s="1"/>
  <c r="K13" i="6"/>
  <c r="J13" i="6"/>
  <c r="I13" i="6"/>
  <c r="AI13" i="6" s="1"/>
  <c r="H13" i="6"/>
  <c r="AH13" i="6" s="1"/>
  <c r="G13" i="6"/>
  <c r="AG13" i="6" s="1"/>
  <c r="F13" i="6"/>
  <c r="E13" i="6"/>
  <c r="AE13" i="6" s="1"/>
  <c r="D13" i="6"/>
  <c r="AD13" i="6" s="1"/>
  <c r="C13" i="6"/>
  <c r="B13" i="6"/>
  <c r="BC12" i="6"/>
  <c r="AY12" i="6"/>
  <c r="AV12" i="6"/>
  <c r="AU12" i="6"/>
  <c r="AR12" i="6"/>
  <c r="AQ12" i="6"/>
  <c r="AM12" i="6"/>
  <c r="AJ12" i="6"/>
  <c r="AI12" i="6"/>
  <c r="AF12" i="6"/>
  <c r="AE12" i="6"/>
  <c r="AC12" i="6"/>
  <c r="AB12" i="6"/>
  <c r="BB12" i="6" s="1"/>
  <c r="AA12" i="6"/>
  <c r="BA12" i="6" s="1"/>
  <c r="Z12" i="6"/>
  <c r="AZ12" i="6" s="1"/>
  <c r="Y12" i="6"/>
  <c r="X12" i="6"/>
  <c r="AX12" i="6" s="1"/>
  <c r="W12" i="6"/>
  <c r="AW12" i="6" s="1"/>
  <c r="V12" i="6"/>
  <c r="U12" i="6"/>
  <c r="T12" i="6"/>
  <c r="AT12" i="6" s="1"/>
  <c r="S12" i="6"/>
  <c r="AS12" i="6" s="1"/>
  <c r="R12" i="6"/>
  <c r="Q12" i="6"/>
  <c r="P12" i="6"/>
  <c r="AP12" i="6" s="1"/>
  <c r="O12" i="6"/>
  <c r="AO12" i="6" s="1"/>
  <c r="N12" i="6"/>
  <c r="AN12" i="6" s="1"/>
  <c r="M12" i="6"/>
  <c r="L12" i="6"/>
  <c r="AL12" i="6" s="1"/>
  <c r="K12" i="6"/>
  <c r="AK12" i="6" s="1"/>
  <c r="J12" i="6"/>
  <c r="I12" i="6"/>
  <c r="H12" i="6"/>
  <c r="AH12" i="6" s="1"/>
  <c r="G12" i="6"/>
  <c r="AG12" i="6" s="1"/>
  <c r="F12" i="6"/>
  <c r="E12" i="6"/>
  <c r="D12" i="6"/>
  <c r="AD12" i="6" s="1"/>
  <c r="C12" i="6"/>
  <c r="B12" i="6"/>
  <c r="BC11" i="6"/>
  <c r="BB11" i="6"/>
  <c r="AY11" i="6"/>
  <c r="AX11" i="6"/>
  <c r="AT11" i="6"/>
  <c r="AQ11" i="6"/>
  <c r="AP11" i="6"/>
  <c r="AM11" i="6"/>
  <c r="AL11" i="6"/>
  <c r="AH11" i="6"/>
  <c r="AE11" i="6"/>
  <c r="AD11" i="6"/>
  <c r="AC11" i="6"/>
  <c r="AB11" i="6"/>
  <c r="AA11" i="6"/>
  <c r="BA11" i="6" s="1"/>
  <c r="Z11" i="6"/>
  <c r="AZ11" i="6" s="1"/>
  <c r="Y11" i="6"/>
  <c r="X11" i="6"/>
  <c r="W11" i="6"/>
  <c r="AW11" i="6" s="1"/>
  <c r="V11" i="6"/>
  <c r="AV11" i="6" s="1"/>
  <c r="U11" i="6"/>
  <c r="AU11" i="6" s="1"/>
  <c r="T11" i="6"/>
  <c r="S11" i="6"/>
  <c r="AS11" i="6" s="1"/>
  <c r="R11" i="6"/>
  <c r="AR11" i="6" s="1"/>
  <c r="Q11" i="6"/>
  <c r="P11" i="6"/>
  <c r="O11" i="6"/>
  <c r="AO11" i="6" s="1"/>
  <c r="N11" i="6"/>
  <c r="AN11" i="6" s="1"/>
  <c r="M11" i="6"/>
  <c r="L11" i="6"/>
  <c r="K11" i="6"/>
  <c r="AK11" i="6" s="1"/>
  <c r="J11" i="6"/>
  <c r="AJ11" i="6" s="1"/>
  <c r="I11" i="6"/>
  <c r="AI11" i="6" s="1"/>
  <c r="H11" i="6"/>
  <c r="G11" i="6"/>
  <c r="AG11" i="6" s="1"/>
  <c r="F11" i="6"/>
  <c r="AF11" i="6" s="1"/>
  <c r="E11" i="6"/>
  <c r="D11" i="6"/>
  <c r="C11" i="6"/>
  <c r="B11" i="6"/>
  <c r="BA10" i="6"/>
  <c r="AX10" i="6"/>
  <c r="AW10" i="6"/>
  <c r="AT10" i="6"/>
  <c r="AS10" i="6"/>
  <c r="AO10" i="6"/>
  <c r="AL10" i="6"/>
  <c r="AK10" i="6"/>
  <c r="AH10" i="6"/>
  <c r="AG10" i="6"/>
  <c r="AC10" i="6"/>
  <c r="BC10" i="6" s="1"/>
  <c r="AB10" i="6"/>
  <c r="BB10" i="6" s="1"/>
  <c r="AA10" i="6"/>
  <c r="Z10" i="6"/>
  <c r="AZ10" i="6" s="1"/>
  <c r="Y10" i="6"/>
  <c r="AY10" i="6" s="1"/>
  <c r="X10" i="6"/>
  <c r="W10" i="6"/>
  <c r="V10" i="6"/>
  <c r="AV10" i="6" s="1"/>
  <c r="U10" i="6"/>
  <c r="AU10" i="6" s="1"/>
  <c r="T10" i="6"/>
  <c r="S10" i="6"/>
  <c r="R10" i="6"/>
  <c r="AR10" i="6" s="1"/>
  <c r="Q10" i="6"/>
  <c r="AQ10" i="6" s="1"/>
  <c r="P10" i="6"/>
  <c r="AP10" i="6" s="1"/>
  <c r="O10" i="6"/>
  <c r="N10" i="6"/>
  <c r="AN10" i="6" s="1"/>
  <c r="M10" i="6"/>
  <c r="AM10" i="6" s="1"/>
  <c r="L10" i="6"/>
  <c r="K10" i="6"/>
  <c r="J10" i="6"/>
  <c r="AJ10" i="6" s="1"/>
  <c r="I10" i="6"/>
  <c r="AI10" i="6" s="1"/>
  <c r="H10" i="6"/>
  <c r="G10" i="6"/>
  <c r="F10" i="6"/>
  <c r="AF10" i="6" s="1"/>
  <c r="E10" i="6"/>
  <c r="AE10" i="6" s="1"/>
  <c r="D10" i="6"/>
  <c r="AD10" i="6" s="1"/>
  <c r="C10" i="6"/>
  <c r="B10" i="6"/>
  <c r="BA9" i="6"/>
  <c r="AZ9" i="6"/>
  <c r="AV9" i="6"/>
  <c r="AS9" i="6"/>
  <c r="AR9" i="6"/>
  <c r="AO9" i="6"/>
  <c r="AN9" i="6"/>
  <c r="AJ9" i="6"/>
  <c r="AG9" i="6"/>
  <c r="AF9" i="6"/>
  <c r="AC9" i="6"/>
  <c r="BC9" i="6" s="1"/>
  <c r="AB9" i="6"/>
  <c r="BB9" i="6" s="1"/>
  <c r="AA9" i="6"/>
  <c r="Z9" i="6"/>
  <c r="Y9" i="6"/>
  <c r="AY9" i="6" s="1"/>
  <c r="X9" i="6"/>
  <c r="AX9" i="6" s="1"/>
  <c r="W9" i="6"/>
  <c r="AW9" i="6" s="1"/>
  <c r="V9" i="6"/>
  <c r="U9" i="6"/>
  <c r="AU9" i="6" s="1"/>
  <c r="T9" i="6"/>
  <c r="AT9" i="6" s="1"/>
  <c r="S9" i="6"/>
  <c r="R9" i="6"/>
  <c r="Q9" i="6"/>
  <c r="AQ9" i="6" s="1"/>
  <c r="P9" i="6"/>
  <c r="AP9" i="6" s="1"/>
  <c r="O9" i="6"/>
  <c r="N9" i="6"/>
  <c r="M9" i="6"/>
  <c r="AM9" i="6" s="1"/>
  <c r="L9" i="6"/>
  <c r="AL9" i="6" s="1"/>
  <c r="K9" i="6"/>
  <c r="AK9" i="6" s="1"/>
  <c r="J9" i="6"/>
  <c r="I9" i="6"/>
  <c r="AI9" i="6" s="1"/>
  <c r="H9" i="6"/>
  <c r="AH9" i="6" s="1"/>
  <c r="G9" i="6"/>
  <c r="F9" i="6"/>
  <c r="E9" i="6"/>
  <c r="AE9" i="6" s="1"/>
  <c r="D9" i="6"/>
  <c r="AD9" i="6" s="1"/>
  <c r="C9" i="6"/>
  <c r="B9" i="6"/>
  <c r="AZ8" i="6"/>
  <c r="AY8" i="6"/>
  <c r="AV8" i="6"/>
  <c r="AU8" i="6"/>
  <c r="AQ8" i="6"/>
  <c r="AN8" i="6"/>
  <c r="AM8" i="6"/>
  <c r="AJ8" i="6"/>
  <c r="AI8" i="6"/>
  <c r="AE8" i="6"/>
  <c r="AC8" i="6"/>
  <c r="BC8" i="6" s="1"/>
  <c r="AB8" i="6"/>
  <c r="BB8" i="6" s="1"/>
  <c r="AA8" i="6"/>
  <c r="BA8" i="6" s="1"/>
  <c r="Z8" i="6"/>
  <c r="Y8" i="6"/>
  <c r="X8" i="6"/>
  <c r="AX8" i="6" s="1"/>
  <c r="W8" i="6"/>
  <c r="AW8" i="6" s="1"/>
  <c r="V8" i="6"/>
  <c r="U8" i="6"/>
  <c r="T8" i="6"/>
  <c r="AT8" i="6" s="1"/>
  <c r="S8" i="6"/>
  <c r="AS8" i="6" s="1"/>
  <c r="R8" i="6"/>
  <c r="AR8" i="6" s="1"/>
  <c r="Q8" i="6"/>
  <c r="P8" i="6"/>
  <c r="AP8" i="6" s="1"/>
  <c r="O8" i="6"/>
  <c r="AO8" i="6" s="1"/>
  <c r="N8" i="6"/>
  <c r="M8" i="6"/>
  <c r="L8" i="6"/>
  <c r="AL8" i="6" s="1"/>
  <c r="K8" i="6"/>
  <c r="AK8" i="6" s="1"/>
  <c r="J8" i="6"/>
  <c r="I8" i="6"/>
  <c r="H8" i="6"/>
  <c r="AH8" i="6" s="1"/>
  <c r="G8" i="6"/>
  <c r="AG8" i="6" s="1"/>
  <c r="F8" i="6"/>
  <c r="AF8" i="6" s="1"/>
  <c r="E8" i="6"/>
  <c r="D8" i="6"/>
  <c r="AD8" i="6" s="1"/>
  <c r="C8" i="6"/>
  <c r="B8" i="6"/>
  <c r="BC7" i="6"/>
  <c r="BB7" i="6"/>
  <c r="AV7" i="6"/>
  <c r="AU7" i="6"/>
  <c r="AT7" i="6"/>
  <c r="AQ7" i="6"/>
  <c r="AP7" i="6"/>
  <c r="AI7" i="6"/>
  <c r="AH7" i="6"/>
  <c r="AE7" i="6"/>
  <c r="AD7" i="6"/>
  <c r="AC7" i="6"/>
  <c r="AB7" i="6"/>
  <c r="AA7" i="6"/>
  <c r="BA7" i="6" s="1"/>
  <c r="Z7" i="6"/>
  <c r="AZ7" i="6" s="1"/>
  <c r="Y7" i="6"/>
  <c r="AY7" i="6" s="1"/>
  <c r="X7" i="6"/>
  <c r="AX7" i="6" s="1"/>
  <c r="W7" i="6"/>
  <c r="AW7" i="6" s="1"/>
  <c r="V7" i="6"/>
  <c r="U7" i="6"/>
  <c r="T7" i="6"/>
  <c r="S7" i="6"/>
  <c r="AS7" i="6" s="1"/>
  <c r="R7" i="6"/>
  <c r="AR7" i="6" s="1"/>
  <c r="Q7" i="6"/>
  <c r="P7" i="6"/>
  <c r="O7" i="6"/>
  <c r="AO7" i="6" s="1"/>
  <c r="N7" i="6"/>
  <c r="AN7" i="6" s="1"/>
  <c r="M7" i="6"/>
  <c r="AM7" i="6" s="1"/>
  <c r="L7" i="6"/>
  <c r="AL7" i="6" s="1"/>
  <c r="K7" i="6"/>
  <c r="AK7" i="6" s="1"/>
  <c r="J7" i="6"/>
  <c r="AJ7" i="6" s="1"/>
  <c r="I7" i="6"/>
  <c r="H7" i="6"/>
  <c r="G7" i="6"/>
  <c r="AG7" i="6" s="1"/>
  <c r="F7" i="6"/>
  <c r="AF7" i="6" s="1"/>
  <c r="E7" i="6"/>
  <c r="D7" i="6"/>
  <c r="C7" i="6"/>
  <c r="B7" i="6"/>
  <c r="BB6" i="6"/>
  <c r="BA6" i="6"/>
  <c r="AX6" i="6"/>
  <c r="AW6" i="6"/>
  <c r="AS6" i="6"/>
  <c r="AP6" i="6"/>
  <c r="AO6" i="6"/>
  <c r="AL6" i="6"/>
  <c r="AK6" i="6"/>
  <c r="AG6" i="6"/>
  <c r="AD6" i="6"/>
  <c r="AC6" i="6"/>
  <c r="BC6" i="6" s="1"/>
  <c r="AB6" i="6"/>
  <c r="AA6" i="6"/>
  <c r="Z6" i="6"/>
  <c r="AZ6" i="6" s="1"/>
  <c r="Y6" i="6"/>
  <c r="AY6" i="6" s="1"/>
  <c r="X6" i="6"/>
  <c r="W6" i="6"/>
  <c r="V6" i="6"/>
  <c r="AV6" i="6" s="1"/>
  <c r="U6" i="6"/>
  <c r="AU6" i="6" s="1"/>
  <c r="T6" i="6"/>
  <c r="AT6" i="6" s="1"/>
  <c r="S6" i="6"/>
  <c r="R6" i="6"/>
  <c r="AR6" i="6" s="1"/>
  <c r="Q6" i="6"/>
  <c r="AQ6" i="6" s="1"/>
  <c r="P6" i="6"/>
  <c r="O6" i="6"/>
  <c r="N6" i="6"/>
  <c r="AN6" i="6" s="1"/>
  <c r="M6" i="6"/>
  <c r="AM6" i="6" s="1"/>
  <c r="L6" i="6"/>
  <c r="K6" i="6"/>
  <c r="J6" i="6"/>
  <c r="AJ6" i="6" s="1"/>
  <c r="I6" i="6"/>
  <c r="AI6" i="6" s="1"/>
  <c r="H6" i="6"/>
  <c r="AH6" i="6" s="1"/>
  <c r="G6" i="6"/>
  <c r="F6" i="6"/>
  <c r="AF6" i="6" s="1"/>
  <c r="E6" i="6"/>
  <c r="AE6" i="6" s="1"/>
  <c r="D6" i="6"/>
  <c r="C6" i="6"/>
  <c r="B6" i="6"/>
  <c r="AX5" i="6"/>
  <c r="AW5" i="6"/>
  <c r="AV5" i="6"/>
  <c r="AS5" i="6"/>
  <c r="AR5" i="6"/>
  <c r="AK5" i="6"/>
  <c r="AJ5" i="6"/>
  <c r="AG5" i="6"/>
  <c r="AF5" i="6"/>
  <c r="AC5" i="6"/>
  <c r="BC5" i="6" s="1"/>
  <c r="AB5" i="6"/>
  <c r="BB5" i="6" s="1"/>
  <c r="AA5" i="6"/>
  <c r="BA5" i="6" s="1"/>
  <c r="Z5" i="6"/>
  <c r="AZ5" i="6" s="1"/>
  <c r="Y5" i="6"/>
  <c r="AY5" i="6" s="1"/>
  <c r="X5" i="6"/>
  <c r="W5" i="6"/>
  <c r="V5" i="6"/>
  <c r="U5" i="6"/>
  <c r="AU5" i="6" s="1"/>
  <c r="T5" i="6"/>
  <c r="AT5" i="6" s="1"/>
  <c r="S5" i="6"/>
  <c r="R5" i="6"/>
  <c r="Q5" i="6"/>
  <c r="AQ5" i="6" s="1"/>
  <c r="P5" i="6"/>
  <c r="AP5" i="6" s="1"/>
  <c r="O5" i="6"/>
  <c r="AO5" i="6" s="1"/>
  <c r="N5" i="6"/>
  <c r="AN5" i="6" s="1"/>
  <c r="M5" i="6"/>
  <c r="AM5" i="6" s="1"/>
  <c r="L5" i="6"/>
  <c r="AL5" i="6" s="1"/>
  <c r="K5" i="6"/>
  <c r="J5" i="6"/>
  <c r="I5" i="6"/>
  <c r="AI5" i="6" s="1"/>
  <c r="H5" i="6"/>
  <c r="AH5" i="6" s="1"/>
  <c r="G5" i="6"/>
  <c r="F5" i="6"/>
  <c r="E5" i="6"/>
  <c r="AE5" i="6" s="1"/>
  <c r="D5" i="6"/>
  <c r="AD5" i="6" s="1"/>
  <c r="C5" i="6"/>
  <c r="B5" i="6"/>
  <c r="BC4" i="6"/>
  <c r="AZ4" i="6"/>
  <c r="AY4" i="6"/>
  <c r="AR4" i="6"/>
  <c r="AQ4" i="6"/>
  <c r="AN4" i="6"/>
  <c r="AM4" i="6"/>
  <c r="AF4" i="6"/>
  <c r="AE4" i="6"/>
  <c r="AC4" i="6"/>
  <c r="AB4" i="6"/>
  <c r="BB4" i="6" s="1"/>
  <c r="AA4" i="6"/>
  <c r="BA4" i="6" s="1"/>
  <c r="Z4" i="6"/>
  <c r="Y4" i="6"/>
  <c r="X4" i="6"/>
  <c r="AX4" i="6" s="1"/>
  <c r="W4" i="6"/>
  <c r="AW4" i="6" s="1"/>
  <c r="V4" i="6"/>
  <c r="AV4" i="6" s="1"/>
  <c r="U4" i="6"/>
  <c r="AU4" i="6" s="1"/>
  <c r="T4" i="6"/>
  <c r="AT4" i="6" s="1"/>
  <c r="S4" i="6"/>
  <c r="AS4" i="6" s="1"/>
  <c r="R4" i="6"/>
  <c r="Q4" i="6"/>
  <c r="P4" i="6"/>
  <c r="AP4" i="6" s="1"/>
  <c r="O4" i="6"/>
  <c r="AO4" i="6" s="1"/>
  <c r="N4" i="6"/>
  <c r="M4" i="6"/>
  <c r="L4" i="6"/>
  <c r="AL4" i="6" s="1"/>
  <c r="K4" i="6"/>
  <c r="AK4" i="6" s="1"/>
  <c r="J4" i="6"/>
  <c r="AJ4" i="6" s="1"/>
  <c r="I4" i="6"/>
  <c r="AI4" i="6" s="1"/>
  <c r="H4" i="6"/>
  <c r="AH4" i="6" s="1"/>
  <c r="G4" i="6"/>
  <c r="AG4" i="6" s="1"/>
  <c r="F4" i="6"/>
  <c r="E4" i="6"/>
  <c r="D4" i="6"/>
  <c r="AD4" i="6" s="1"/>
  <c r="C4" i="6"/>
  <c r="B4" i="6"/>
  <c r="AY3" i="6"/>
  <c r="AX3" i="6"/>
  <c r="AU3" i="6"/>
  <c r="AT3" i="6"/>
  <c r="AP3" i="6"/>
  <c r="AM3" i="6"/>
  <c r="AL3" i="6"/>
  <c r="AI3" i="6"/>
  <c r="AH3" i="6"/>
  <c r="AC3" i="6"/>
  <c r="BC3" i="6" s="1"/>
  <c r="AB3" i="6"/>
  <c r="BB3" i="6" s="1"/>
  <c r="AA3" i="6"/>
  <c r="BA3" i="6" s="1"/>
  <c r="Z3" i="6"/>
  <c r="AZ3" i="6" s="1"/>
  <c r="Y3" i="6"/>
  <c r="X3" i="6"/>
  <c r="W3" i="6"/>
  <c r="AW3" i="6" s="1"/>
  <c r="V3" i="6"/>
  <c r="AV3" i="6" s="1"/>
  <c r="U3" i="6"/>
  <c r="T3" i="6"/>
  <c r="S3" i="6"/>
  <c r="AS3" i="6" s="1"/>
  <c r="R3" i="6"/>
  <c r="AR3" i="6" s="1"/>
  <c r="Q3" i="6"/>
  <c r="AQ3" i="6" s="1"/>
  <c r="P3" i="6"/>
  <c r="O3" i="6"/>
  <c r="AO3" i="6" s="1"/>
  <c r="N3" i="6"/>
  <c r="AN3" i="6" s="1"/>
  <c r="M3" i="6"/>
  <c r="L3" i="6"/>
  <c r="K3" i="6"/>
  <c r="AK3" i="6" s="1"/>
  <c r="J3" i="6"/>
  <c r="AJ3" i="6" s="1"/>
  <c r="I3" i="6"/>
  <c r="H3" i="6"/>
  <c r="G3" i="6"/>
  <c r="AG3" i="6" s="1"/>
  <c r="F3" i="6"/>
  <c r="AF3" i="6" s="1"/>
  <c r="E3" i="6"/>
  <c r="AE3" i="6" s="1"/>
  <c r="D3" i="6"/>
  <c r="AD3" i="6" s="1"/>
  <c r="C3" i="6"/>
  <c r="B3" i="6"/>
  <c r="BB2" i="6"/>
  <c r="BA2" i="6"/>
  <c r="AV2" i="6"/>
  <c r="AT2" i="6"/>
  <c r="AS2" i="6"/>
  <c r="AP2" i="6"/>
  <c r="AO2" i="6"/>
  <c r="AH2" i="6"/>
  <c r="AG2" i="6"/>
  <c r="AD2" i="6"/>
  <c r="AC2" i="6"/>
  <c r="BC2" i="6" s="1"/>
  <c r="AB2" i="6"/>
  <c r="AA2" i="6"/>
  <c r="Z2" i="6"/>
  <c r="AZ2" i="6" s="1"/>
  <c r="Y2" i="6"/>
  <c r="AY2" i="6" s="1"/>
  <c r="X2" i="6"/>
  <c r="AX2" i="6" s="1"/>
  <c r="W2" i="6"/>
  <c r="AW2" i="6" s="1"/>
  <c r="V2" i="6"/>
  <c r="U2" i="6"/>
  <c r="AU2" i="6" s="1"/>
  <c r="T2" i="6"/>
  <c r="S2" i="6"/>
  <c r="R2" i="6"/>
  <c r="AR2" i="6" s="1"/>
  <c r="Q2" i="6"/>
  <c r="AQ2" i="6" s="1"/>
  <c r="P2" i="6"/>
  <c r="O2" i="6"/>
  <c r="N2" i="6"/>
  <c r="AN2" i="6" s="1"/>
  <c r="M2" i="6"/>
  <c r="AM2" i="6" s="1"/>
  <c r="L2" i="6"/>
  <c r="AL2" i="6" s="1"/>
  <c r="K2" i="6"/>
  <c r="AK2" i="6" s="1"/>
  <c r="J2" i="6"/>
  <c r="AJ2" i="6" s="1"/>
  <c r="I2" i="6"/>
  <c r="AI2" i="6" s="1"/>
  <c r="H2" i="6"/>
  <c r="G2" i="6"/>
  <c r="F2" i="6"/>
  <c r="AF2" i="6" s="1"/>
  <c r="E2" i="6"/>
  <c r="AE2" i="6" s="1"/>
  <c r="D2" i="6"/>
  <c r="C2" i="6"/>
  <c r="B2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F17" i="5"/>
  <c r="C17" i="5"/>
  <c r="B17" i="5"/>
  <c r="A17" i="5"/>
  <c r="F16" i="5"/>
  <c r="C16" i="5"/>
  <c r="B16" i="5"/>
  <c r="A16" i="5"/>
  <c r="F15" i="5"/>
  <c r="C15" i="5"/>
  <c r="B15" i="5"/>
  <c r="A15" i="5"/>
  <c r="I14" i="5"/>
  <c r="G14" i="5"/>
  <c r="F14" i="5"/>
  <c r="E14" i="5"/>
  <c r="H14" i="5" s="1"/>
  <c r="D14" i="5"/>
  <c r="C14" i="5"/>
  <c r="B14" i="5"/>
  <c r="A14" i="5"/>
  <c r="J13" i="5"/>
  <c r="K13" i="5" s="1"/>
  <c r="I13" i="5"/>
  <c r="L13" i="5" s="1"/>
  <c r="G13" i="5"/>
  <c r="F13" i="5"/>
  <c r="E13" i="5"/>
  <c r="D13" i="5"/>
  <c r="C13" i="5"/>
  <c r="B13" i="5"/>
  <c r="A13" i="5"/>
  <c r="I12" i="5"/>
  <c r="F12" i="5"/>
  <c r="E12" i="5"/>
  <c r="H12" i="5" s="1"/>
  <c r="D12" i="5"/>
  <c r="C12" i="5"/>
  <c r="B12" i="5"/>
  <c r="A12" i="5"/>
  <c r="I11" i="5"/>
  <c r="F11" i="5"/>
  <c r="E11" i="5"/>
  <c r="D11" i="5"/>
  <c r="C11" i="5"/>
  <c r="B11" i="5"/>
  <c r="A11" i="5"/>
  <c r="I10" i="5"/>
  <c r="F10" i="5"/>
  <c r="E10" i="5"/>
  <c r="D10" i="5"/>
  <c r="H10" i="5" s="1"/>
  <c r="C10" i="5"/>
  <c r="B10" i="5"/>
  <c r="A10" i="5"/>
  <c r="I9" i="5"/>
  <c r="H9" i="5"/>
  <c r="F9" i="5"/>
  <c r="E9" i="5"/>
  <c r="D9" i="5"/>
  <c r="C9" i="5"/>
  <c r="B9" i="5"/>
  <c r="A9" i="5"/>
  <c r="I8" i="5"/>
  <c r="F8" i="5"/>
  <c r="E8" i="5"/>
  <c r="H8" i="5" s="1"/>
  <c r="D8" i="5"/>
  <c r="C8" i="5"/>
  <c r="B8" i="5"/>
  <c r="A8" i="5"/>
  <c r="I7" i="5"/>
  <c r="H7" i="5"/>
  <c r="F7" i="5"/>
  <c r="E7" i="5"/>
  <c r="D7" i="5"/>
  <c r="C7" i="5"/>
  <c r="B7" i="5"/>
  <c r="A7" i="5"/>
  <c r="I6" i="5"/>
  <c r="H6" i="5"/>
  <c r="F6" i="5"/>
  <c r="E6" i="5"/>
  <c r="D6" i="5"/>
  <c r="C6" i="5"/>
  <c r="B6" i="5"/>
  <c r="A6" i="5"/>
  <c r="I5" i="5"/>
  <c r="F5" i="5"/>
  <c r="E5" i="5"/>
  <c r="D5" i="5"/>
  <c r="H5" i="5" s="1"/>
  <c r="C5" i="5"/>
  <c r="B5" i="5"/>
  <c r="A5" i="5"/>
  <c r="I4" i="5"/>
  <c r="F4" i="5"/>
  <c r="E4" i="5"/>
  <c r="D4" i="5"/>
  <c r="C4" i="5"/>
  <c r="B4" i="5"/>
  <c r="A4" i="5"/>
  <c r="I3" i="5"/>
  <c r="F3" i="5"/>
  <c r="E3" i="5"/>
  <c r="H3" i="5" s="1"/>
  <c r="D3" i="5"/>
  <c r="C3" i="5"/>
  <c r="B3" i="5"/>
  <c r="A3" i="5"/>
  <c r="I2" i="5"/>
  <c r="F2" i="5"/>
  <c r="E2" i="5"/>
  <c r="D2" i="5"/>
  <c r="C2" i="5"/>
  <c r="B2" i="5"/>
  <c r="A2" i="5"/>
  <c r="M1" i="5"/>
  <c r="I1" i="5"/>
  <c r="G1" i="5"/>
  <c r="F1" i="5"/>
  <c r="E1" i="5"/>
  <c r="D1" i="5"/>
  <c r="C1" i="5"/>
  <c r="B1" i="5"/>
  <c r="A1" i="5"/>
  <c r="T17" i="4"/>
  <c r="F17" i="4"/>
  <c r="C17" i="4"/>
  <c r="B17" i="4"/>
  <c r="A17" i="4"/>
  <c r="AD17" i="4" s="1"/>
  <c r="AD16" i="4"/>
  <c r="AK16" i="2" s="1"/>
  <c r="AA16" i="4"/>
  <c r="F16" i="4"/>
  <c r="C16" i="4"/>
  <c r="B16" i="4"/>
  <c r="A16" i="4"/>
  <c r="AD15" i="4"/>
  <c r="AA15" i="4"/>
  <c r="F15" i="4"/>
  <c r="C15" i="4"/>
  <c r="B15" i="4"/>
  <c r="A15" i="4"/>
  <c r="AV14" i="4"/>
  <c r="AI14" i="4"/>
  <c r="AG14" i="4"/>
  <c r="AF14" i="4"/>
  <c r="AD14" i="4"/>
  <c r="Y14" i="4"/>
  <c r="Z14" i="4" s="1"/>
  <c r="X14" i="4"/>
  <c r="W14" i="4"/>
  <c r="S14" i="4"/>
  <c r="T14" i="4" s="1"/>
  <c r="P14" i="4"/>
  <c r="M14" i="5" s="1"/>
  <c r="N14" i="5" s="1"/>
  <c r="BL14" i="2" s="1"/>
  <c r="N14" i="4"/>
  <c r="M14" i="4"/>
  <c r="L14" i="4"/>
  <c r="K14" i="4"/>
  <c r="J14" i="4"/>
  <c r="I14" i="4"/>
  <c r="H14" i="4"/>
  <c r="G14" i="4"/>
  <c r="F14" i="4"/>
  <c r="E14" i="4"/>
  <c r="AJ14" i="4" s="1"/>
  <c r="D14" i="4"/>
  <c r="C14" i="4"/>
  <c r="B14" i="4"/>
  <c r="A14" i="4"/>
  <c r="AV13" i="4"/>
  <c r="AT13" i="4"/>
  <c r="AS13" i="4"/>
  <c r="AI13" i="4"/>
  <c r="AH13" i="4"/>
  <c r="AG13" i="4"/>
  <c r="AA13" i="4"/>
  <c r="X13" i="4"/>
  <c r="W13" i="4"/>
  <c r="T13" i="4"/>
  <c r="S13" i="4"/>
  <c r="N13" i="4"/>
  <c r="M13" i="4"/>
  <c r="L13" i="4"/>
  <c r="AB13" i="4" s="1"/>
  <c r="K13" i="4"/>
  <c r="J13" i="4"/>
  <c r="I13" i="4"/>
  <c r="H13" i="4"/>
  <c r="G13" i="4"/>
  <c r="F13" i="4"/>
  <c r="E13" i="4"/>
  <c r="D13" i="4"/>
  <c r="C13" i="4"/>
  <c r="B13" i="4"/>
  <c r="A13" i="4"/>
  <c r="AJ12" i="4"/>
  <c r="AI12" i="4"/>
  <c r="AH12" i="4"/>
  <c r="AG12" i="4"/>
  <c r="AA12" i="4"/>
  <c r="X12" i="4"/>
  <c r="W12" i="4"/>
  <c r="P12" i="4"/>
  <c r="M12" i="5" s="1"/>
  <c r="N12" i="5" s="1"/>
  <c r="BL12" i="2" s="1"/>
  <c r="N12" i="4"/>
  <c r="M12" i="4"/>
  <c r="L12" i="4"/>
  <c r="AB12" i="4" s="1"/>
  <c r="K12" i="4"/>
  <c r="J12" i="4"/>
  <c r="I12" i="4"/>
  <c r="H12" i="4"/>
  <c r="F12" i="4"/>
  <c r="E12" i="4"/>
  <c r="D12" i="4"/>
  <c r="S12" i="4" s="1"/>
  <c r="C12" i="4"/>
  <c r="B12" i="4"/>
  <c r="A12" i="4"/>
  <c r="X11" i="4"/>
  <c r="W11" i="4"/>
  <c r="P11" i="4"/>
  <c r="M11" i="5" s="1"/>
  <c r="N11" i="5" s="1"/>
  <c r="BL11" i="2" s="1"/>
  <c r="N11" i="4"/>
  <c r="M11" i="4"/>
  <c r="L11" i="4"/>
  <c r="K11" i="4"/>
  <c r="J11" i="4"/>
  <c r="I11" i="4"/>
  <c r="H11" i="4"/>
  <c r="F11" i="4"/>
  <c r="E11" i="4"/>
  <c r="D11" i="4"/>
  <c r="S11" i="4" s="1"/>
  <c r="C11" i="4"/>
  <c r="B11" i="4"/>
  <c r="A11" i="4"/>
  <c r="AA10" i="4"/>
  <c r="P10" i="4"/>
  <c r="M10" i="5" s="1"/>
  <c r="N10" i="5" s="1"/>
  <c r="BL10" i="2" s="1"/>
  <c r="N10" i="4"/>
  <c r="M10" i="4"/>
  <c r="Y10" i="4" s="1"/>
  <c r="L10" i="4"/>
  <c r="K10" i="4"/>
  <c r="J10" i="4"/>
  <c r="I10" i="4"/>
  <c r="H10" i="4"/>
  <c r="F10" i="4"/>
  <c r="E10" i="4"/>
  <c r="D10" i="4"/>
  <c r="C10" i="4"/>
  <c r="B10" i="4"/>
  <c r="A10" i="4"/>
  <c r="AI9" i="4"/>
  <c r="AH9" i="4"/>
  <c r="AA9" i="4"/>
  <c r="X9" i="4"/>
  <c r="W9" i="4"/>
  <c r="S9" i="4"/>
  <c r="N9" i="4"/>
  <c r="M9" i="4"/>
  <c r="L9" i="4"/>
  <c r="Y9" i="4" s="1"/>
  <c r="K9" i="4"/>
  <c r="J9" i="4"/>
  <c r="I9" i="4"/>
  <c r="H9" i="4"/>
  <c r="F9" i="4"/>
  <c r="E9" i="4"/>
  <c r="D9" i="4"/>
  <c r="C9" i="4"/>
  <c r="B9" i="4"/>
  <c r="A9" i="4"/>
  <c r="AJ8" i="4"/>
  <c r="AI8" i="4"/>
  <c r="AH8" i="4"/>
  <c r="AG8" i="4"/>
  <c r="AD8" i="4"/>
  <c r="Y8" i="4"/>
  <c r="Z8" i="4" s="1"/>
  <c r="W8" i="4"/>
  <c r="N8" i="4"/>
  <c r="M8" i="4"/>
  <c r="L8" i="4"/>
  <c r="K8" i="4"/>
  <c r="J8" i="4"/>
  <c r="I8" i="4"/>
  <c r="H8" i="4"/>
  <c r="F8" i="4"/>
  <c r="E8" i="4"/>
  <c r="P8" i="4" s="1"/>
  <c r="M8" i="5" s="1"/>
  <c r="N8" i="5" s="1"/>
  <c r="BL8" i="2" s="1"/>
  <c r="D8" i="4"/>
  <c r="C8" i="4"/>
  <c r="B8" i="4"/>
  <c r="A8" i="4"/>
  <c r="AJ7" i="4"/>
  <c r="AH7" i="4"/>
  <c r="AA7" i="4"/>
  <c r="Y7" i="4"/>
  <c r="Z7" i="4" s="1"/>
  <c r="W7" i="4"/>
  <c r="N7" i="4"/>
  <c r="M7" i="4"/>
  <c r="L7" i="4"/>
  <c r="K7" i="4"/>
  <c r="J7" i="4"/>
  <c r="I7" i="4"/>
  <c r="H7" i="4"/>
  <c r="F7" i="4"/>
  <c r="E7" i="4"/>
  <c r="D7" i="4"/>
  <c r="X7" i="4" s="1"/>
  <c r="C7" i="4"/>
  <c r="B7" i="4"/>
  <c r="A7" i="4"/>
  <c r="AI6" i="4"/>
  <c r="AH6" i="4"/>
  <c r="AG6" i="4"/>
  <c r="AF6" i="4"/>
  <c r="AD6" i="4"/>
  <c r="AA6" i="4"/>
  <c r="Z6" i="4"/>
  <c r="Y6" i="4"/>
  <c r="N6" i="4"/>
  <c r="M6" i="4"/>
  <c r="L6" i="4"/>
  <c r="K6" i="4"/>
  <c r="J6" i="4"/>
  <c r="I6" i="4"/>
  <c r="H6" i="4"/>
  <c r="F6" i="4"/>
  <c r="E6" i="4"/>
  <c r="D6" i="4"/>
  <c r="C6" i="4"/>
  <c r="B6" i="4"/>
  <c r="A6" i="4"/>
  <c r="AB6" i="4" s="1"/>
  <c r="AE6" i="4" s="1"/>
  <c r="AJ5" i="4"/>
  <c r="AD5" i="4"/>
  <c r="W5" i="4"/>
  <c r="N5" i="4"/>
  <c r="M5" i="4"/>
  <c r="Y5" i="4" s="1"/>
  <c r="L5" i="4"/>
  <c r="K5" i="4"/>
  <c r="J5" i="4"/>
  <c r="I5" i="4"/>
  <c r="H5" i="4"/>
  <c r="F5" i="4"/>
  <c r="E5" i="4"/>
  <c r="P5" i="4" s="1"/>
  <c r="M5" i="5" s="1"/>
  <c r="N5" i="5" s="1"/>
  <c r="D5" i="4"/>
  <c r="X5" i="4" s="1"/>
  <c r="C5" i="4"/>
  <c r="B5" i="4"/>
  <c r="A5" i="4"/>
  <c r="AH4" i="4"/>
  <c r="AF4" i="4"/>
  <c r="AD4" i="4"/>
  <c r="AA4" i="4"/>
  <c r="N4" i="4"/>
  <c r="M4" i="4"/>
  <c r="Y4" i="4" s="1"/>
  <c r="L4" i="4"/>
  <c r="K4" i="4"/>
  <c r="J4" i="4"/>
  <c r="I4" i="4"/>
  <c r="H4" i="4"/>
  <c r="F4" i="4"/>
  <c r="E4" i="4"/>
  <c r="D4" i="4"/>
  <c r="C4" i="4"/>
  <c r="B4" i="4"/>
  <c r="A4" i="4"/>
  <c r="AJ3" i="4"/>
  <c r="AF3" i="4"/>
  <c r="AD3" i="4"/>
  <c r="X3" i="4"/>
  <c r="S3" i="4"/>
  <c r="T3" i="4" s="1"/>
  <c r="P3" i="4"/>
  <c r="M3" i="5" s="1"/>
  <c r="N3" i="5" s="1"/>
  <c r="BL3" i="2" s="1"/>
  <c r="N3" i="4"/>
  <c r="M3" i="4"/>
  <c r="L3" i="4"/>
  <c r="Y3" i="4" s="1"/>
  <c r="Z3" i="4" s="1"/>
  <c r="K3" i="4"/>
  <c r="J3" i="4"/>
  <c r="I3" i="4"/>
  <c r="H3" i="4"/>
  <c r="F3" i="4"/>
  <c r="E3" i="4"/>
  <c r="D3" i="4"/>
  <c r="W3" i="4" s="1"/>
  <c r="C3" i="4"/>
  <c r="B3" i="4"/>
  <c r="A3" i="4"/>
  <c r="AV2" i="4"/>
  <c r="AU2" i="4"/>
  <c r="AJ2" i="4"/>
  <c r="AI2" i="4"/>
  <c r="AH2" i="4"/>
  <c r="AG2" i="4"/>
  <c r="X2" i="4"/>
  <c r="W2" i="4"/>
  <c r="S2" i="4"/>
  <c r="T2" i="4" s="1"/>
  <c r="AT2" i="4" s="1"/>
  <c r="N2" i="4"/>
  <c r="M2" i="4"/>
  <c r="L2" i="4"/>
  <c r="K2" i="4"/>
  <c r="J2" i="4"/>
  <c r="I2" i="4"/>
  <c r="H2" i="4"/>
  <c r="F2" i="4"/>
  <c r="E2" i="4"/>
  <c r="D2" i="4"/>
  <c r="C2" i="4"/>
  <c r="B2" i="4"/>
  <c r="A2" i="4"/>
  <c r="AD2" i="4" s="1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D17" i="3"/>
  <c r="C17" i="3"/>
  <c r="A17" i="3"/>
  <c r="D16" i="3"/>
  <c r="C16" i="3"/>
  <c r="B16" i="2" s="1"/>
  <c r="A16" i="3"/>
  <c r="D15" i="3"/>
  <c r="C15" i="3"/>
  <c r="B15" i="2" s="1"/>
  <c r="A15" i="3"/>
  <c r="U14" i="3"/>
  <c r="T14" i="3"/>
  <c r="S14" i="3"/>
  <c r="Q14" i="3"/>
  <c r="R14" i="3" s="1"/>
  <c r="L14" i="2" s="1"/>
  <c r="O14" i="3"/>
  <c r="P14" i="3" s="1"/>
  <c r="K14" i="2" s="1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U13" i="3"/>
  <c r="T13" i="3"/>
  <c r="S13" i="3"/>
  <c r="R13" i="3"/>
  <c r="Q13" i="3"/>
  <c r="P13" i="3"/>
  <c r="K13" i="2" s="1"/>
  <c r="O13" i="3"/>
  <c r="N13" i="3"/>
  <c r="M13" i="3"/>
  <c r="L13" i="3"/>
  <c r="K13" i="3"/>
  <c r="J13" i="3"/>
  <c r="H13" i="3"/>
  <c r="I13" i="3" s="1"/>
  <c r="F13" i="2" s="1"/>
  <c r="G13" i="3"/>
  <c r="F13" i="3"/>
  <c r="E13" i="3"/>
  <c r="D13" i="3"/>
  <c r="C13" i="3"/>
  <c r="B13" i="3"/>
  <c r="A13" i="3"/>
  <c r="T12" i="3"/>
  <c r="S12" i="3"/>
  <c r="Q12" i="3"/>
  <c r="R12" i="3" s="1"/>
  <c r="L12" i="2" s="1"/>
  <c r="O12" i="3"/>
  <c r="P12" i="3" s="1"/>
  <c r="M12" i="3"/>
  <c r="N12" i="3" s="1"/>
  <c r="J12" i="2" s="1"/>
  <c r="L12" i="3"/>
  <c r="K12" i="3"/>
  <c r="J12" i="3"/>
  <c r="I12" i="3"/>
  <c r="F12" i="2" s="1"/>
  <c r="H12" i="3"/>
  <c r="G12" i="3"/>
  <c r="F12" i="3"/>
  <c r="E12" i="3"/>
  <c r="D12" i="3"/>
  <c r="C12" i="3"/>
  <c r="A12" i="3"/>
  <c r="B12" i="3" s="1"/>
  <c r="T11" i="3"/>
  <c r="S11" i="3"/>
  <c r="Q11" i="3"/>
  <c r="R11" i="3" s="1"/>
  <c r="L11" i="2" s="1"/>
  <c r="P11" i="3"/>
  <c r="O11" i="3"/>
  <c r="N11" i="3"/>
  <c r="M11" i="3"/>
  <c r="L11" i="3"/>
  <c r="K11" i="3"/>
  <c r="J11" i="3"/>
  <c r="H11" i="3"/>
  <c r="I11" i="3" s="1"/>
  <c r="G11" i="3"/>
  <c r="F11" i="3"/>
  <c r="E11" i="3"/>
  <c r="D11" i="3"/>
  <c r="C11" i="3"/>
  <c r="B11" i="3"/>
  <c r="A11" i="3"/>
  <c r="T10" i="3"/>
  <c r="S10" i="3"/>
  <c r="Q10" i="3"/>
  <c r="R10" i="3" s="1"/>
  <c r="O10" i="3"/>
  <c r="P10" i="3" s="1"/>
  <c r="M10" i="3"/>
  <c r="N10" i="3" s="1"/>
  <c r="J10" i="2" s="1"/>
  <c r="L10" i="3"/>
  <c r="K10" i="3"/>
  <c r="J10" i="3"/>
  <c r="G10" i="2" s="1"/>
  <c r="I10" i="3"/>
  <c r="F10" i="2" s="1"/>
  <c r="H10" i="3"/>
  <c r="G10" i="3"/>
  <c r="F10" i="3"/>
  <c r="E10" i="3"/>
  <c r="D10" i="3"/>
  <c r="C10" i="3"/>
  <c r="A10" i="3"/>
  <c r="B10" i="3" s="1"/>
  <c r="T9" i="3"/>
  <c r="S9" i="3"/>
  <c r="M9" i="2" s="1"/>
  <c r="R9" i="3"/>
  <c r="L9" i="2" s="1"/>
  <c r="Q9" i="3"/>
  <c r="P9" i="3"/>
  <c r="O9" i="3"/>
  <c r="N9" i="3"/>
  <c r="M9" i="3"/>
  <c r="L9" i="3"/>
  <c r="K9" i="3"/>
  <c r="J9" i="3"/>
  <c r="H9" i="3"/>
  <c r="I9" i="3" s="1"/>
  <c r="G9" i="3"/>
  <c r="F9" i="3"/>
  <c r="E9" i="2" s="1"/>
  <c r="E9" i="3"/>
  <c r="D9" i="3"/>
  <c r="C9" i="3"/>
  <c r="B9" i="3"/>
  <c r="A9" i="3"/>
  <c r="T8" i="3"/>
  <c r="S8" i="3"/>
  <c r="Q8" i="3"/>
  <c r="R8" i="3" s="1"/>
  <c r="O8" i="3"/>
  <c r="P8" i="3" s="1"/>
  <c r="K8" i="2" s="1"/>
  <c r="M8" i="3"/>
  <c r="N8" i="3" s="1"/>
  <c r="L8" i="3"/>
  <c r="K8" i="3"/>
  <c r="J8" i="3"/>
  <c r="H8" i="3"/>
  <c r="I8" i="3" s="1"/>
  <c r="G8" i="3"/>
  <c r="F8" i="3"/>
  <c r="E8" i="3"/>
  <c r="D8" i="3"/>
  <c r="C8" i="3"/>
  <c r="A8" i="3"/>
  <c r="B8" i="3" s="1"/>
  <c r="T7" i="3"/>
  <c r="S7" i="3"/>
  <c r="Q7" i="3"/>
  <c r="R7" i="3" s="1"/>
  <c r="L7" i="2" s="1"/>
  <c r="O7" i="3"/>
  <c r="P7" i="3" s="1"/>
  <c r="K7" i="2" s="1"/>
  <c r="N7" i="3"/>
  <c r="M7" i="3"/>
  <c r="L7" i="3"/>
  <c r="K7" i="3"/>
  <c r="J7" i="3"/>
  <c r="H7" i="3"/>
  <c r="I7" i="3" s="1"/>
  <c r="G7" i="3"/>
  <c r="F7" i="3"/>
  <c r="E7" i="3"/>
  <c r="D7" i="3"/>
  <c r="C7" i="3"/>
  <c r="A7" i="3"/>
  <c r="B7" i="3" s="1"/>
  <c r="T6" i="3"/>
  <c r="S6" i="3"/>
  <c r="Q6" i="3"/>
  <c r="R6" i="3" s="1"/>
  <c r="O6" i="3"/>
  <c r="P6" i="3" s="1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T5" i="3"/>
  <c r="S5" i="3"/>
  <c r="R5" i="3"/>
  <c r="Q5" i="3"/>
  <c r="P5" i="3"/>
  <c r="K5" i="2" s="1"/>
  <c r="O5" i="3"/>
  <c r="N5" i="3"/>
  <c r="M5" i="3"/>
  <c r="L5" i="3"/>
  <c r="K5" i="3"/>
  <c r="J5" i="3"/>
  <c r="H5" i="3"/>
  <c r="I5" i="3" s="1"/>
  <c r="G5" i="3"/>
  <c r="F5" i="3"/>
  <c r="E5" i="3"/>
  <c r="D5" i="3"/>
  <c r="C5" i="2" s="1"/>
  <c r="C5" i="3"/>
  <c r="B5" i="3"/>
  <c r="A5" i="3"/>
  <c r="T4" i="3"/>
  <c r="S4" i="3"/>
  <c r="Q4" i="3"/>
  <c r="R4" i="3" s="1"/>
  <c r="O4" i="3"/>
  <c r="P4" i="3" s="1"/>
  <c r="M4" i="3"/>
  <c r="N4" i="3" s="1"/>
  <c r="L4" i="3"/>
  <c r="K4" i="3"/>
  <c r="J4" i="3"/>
  <c r="I4" i="3"/>
  <c r="H4" i="3"/>
  <c r="G4" i="3"/>
  <c r="F4" i="3"/>
  <c r="E4" i="3"/>
  <c r="D4" i="3"/>
  <c r="C4" i="3"/>
  <c r="A4" i="3"/>
  <c r="B4" i="3" s="1"/>
  <c r="T3" i="3"/>
  <c r="S3" i="3"/>
  <c r="Q3" i="3"/>
  <c r="R3" i="3" s="1"/>
  <c r="P3" i="3"/>
  <c r="K3" i="2" s="1"/>
  <c r="O3" i="3"/>
  <c r="N3" i="3"/>
  <c r="M3" i="3"/>
  <c r="L3" i="3"/>
  <c r="K3" i="3"/>
  <c r="J3" i="3"/>
  <c r="H3" i="3"/>
  <c r="I3" i="3" s="1"/>
  <c r="G3" i="3"/>
  <c r="F3" i="3"/>
  <c r="E3" i="3"/>
  <c r="D3" i="3"/>
  <c r="C3" i="3"/>
  <c r="B3" i="2" s="1"/>
  <c r="B3" i="3"/>
  <c r="A3" i="3"/>
  <c r="T2" i="3"/>
  <c r="S2" i="3"/>
  <c r="Q2" i="3"/>
  <c r="R2" i="3" s="1"/>
  <c r="O2" i="3"/>
  <c r="P2" i="3" s="1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U1" i="3"/>
  <c r="T1" i="3"/>
  <c r="S1" i="3"/>
  <c r="Q1" i="3"/>
  <c r="O1" i="3"/>
  <c r="M1" i="3"/>
  <c r="L1" i="3"/>
  <c r="K1" i="3"/>
  <c r="J1" i="3"/>
  <c r="H1" i="3"/>
  <c r="G1" i="3"/>
  <c r="F1" i="3"/>
  <c r="E1" i="3"/>
  <c r="D1" i="3"/>
  <c r="C1" i="3"/>
  <c r="A1" i="3"/>
  <c r="AK17" i="2"/>
  <c r="AA17" i="2"/>
  <c r="Z17" i="2"/>
  <c r="Y17" i="2"/>
  <c r="C17" i="2"/>
  <c r="B17" i="2"/>
  <c r="AH16" i="2"/>
  <c r="Z16" i="2"/>
  <c r="Y16" i="2"/>
  <c r="S16" i="2"/>
  <c r="C16" i="2"/>
  <c r="AK15" i="2"/>
  <c r="AH15" i="2"/>
  <c r="Z15" i="2"/>
  <c r="Y15" i="2"/>
  <c r="C15" i="2"/>
  <c r="FP14" i="2"/>
  <c r="FM14" i="2"/>
  <c r="FJ14" i="2"/>
  <c r="FG14" i="2"/>
  <c r="FD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BK14" i="2"/>
  <c r="BC14" i="2"/>
  <c r="AQ14" i="2"/>
  <c r="AP14" i="2"/>
  <c r="AN14" i="2"/>
  <c r="AM14" i="2"/>
  <c r="AK14" i="2"/>
  <c r="AG14" i="2"/>
  <c r="AF14" i="2"/>
  <c r="AE14" i="2"/>
  <c r="AD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J14" i="2"/>
  <c r="I14" i="2"/>
  <c r="H14" i="2"/>
  <c r="G14" i="2"/>
  <c r="F14" i="2"/>
  <c r="E14" i="2"/>
  <c r="D14" i="2"/>
  <c r="C14" i="2"/>
  <c r="B14" i="2"/>
  <c r="A14" i="2"/>
  <c r="FP13" i="2"/>
  <c r="FM13" i="2"/>
  <c r="FJ13" i="2"/>
  <c r="FG13" i="2"/>
  <c r="FD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BJ13" i="2"/>
  <c r="BI13" i="2"/>
  <c r="BH13" i="2"/>
  <c r="BC13" i="2"/>
  <c r="BA13" i="2"/>
  <c r="AZ13" i="2"/>
  <c r="AP13" i="2"/>
  <c r="AO13" i="2"/>
  <c r="AN13" i="2"/>
  <c r="AH13" i="2"/>
  <c r="AE13" i="2"/>
  <c r="AD13" i="2"/>
  <c r="AA13" i="2"/>
  <c r="Z13" i="2"/>
  <c r="Y13" i="2"/>
  <c r="V13" i="2"/>
  <c r="U13" i="2"/>
  <c r="T13" i="2"/>
  <c r="S13" i="2"/>
  <c r="R13" i="2"/>
  <c r="Q13" i="2"/>
  <c r="P13" i="2"/>
  <c r="O13" i="2"/>
  <c r="N13" i="2"/>
  <c r="M13" i="2"/>
  <c r="L13" i="2"/>
  <c r="J13" i="2"/>
  <c r="I13" i="2"/>
  <c r="H13" i="2"/>
  <c r="G13" i="2"/>
  <c r="E13" i="2"/>
  <c r="D13" i="2"/>
  <c r="C13" i="2"/>
  <c r="B13" i="2"/>
  <c r="A13" i="2"/>
  <c r="FP12" i="2"/>
  <c r="FM12" i="2"/>
  <c r="FJ12" i="2"/>
  <c r="FG12" i="2"/>
  <c r="FD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BK12" i="2"/>
  <c r="AP12" i="2"/>
  <c r="AO12" i="2"/>
  <c r="AN12" i="2"/>
  <c r="AH12" i="2"/>
  <c r="AE12" i="2"/>
  <c r="AD12" i="2"/>
  <c r="Z12" i="2"/>
  <c r="Y12" i="2"/>
  <c r="W12" i="2"/>
  <c r="V12" i="2"/>
  <c r="U12" i="2"/>
  <c r="T12" i="2"/>
  <c r="S12" i="2"/>
  <c r="R12" i="2"/>
  <c r="Q12" i="2"/>
  <c r="P12" i="2"/>
  <c r="N12" i="2"/>
  <c r="M12" i="2"/>
  <c r="K12" i="2"/>
  <c r="I12" i="2"/>
  <c r="H12" i="2"/>
  <c r="G12" i="2"/>
  <c r="E12" i="2"/>
  <c r="D12" i="2"/>
  <c r="C12" i="2"/>
  <c r="B12" i="2"/>
  <c r="A12" i="2"/>
  <c r="FP11" i="2"/>
  <c r="FM11" i="2"/>
  <c r="FJ11" i="2"/>
  <c r="FG11" i="2"/>
  <c r="FD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AE11" i="2"/>
  <c r="AD11" i="2"/>
  <c r="Z11" i="2"/>
  <c r="Y11" i="2"/>
  <c r="W11" i="2"/>
  <c r="V11" i="2"/>
  <c r="U11" i="2"/>
  <c r="T11" i="2"/>
  <c r="S11" i="2"/>
  <c r="R11" i="2"/>
  <c r="Q11" i="2"/>
  <c r="P11" i="2"/>
  <c r="N11" i="2"/>
  <c r="M11" i="2"/>
  <c r="K11" i="2"/>
  <c r="J11" i="2"/>
  <c r="I11" i="2"/>
  <c r="H11" i="2"/>
  <c r="G11" i="2"/>
  <c r="F11" i="2"/>
  <c r="E11" i="2"/>
  <c r="D11" i="2"/>
  <c r="C11" i="2"/>
  <c r="B11" i="2"/>
  <c r="FP10" i="2"/>
  <c r="FM10" i="2"/>
  <c r="FJ10" i="2"/>
  <c r="FG10" i="2"/>
  <c r="FD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BK10" i="2"/>
  <c r="AH10" i="2"/>
  <c r="AF10" i="2"/>
  <c r="Z10" i="2"/>
  <c r="Y10" i="2"/>
  <c r="X10" i="2"/>
  <c r="W10" i="2"/>
  <c r="V10" i="2"/>
  <c r="U10" i="2"/>
  <c r="T10" i="2"/>
  <c r="S10" i="2"/>
  <c r="R10" i="2"/>
  <c r="Q10" i="2"/>
  <c r="P10" i="2"/>
  <c r="N10" i="2"/>
  <c r="M10" i="2"/>
  <c r="L10" i="2"/>
  <c r="K10" i="2"/>
  <c r="I10" i="2"/>
  <c r="H10" i="2"/>
  <c r="E10" i="2"/>
  <c r="D10" i="2"/>
  <c r="C10" i="2"/>
  <c r="B10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AP9" i="2"/>
  <c r="AO9" i="2"/>
  <c r="AH9" i="2"/>
  <c r="AF9" i="2"/>
  <c r="AE9" i="2"/>
  <c r="AD9" i="2"/>
  <c r="Z9" i="2"/>
  <c r="Y9" i="2"/>
  <c r="V9" i="2"/>
  <c r="U9" i="2"/>
  <c r="T9" i="2"/>
  <c r="S9" i="2"/>
  <c r="R9" i="2"/>
  <c r="Q9" i="2"/>
  <c r="P9" i="2"/>
  <c r="N9" i="2"/>
  <c r="K9" i="2"/>
  <c r="J9" i="2"/>
  <c r="I9" i="2"/>
  <c r="H9" i="2"/>
  <c r="G9" i="2"/>
  <c r="F9" i="2"/>
  <c r="D9" i="2"/>
  <c r="C9" i="2"/>
  <c r="B9" i="2"/>
  <c r="A9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AQ8" i="2"/>
  <c r="AP8" i="2"/>
  <c r="AO8" i="2"/>
  <c r="AN8" i="2"/>
  <c r="AK8" i="2"/>
  <c r="AG8" i="2"/>
  <c r="AF8" i="2"/>
  <c r="AD8" i="2"/>
  <c r="Z8" i="2"/>
  <c r="Y8" i="2"/>
  <c r="W8" i="2"/>
  <c r="V8" i="2"/>
  <c r="U8" i="2"/>
  <c r="T8" i="2"/>
  <c r="S8" i="2"/>
  <c r="R8" i="2"/>
  <c r="Q8" i="2"/>
  <c r="P8" i="2"/>
  <c r="N8" i="2"/>
  <c r="M8" i="2"/>
  <c r="L8" i="2"/>
  <c r="J8" i="2"/>
  <c r="I8" i="2"/>
  <c r="H8" i="2"/>
  <c r="G8" i="2"/>
  <c r="F8" i="2"/>
  <c r="E8" i="2"/>
  <c r="D8" i="2"/>
  <c r="C8" i="2"/>
  <c r="B8" i="2"/>
  <c r="A8" i="2"/>
  <c r="FM7" i="2"/>
  <c r="FJ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AQ7" i="2"/>
  <c r="AO7" i="2"/>
  <c r="AH7" i="2"/>
  <c r="AG7" i="2"/>
  <c r="AF7" i="2"/>
  <c r="AE7" i="2"/>
  <c r="AD7" i="2"/>
  <c r="Z7" i="2"/>
  <c r="Y7" i="2"/>
  <c r="V7" i="2"/>
  <c r="U7" i="2"/>
  <c r="T7" i="2"/>
  <c r="S7" i="2"/>
  <c r="R7" i="2"/>
  <c r="Q7" i="2"/>
  <c r="P7" i="2"/>
  <c r="N7" i="2"/>
  <c r="M7" i="2"/>
  <c r="J7" i="2"/>
  <c r="I7" i="2"/>
  <c r="H7" i="2"/>
  <c r="G7" i="2"/>
  <c r="F7" i="2"/>
  <c r="E7" i="2"/>
  <c r="D7" i="2"/>
  <c r="C7" i="2"/>
  <c r="B7" i="2"/>
  <c r="FP6" i="2"/>
  <c r="FK6" i="2"/>
  <c r="FJ6" i="2"/>
  <c r="FD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AP6" i="2"/>
  <c r="AO6" i="2"/>
  <c r="AN6" i="2"/>
  <c r="AM6" i="2"/>
  <c r="AK6" i="2"/>
  <c r="AH6" i="2"/>
  <c r="AG6" i="2"/>
  <c r="AF6" i="2"/>
  <c r="Z6" i="2"/>
  <c r="Y6" i="2"/>
  <c r="V6" i="2"/>
  <c r="U6" i="2"/>
  <c r="T6" i="2"/>
  <c r="S6" i="2"/>
  <c r="R6" i="2"/>
  <c r="Q6" i="2"/>
  <c r="P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FM5" i="2"/>
  <c r="FG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BL5" i="2"/>
  <c r="BK5" i="2"/>
  <c r="AQ5" i="2"/>
  <c r="AK5" i="2"/>
  <c r="AF5" i="2"/>
  <c r="AE5" i="2"/>
  <c r="AD5" i="2"/>
  <c r="Z5" i="2"/>
  <c r="Y5" i="2"/>
  <c r="X5" i="2"/>
  <c r="W5" i="2"/>
  <c r="V5" i="2"/>
  <c r="U5" i="2"/>
  <c r="T5" i="2"/>
  <c r="S5" i="2"/>
  <c r="R5" i="2"/>
  <c r="Q5" i="2"/>
  <c r="P5" i="2"/>
  <c r="N5" i="2"/>
  <c r="M5" i="2"/>
  <c r="L5" i="2"/>
  <c r="J5" i="2"/>
  <c r="I5" i="2"/>
  <c r="H5" i="2"/>
  <c r="G5" i="2"/>
  <c r="F5" i="2"/>
  <c r="E5" i="2"/>
  <c r="D5" i="2"/>
  <c r="B5" i="2"/>
  <c r="A5" i="2"/>
  <c r="FM4" i="2"/>
  <c r="EW4" i="2"/>
  <c r="EV4" i="2"/>
  <c r="EU4" i="2"/>
  <c r="ET4" i="2"/>
  <c r="ES4" i="2"/>
  <c r="ER4" i="2"/>
  <c r="EQ4" i="2"/>
  <c r="EP4" i="2"/>
  <c r="EO4" i="2"/>
  <c r="EN4" i="2"/>
  <c r="EM4" i="2"/>
  <c r="EL4" i="2"/>
  <c r="EK4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4" i="2"/>
  <c r="CQ4" i="2"/>
  <c r="CP4" i="2"/>
  <c r="CO4" i="2"/>
  <c r="CN4" i="2"/>
  <c r="CM4" i="2"/>
  <c r="CL4" i="2"/>
  <c r="CK4" i="2"/>
  <c r="CJ4" i="2"/>
  <c r="CI4" i="2"/>
  <c r="CH4" i="2"/>
  <c r="CG4" i="2"/>
  <c r="AO4" i="2"/>
  <c r="AM4" i="2"/>
  <c r="AK4" i="2"/>
  <c r="AH4" i="2"/>
  <c r="AF4" i="2"/>
  <c r="Z4" i="2"/>
  <c r="Y4" i="2"/>
  <c r="V4" i="2"/>
  <c r="U4" i="2"/>
  <c r="T4" i="2"/>
  <c r="S4" i="2"/>
  <c r="R4" i="2"/>
  <c r="Q4" i="2"/>
  <c r="P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FG3" i="2"/>
  <c r="EW3" i="2"/>
  <c r="EV3" i="2"/>
  <c r="EU3" i="2"/>
  <c r="ET3" i="2"/>
  <c r="ES3" i="2"/>
  <c r="ER3" i="2"/>
  <c r="EQ3" i="2"/>
  <c r="EP3" i="2"/>
  <c r="EO3" i="2"/>
  <c r="EN3" i="2"/>
  <c r="EM3" i="2"/>
  <c r="EL3" i="2"/>
  <c r="EK3" i="2"/>
  <c r="EJ3" i="2"/>
  <c r="EI3" i="2"/>
  <c r="EH3" i="2"/>
  <c r="EG3" i="2"/>
  <c r="EF3" i="2"/>
  <c r="EE3" i="2"/>
  <c r="ED3" i="2"/>
  <c r="EC3" i="2"/>
  <c r="EB3" i="2"/>
  <c r="EA3" i="2"/>
  <c r="DZ3" i="2"/>
  <c r="DY3" i="2"/>
  <c r="DX3" i="2"/>
  <c r="DW3" i="2"/>
  <c r="DV3" i="2"/>
  <c r="DU3" i="2"/>
  <c r="DT3" i="2"/>
  <c r="DS3" i="2"/>
  <c r="DR3" i="2"/>
  <c r="DQ3" i="2"/>
  <c r="DP3" i="2"/>
  <c r="DO3" i="2"/>
  <c r="DN3" i="2"/>
  <c r="DM3" i="2"/>
  <c r="DL3" i="2"/>
  <c r="DK3" i="2"/>
  <c r="DJ3" i="2"/>
  <c r="DI3" i="2"/>
  <c r="DH3" i="2"/>
  <c r="DG3" i="2"/>
  <c r="DF3" i="2"/>
  <c r="DE3" i="2"/>
  <c r="DD3" i="2"/>
  <c r="DC3" i="2"/>
  <c r="DB3" i="2"/>
  <c r="DA3" i="2"/>
  <c r="CZ3" i="2"/>
  <c r="CY3" i="2"/>
  <c r="CX3" i="2"/>
  <c r="CW3" i="2"/>
  <c r="CV3" i="2"/>
  <c r="CU3" i="2"/>
  <c r="CT3" i="2"/>
  <c r="CS3" i="2"/>
  <c r="CR3" i="2"/>
  <c r="CQ3" i="2"/>
  <c r="CP3" i="2"/>
  <c r="CO3" i="2"/>
  <c r="CN3" i="2"/>
  <c r="CM3" i="2"/>
  <c r="CL3" i="2"/>
  <c r="CK3" i="2"/>
  <c r="CJ3" i="2"/>
  <c r="CI3" i="2"/>
  <c r="CH3" i="2"/>
  <c r="CG3" i="2"/>
  <c r="AQ3" i="2"/>
  <c r="AM3" i="2"/>
  <c r="AK3" i="2"/>
  <c r="AG3" i="2"/>
  <c r="AF3" i="2"/>
  <c r="AE3" i="2"/>
  <c r="AD3" i="2"/>
  <c r="AA3" i="2"/>
  <c r="Z3" i="2"/>
  <c r="Y3" i="2"/>
  <c r="W3" i="2"/>
  <c r="V3" i="2"/>
  <c r="U3" i="2"/>
  <c r="T3" i="2"/>
  <c r="S3" i="2"/>
  <c r="R3" i="2"/>
  <c r="Q3" i="2"/>
  <c r="P3" i="2"/>
  <c r="N3" i="2"/>
  <c r="M3" i="2"/>
  <c r="L3" i="2"/>
  <c r="J3" i="2"/>
  <c r="I3" i="2"/>
  <c r="H3" i="2"/>
  <c r="G3" i="2"/>
  <c r="F3" i="2"/>
  <c r="E3" i="2"/>
  <c r="D3" i="2"/>
  <c r="C3" i="2"/>
  <c r="FP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BC2" i="2"/>
  <c r="BB2" i="2"/>
  <c r="BA2" i="2"/>
  <c r="AQ2" i="2"/>
  <c r="AP2" i="2"/>
  <c r="AO2" i="2"/>
  <c r="AN2" i="2"/>
  <c r="AK2" i="2"/>
  <c r="AE2" i="2"/>
  <c r="AD2" i="2"/>
  <c r="AA2" i="2"/>
  <c r="Z2" i="2"/>
  <c r="Y2" i="2"/>
  <c r="V2" i="2"/>
  <c r="U2" i="2"/>
  <c r="T2" i="2"/>
  <c r="S2" i="2"/>
  <c r="R2" i="2"/>
  <c r="Q2" i="2"/>
  <c r="P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V1" i="2"/>
  <c r="U1" i="2"/>
  <c r="T1" i="2"/>
  <c r="S1" i="2"/>
  <c r="R1" i="2"/>
  <c r="Q1" i="2"/>
  <c r="P1" i="2"/>
  <c r="O1" i="2"/>
  <c r="N1" i="2"/>
  <c r="M1" i="2"/>
  <c r="K1" i="2"/>
  <c r="J1" i="2"/>
  <c r="I1" i="2"/>
  <c r="H1" i="2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AT17" i="7" s="1"/>
  <c r="CM17" i="1"/>
  <c r="AS17" i="7" s="1"/>
  <c r="CL17" i="1"/>
  <c r="AR17" i="7" s="1"/>
  <c r="CK17" i="1"/>
  <c r="AQ17" i="7" s="1"/>
  <c r="CJ17" i="1"/>
  <c r="AP17" i="7" s="1"/>
  <c r="CI17" i="1"/>
  <c r="AO17" i="7" s="1"/>
  <c r="CH17" i="1"/>
  <c r="AN17" i="7" s="1"/>
  <c r="CG17" i="1"/>
  <c r="AM17" i="7" s="1"/>
  <c r="CF17" i="1"/>
  <c r="AL17" i="7" s="1"/>
  <c r="CE17" i="1"/>
  <c r="AK17" i="7" s="1"/>
  <c r="CD17" i="1"/>
  <c r="AJ17" i="7" s="1"/>
  <c r="CC17" i="1"/>
  <c r="AI17" i="7" s="1"/>
  <c r="CB17" i="1"/>
  <c r="AH17" i="7" s="1"/>
  <c r="CA17" i="1"/>
  <c r="AG17" i="7" s="1"/>
  <c r="BZ17" i="1"/>
  <c r="AF17" i="7" s="1"/>
  <c r="BY17" i="1"/>
  <c r="AE17" i="7" s="1"/>
  <c r="BX17" i="1"/>
  <c r="AD17" i="7" s="1"/>
  <c r="BW17" i="1"/>
  <c r="AC17" i="7" s="1"/>
  <c r="BV17" i="1"/>
  <c r="AB17" i="7" s="1"/>
  <c r="BU17" i="1"/>
  <c r="AA17" i="7" s="1"/>
  <c r="BT17" i="1"/>
  <c r="Z17" i="7" s="1"/>
  <c r="BS17" i="1"/>
  <c r="Y17" i="7" s="1"/>
  <c r="BR17" i="1"/>
  <c r="X17" i="7" s="1"/>
  <c r="BQ17" i="1"/>
  <c r="W17" i="7" s="1"/>
  <c r="BP17" i="1"/>
  <c r="V17" i="7" s="1"/>
  <c r="BO17" i="1"/>
  <c r="U17" i="7" s="1"/>
  <c r="BN17" i="1"/>
  <c r="T17" i="7" s="1"/>
  <c r="BM17" i="1"/>
  <c r="S17" i="7" s="1"/>
  <c r="BL17" i="1"/>
  <c r="R17" i="7" s="1"/>
  <c r="BK17" i="1"/>
  <c r="Q17" i="7" s="1"/>
  <c r="BJ17" i="1"/>
  <c r="P17" i="7" s="1"/>
  <c r="BI17" i="1"/>
  <c r="O17" i="7" s="1"/>
  <c r="BH17" i="1"/>
  <c r="N17" i="7" s="1"/>
  <c r="BG17" i="1"/>
  <c r="M17" i="7" s="1"/>
  <c r="BF17" i="1"/>
  <c r="L17" i="7" s="1"/>
  <c r="BE17" i="1"/>
  <c r="K17" i="7" s="1"/>
  <c r="BD17" i="1"/>
  <c r="J17" i="7" s="1"/>
  <c r="BC17" i="1"/>
  <c r="I17" i="7" s="1"/>
  <c r="BB17" i="1"/>
  <c r="H17" i="7" s="1"/>
  <c r="BA17" i="1"/>
  <c r="G17" i="7" s="1"/>
  <c r="AZ17" i="1"/>
  <c r="F17" i="7" s="1"/>
  <c r="AY17" i="1"/>
  <c r="E17" i="7" s="1"/>
  <c r="AX17" i="1"/>
  <c r="AC17" i="6" s="1"/>
  <c r="AW17" i="1"/>
  <c r="AB17" i="6" s="1"/>
  <c r="AV17" i="1"/>
  <c r="AA17" i="6" s="1"/>
  <c r="AU17" i="1"/>
  <c r="Z17" i="6" s="1"/>
  <c r="AT17" i="1"/>
  <c r="Y17" i="6" s="1"/>
  <c r="AS17" i="1"/>
  <c r="X17" i="6" s="1"/>
  <c r="AR17" i="1"/>
  <c r="W17" i="6" s="1"/>
  <c r="AQ17" i="1"/>
  <c r="V17" i="6" s="1"/>
  <c r="AP17" i="1"/>
  <c r="U17" i="6" s="1"/>
  <c r="AO17" i="1"/>
  <c r="T17" i="6" s="1"/>
  <c r="AN17" i="1"/>
  <c r="S17" i="6" s="1"/>
  <c r="AM17" i="1"/>
  <c r="R17" i="6" s="1"/>
  <c r="AL17" i="1"/>
  <c r="Q17" i="6" s="1"/>
  <c r="AK17" i="1"/>
  <c r="P17" i="6" s="1"/>
  <c r="AJ17" i="1"/>
  <c r="O17" i="6" s="1"/>
  <c r="AI17" i="1"/>
  <c r="N17" i="6" s="1"/>
  <c r="AH17" i="1"/>
  <c r="M17" i="6" s="1"/>
  <c r="AG17" i="1"/>
  <c r="L17" i="6" s="1"/>
  <c r="AF17" i="1"/>
  <c r="K17" i="6" s="1"/>
  <c r="AE17" i="1"/>
  <c r="J17" i="6" s="1"/>
  <c r="AD17" i="1"/>
  <c r="I17" i="6" s="1"/>
  <c r="AC17" i="1"/>
  <c r="H17" i="6" s="1"/>
  <c r="AB17" i="1"/>
  <c r="G17" i="6" s="1"/>
  <c r="AA17" i="1"/>
  <c r="F17" i="6" s="1"/>
  <c r="Z17" i="1"/>
  <c r="E17" i="6" s="1"/>
  <c r="Y17" i="1"/>
  <c r="D17" i="6" s="1"/>
  <c r="X17" i="1"/>
  <c r="N17" i="4" s="1"/>
  <c r="V17" i="2" s="1"/>
  <c r="W17" i="1"/>
  <c r="M17" i="4" s="1"/>
  <c r="U17" i="2" s="1"/>
  <c r="V17" i="1"/>
  <c r="L17" i="4" s="1"/>
  <c r="U17" i="1"/>
  <c r="K17" i="4" s="1"/>
  <c r="S17" i="2" s="1"/>
  <c r="T17" i="1"/>
  <c r="J17" i="4" s="1"/>
  <c r="R17" i="2" s="1"/>
  <c r="S17" i="1"/>
  <c r="I17" i="4" s="1"/>
  <c r="Q17" i="2" s="1"/>
  <c r="R17" i="1"/>
  <c r="H17" i="4" s="1"/>
  <c r="P17" i="2" s="1"/>
  <c r="P17" i="1"/>
  <c r="O17" i="1"/>
  <c r="N17" i="1"/>
  <c r="Q17" i="3" s="1"/>
  <c r="K17" i="1"/>
  <c r="L17" i="3" s="1"/>
  <c r="I17" i="2" s="1"/>
  <c r="H17" i="1"/>
  <c r="H17" i="3" s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AT16" i="7" s="1"/>
  <c r="CM16" i="1"/>
  <c r="AS16" i="7" s="1"/>
  <c r="CL16" i="1"/>
  <c r="AR16" i="7" s="1"/>
  <c r="CK16" i="1"/>
  <c r="AQ16" i="7" s="1"/>
  <c r="CJ16" i="1"/>
  <c r="AP16" i="7" s="1"/>
  <c r="CI16" i="1"/>
  <c r="AO16" i="7" s="1"/>
  <c r="CH16" i="1"/>
  <c r="AN16" i="7" s="1"/>
  <c r="CG16" i="1"/>
  <c r="AM16" i="7" s="1"/>
  <c r="CF16" i="1"/>
  <c r="AL16" i="7" s="1"/>
  <c r="CE16" i="1"/>
  <c r="AK16" i="7" s="1"/>
  <c r="CD16" i="1"/>
  <c r="AJ16" i="7" s="1"/>
  <c r="CC16" i="1"/>
  <c r="AI16" i="7" s="1"/>
  <c r="CB16" i="1"/>
  <c r="AH16" i="7" s="1"/>
  <c r="CA16" i="1"/>
  <c r="AG16" i="7" s="1"/>
  <c r="BZ16" i="1"/>
  <c r="AF16" i="7" s="1"/>
  <c r="BY16" i="1"/>
  <c r="AE16" i="7" s="1"/>
  <c r="BX16" i="1"/>
  <c r="AD16" i="7" s="1"/>
  <c r="BW16" i="1"/>
  <c r="AC16" i="7" s="1"/>
  <c r="BV16" i="1"/>
  <c r="AB16" i="7" s="1"/>
  <c r="BU16" i="1"/>
  <c r="AA16" i="7" s="1"/>
  <c r="BT16" i="1"/>
  <c r="Z16" i="7" s="1"/>
  <c r="BS16" i="1"/>
  <c r="Y16" i="7" s="1"/>
  <c r="BR16" i="1"/>
  <c r="X16" i="7" s="1"/>
  <c r="BQ16" i="1"/>
  <c r="W16" i="7" s="1"/>
  <c r="BP16" i="1"/>
  <c r="V16" i="7" s="1"/>
  <c r="BO16" i="1"/>
  <c r="U16" i="7" s="1"/>
  <c r="BN16" i="1"/>
  <c r="T16" i="7" s="1"/>
  <c r="BM16" i="1"/>
  <c r="S16" i="7" s="1"/>
  <c r="BL16" i="1"/>
  <c r="R16" i="7" s="1"/>
  <c r="BK16" i="1"/>
  <c r="Q16" i="7" s="1"/>
  <c r="BJ16" i="1"/>
  <c r="P16" i="7" s="1"/>
  <c r="BI16" i="1"/>
  <c r="O16" i="7" s="1"/>
  <c r="BH16" i="1"/>
  <c r="N16" i="7" s="1"/>
  <c r="BG16" i="1"/>
  <c r="M16" i="7" s="1"/>
  <c r="BF16" i="1"/>
  <c r="L16" i="7" s="1"/>
  <c r="BE16" i="1"/>
  <c r="K16" i="7" s="1"/>
  <c r="BD16" i="1"/>
  <c r="J16" i="7" s="1"/>
  <c r="BC16" i="1"/>
  <c r="I16" i="7" s="1"/>
  <c r="BB16" i="1"/>
  <c r="H16" i="7" s="1"/>
  <c r="BA16" i="1"/>
  <c r="G16" i="7" s="1"/>
  <c r="AZ16" i="1"/>
  <c r="F16" i="7" s="1"/>
  <c r="AY16" i="1"/>
  <c r="E16" i="7" s="1"/>
  <c r="AX16" i="1"/>
  <c r="AC16" i="6" s="1"/>
  <c r="AW16" i="1"/>
  <c r="AB16" i="6" s="1"/>
  <c r="AV16" i="1"/>
  <c r="AA16" i="6" s="1"/>
  <c r="AU16" i="1"/>
  <c r="Z16" i="6" s="1"/>
  <c r="AT16" i="1"/>
  <c r="Y16" i="6" s="1"/>
  <c r="AS16" i="1"/>
  <c r="X16" i="6" s="1"/>
  <c r="AR16" i="1"/>
  <c r="W16" i="6" s="1"/>
  <c r="AQ16" i="1"/>
  <c r="V16" i="6" s="1"/>
  <c r="AP16" i="1"/>
  <c r="U16" i="6" s="1"/>
  <c r="AO16" i="1"/>
  <c r="T16" i="6" s="1"/>
  <c r="AN16" i="1"/>
  <c r="S16" i="6" s="1"/>
  <c r="AM16" i="1"/>
  <c r="R16" i="6" s="1"/>
  <c r="AL16" i="1"/>
  <c r="Q16" i="6" s="1"/>
  <c r="AK16" i="1"/>
  <c r="P16" i="6" s="1"/>
  <c r="AJ16" i="1"/>
  <c r="O16" i="6" s="1"/>
  <c r="AI16" i="1"/>
  <c r="N16" i="6" s="1"/>
  <c r="AH16" i="1"/>
  <c r="M16" i="6" s="1"/>
  <c r="AG16" i="1"/>
  <c r="L16" i="6" s="1"/>
  <c r="AF16" i="1"/>
  <c r="K16" i="6" s="1"/>
  <c r="AE16" i="1"/>
  <c r="J16" i="6" s="1"/>
  <c r="AD16" i="1"/>
  <c r="I16" i="6" s="1"/>
  <c r="AC16" i="1"/>
  <c r="H16" i="6" s="1"/>
  <c r="AB16" i="1"/>
  <c r="G16" i="6" s="1"/>
  <c r="AA16" i="1"/>
  <c r="F16" i="6" s="1"/>
  <c r="Z16" i="1"/>
  <c r="E16" i="6" s="1"/>
  <c r="Y16" i="1"/>
  <c r="D16" i="6" s="1"/>
  <c r="X16" i="1"/>
  <c r="N16" i="4" s="1"/>
  <c r="V16" i="2" s="1"/>
  <c r="W16" i="1"/>
  <c r="M16" i="4" s="1"/>
  <c r="U16" i="2" s="1"/>
  <c r="V16" i="1"/>
  <c r="L16" i="4" s="1"/>
  <c r="U16" i="1"/>
  <c r="K16" i="4" s="1"/>
  <c r="T16" i="1"/>
  <c r="J16" i="4" s="1"/>
  <c r="R16" i="2" s="1"/>
  <c r="S16" i="1"/>
  <c r="I16" i="4" s="1"/>
  <c r="Q16" i="2" s="1"/>
  <c r="R16" i="1"/>
  <c r="H16" i="4" s="1"/>
  <c r="P16" i="2" s="1"/>
  <c r="P16" i="1"/>
  <c r="O16" i="1"/>
  <c r="N16" i="1"/>
  <c r="Q16" i="3" s="1"/>
  <c r="K16" i="1"/>
  <c r="L16" i="3" s="1"/>
  <c r="I16" i="2" s="1"/>
  <c r="H16" i="1"/>
  <c r="H16" i="3" s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AT15" i="7" s="1"/>
  <c r="CM15" i="1"/>
  <c r="AS15" i="7" s="1"/>
  <c r="CL15" i="1"/>
  <c r="AR15" i="7" s="1"/>
  <c r="CK15" i="1"/>
  <c r="AQ15" i="7" s="1"/>
  <c r="CJ15" i="1"/>
  <c r="AP15" i="7" s="1"/>
  <c r="CI15" i="1"/>
  <c r="AO15" i="7" s="1"/>
  <c r="CH15" i="1"/>
  <c r="AN15" i="7" s="1"/>
  <c r="CG15" i="1"/>
  <c r="AM15" i="7" s="1"/>
  <c r="CF15" i="1"/>
  <c r="AL15" i="7" s="1"/>
  <c r="CE15" i="1"/>
  <c r="AK15" i="7" s="1"/>
  <c r="CD15" i="1"/>
  <c r="AJ15" i="7" s="1"/>
  <c r="CC15" i="1"/>
  <c r="AI15" i="7" s="1"/>
  <c r="CB15" i="1"/>
  <c r="AH15" i="7" s="1"/>
  <c r="CA15" i="1"/>
  <c r="AG15" i="7" s="1"/>
  <c r="BZ15" i="1"/>
  <c r="AF15" i="7" s="1"/>
  <c r="BY15" i="1"/>
  <c r="AE15" i="7" s="1"/>
  <c r="BX15" i="1"/>
  <c r="AD15" i="7" s="1"/>
  <c r="BW15" i="1"/>
  <c r="AC15" i="7" s="1"/>
  <c r="BV15" i="1"/>
  <c r="AB15" i="7" s="1"/>
  <c r="BU15" i="1"/>
  <c r="AA15" i="7" s="1"/>
  <c r="BT15" i="1"/>
  <c r="Z15" i="7" s="1"/>
  <c r="BS15" i="1"/>
  <c r="Y15" i="7" s="1"/>
  <c r="BR15" i="1"/>
  <c r="X15" i="7" s="1"/>
  <c r="BQ15" i="1"/>
  <c r="W15" i="7" s="1"/>
  <c r="BP15" i="1"/>
  <c r="V15" i="7" s="1"/>
  <c r="BO15" i="1"/>
  <c r="U15" i="7" s="1"/>
  <c r="BN15" i="1"/>
  <c r="T15" i="7" s="1"/>
  <c r="BM15" i="1"/>
  <c r="S15" i="7" s="1"/>
  <c r="BL15" i="1"/>
  <c r="R15" i="7" s="1"/>
  <c r="BK15" i="1"/>
  <c r="Q15" i="7" s="1"/>
  <c r="BJ15" i="1"/>
  <c r="P15" i="7" s="1"/>
  <c r="BI15" i="1"/>
  <c r="O15" i="7" s="1"/>
  <c r="BH15" i="1"/>
  <c r="N15" i="7" s="1"/>
  <c r="BG15" i="1"/>
  <c r="M15" i="7" s="1"/>
  <c r="BF15" i="1"/>
  <c r="L15" i="7" s="1"/>
  <c r="BE15" i="1"/>
  <c r="K15" i="7" s="1"/>
  <c r="BD15" i="1"/>
  <c r="J15" i="7" s="1"/>
  <c r="BC15" i="1"/>
  <c r="I15" i="7" s="1"/>
  <c r="BB15" i="1"/>
  <c r="H15" i="7" s="1"/>
  <c r="BA15" i="1"/>
  <c r="G15" i="7" s="1"/>
  <c r="AZ15" i="1"/>
  <c r="F15" i="7" s="1"/>
  <c r="AY15" i="1"/>
  <c r="E15" i="7" s="1"/>
  <c r="AX15" i="1"/>
  <c r="AC15" i="6" s="1"/>
  <c r="AW15" i="1"/>
  <c r="AB15" i="6" s="1"/>
  <c r="AV15" i="1"/>
  <c r="AA15" i="6" s="1"/>
  <c r="AU15" i="1"/>
  <c r="Z15" i="6" s="1"/>
  <c r="AT15" i="1"/>
  <c r="Y15" i="6" s="1"/>
  <c r="AS15" i="1"/>
  <c r="X15" i="6" s="1"/>
  <c r="AR15" i="1"/>
  <c r="W15" i="6" s="1"/>
  <c r="AQ15" i="1"/>
  <c r="V15" i="6" s="1"/>
  <c r="AP15" i="1"/>
  <c r="U15" i="6" s="1"/>
  <c r="AO15" i="1"/>
  <c r="T15" i="6" s="1"/>
  <c r="AN15" i="1"/>
  <c r="S15" i="6" s="1"/>
  <c r="AM15" i="1"/>
  <c r="R15" i="6" s="1"/>
  <c r="AL15" i="1"/>
  <c r="Q15" i="6" s="1"/>
  <c r="AK15" i="1"/>
  <c r="P15" i="6" s="1"/>
  <c r="AJ15" i="1"/>
  <c r="O15" i="6" s="1"/>
  <c r="AI15" i="1"/>
  <c r="N15" i="6" s="1"/>
  <c r="AH15" i="1"/>
  <c r="M15" i="6" s="1"/>
  <c r="AG15" i="1"/>
  <c r="L15" i="6" s="1"/>
  <c r="AF15" i="1"/>
  <c r="K15" i="6" s="1"/>
  <c r="AE15" i="1"/>
  <c r="J15" i="6" s="1"/>
  <c r="AD15" i="1"/>
  <c r="I15" i="6" s="1"/>
  <c r="AC15" i="1"/>
  <c r="H15" i="6" s="1"/>
  <c r="AB15" i="1"/>
  <c r="G15" i="6" s="1"/>
  <c r="AA15" i="1"/>
  <c r="F15" i="6" s="1"/>
  <c r="Z15" i="1"/>
  <c r="E15" i="6" s="1"/>
  <c r="Y15" i="1"/>
  <c r="D15" i="6" s="1"/>
  <c r="X15" i="1"/>
  <c r="N15" i="4" s="1"/>
  <c r="V15" i="2" s="1"/>
  <c r="W15" i="1"/>
  <c r="M15" i="4" s="1"/>
  <c r="U15" i="2" s="1"/>
  <c r="V15" i="1"/>
  <c r="L15" i="4" s="1"/>
  <c r="U15" i="1"/>
  <c r="K15" i="4" s="1"/>
  <c r="S15" i="2" s="1"/>
  <c r="T15" i="1"/>
  <c r="J15" i="4" s="1"/>
  <c r="R15" i="2" s="1"/>
  <c r="S15" i="1"/>
  <c r="I15" i="4" s="1"/>
  <c r="Q15" i="2" s="1"/>
  <c r="R15" i="1"/>
  <c r="H15" i="4" s="1"/>
  <c r="P15" i="2" s="1"/>
  <c r="P15" i="1"/>
  <c r="O15" i="1"/>
  <c r="N15" i="1"/>
  <c r="Q15" i="3" s="1"/>
  <c r="K15" i="1"/>
  <c r="L15" i="3" s="1"/>
  <c r="I15" i="2" s="1"/>
  <c r="H15" i="1"/>
  <c r="H15" i="3" s="1"/>
  <c r="G12" i="1"/>
  <c r="Q12" i="1" s="1"/>
  <c r="G11" i="1"/>
  <c r="Q11" i="1" s="1"/>
  <c r="G10" i="1"/>
  <c r="Q10" i="1" s="1"/>
  <c r="G9" i="1"/>
  <c r="Q9" i="1" s="1"/>
  <c r="G8" i="1"/>
  <c r="Q8" i="1" s="1"/>
  <c r="G7" i="1"/>
  <c r="Q7" i="1" s="1"/>
  <c r="G6" i="1"/>
  <c r="Q6" i="1" s="1"/>
  <c r="G5" i="1"/>
  <c r="Q5" i="1" s="1"/>
  <c r="G4" i="1"/>
  <c r="Q4" i="1" s="1"/>
  <c r="G3" i="1"/>
  <c r="Q3" i="1" s="1"/>
  <c r="G2" i="1"/>
  <c r="Q2" i="1" s="1"/>
  <c r="AI6" i="2" l="1"/>
  <c r="AL6" i="2"/>
  <c r="X11" i="2"/>
  <c r="BK11" i="2"/>
  <c r="P13" i="4"/>
  <c r="BK3" i="2"/>
  <c r="X3" i="2"/>
  <c r="BK8" i="2"/>
  <c r="X12" i="2"/>
  <c r="X8" i="2"/>
  <c r="G7" i="5"/>
  <c r="J7" i="5" s="1"/>
  <c r="U7" i="3"/>
  <c r="G7" i="4"/>
  <c r="G9" i="5"/>
  <c r="J9" i="5" s="1"/>
  <c r="G9" i="4"/>
  <c r="U9" i="3"/>
  <c r="Q16" i="1"/>
  <c r="G12" i="5"/>
  <c r="J12" i="5" s="1"/>
  <c r="G12" i="4"/>
  <c r="AB5" i="4" s="1"/>
  <c r="U12" i="3"/>
  <c r="G2" i="5"/>
  <c r="J2" i="5" s="1"/>
  <c r="U2" i="3"/>
  <c r="G2" i="4"/>
  <c r="Q15" i="1"/>
  <c r="Q17" i="1"/>
  <c r="G10" i="5"/>
  <c r="J10" i="5" s="1"/>
  <c r="G10" i="4"/>
  <c r="U10" i="3"/>
  <c r="G11" i="4"/>
  <c r="AB4" i="4" s="1"/>
  <c r="G11" i="5"/>
  <c r="J11" i="5" s="1"/>
  <c r="U11" i="3"/>
  <c r="G3" i="5"/>
  <c r="J3" i="5" s="1"/>
  <c r="U3" i="3"/>
  <c r="G3" i="4"/>
  <c r="G4" i="4"/>
  <c r="G4" i="5"/>
  <c r="J4" i="5" s="1"/>
  <c r="U4" i="3"/>
  <c r="G8" i="5"/>
  <c r="J8" i="5" s="1"/>
  <c r="U8" i="3"/>
  <c r="G8" i="4"/>
  <c r="G5" i="4"/>
  <c r="G5" i="5"/>
  <c r="J5" i="5" s="1"/>
  <c r="U5" i="3"/>
  <c r="G6" i="5"/>
  <c r="J6" i="5" s="1"/>
  <c r="G6" i="4"/>
  <c r="U6" i="3"/>
  <c r="Y17" i="4"/>
  <c r="AF17" i="2" s="1"/>
  <c r="T17" i="2"/>
  <c r="A3" i="6"/>
  <c r="B3" i="7"/>
  <c r="A3" i="2"/>
  <c r="B10" i="7"/>
  <c r="A10" i="6"/>
  <c r="A10" i="2"/>
  <c r="P4" i="4"/>
  <c r="W4" i="2"/>
  <c r="AB2" i="4"/>
  <c r="Y2" i="4"/>
  <c r="Y15" i="4"/>
  <c r="AF15" i="2" s="1"/>
  <c r="T15" i="2"/>
  <c r="D17" i="4"/>
  <c r="D17" i="5"/>
  <c r="S17" i="3"/>
  <c r="M17" i="2" s="1"/>
  <c r="AE12" i="4"/>
  <c r="AI12" i="2"/>
  <c r="D16" i="5"/>
  <c r="D16" i="4"/>
  <c r="S16" i="3"/>
  <c r="M16" i="2" s="1"/>
  <c r="E17" i="4"/>
  <c r="E17" i="5"/>
  <c r="T17" i="3"/>
  <c r="N17" i="2" s="1"/>
  <c r="D15" i="5"/>
  <c r="D15" i="4"/>
  <c r="S15" i="3"/>
  <c r="M15" i="2" s="1"/>
  <c r="T16" i="3"/>
  <c r="N16" i="2" s="1"/>
  <c r="E16" i="5"/>
  <c r="E16" i="4"/>
  <c r="AB16" i="4"/>
  <c r="Y16" i="4"/>
  <c r="AF16" i="2" s="1"/>
  <c r="T16" i="2"/>
  <c r="E15" i="5"/>
  <c r="H15" i="5" s="1"/>
  <c r="E15" i="4"/>
  <c r="T15" i="3"/>
  <c r="N15" i="2" s="1"/>
  <c r="B7" i="7"/>
  <c r="A7" i="6"/>
  <c r="A7" i="2"/>
  <c r="AQ12" i="2"/>
  <c r="AE13" i="4"/>
  <c r="AI13" i="2"/>
  <c r="AS3" i="4"/>
  <c r="AZ3" i="2" s="1"/>
  <c r="AV3" i="4"/>
  <c r="BC3" i="2" s="1"/>
  <c r="AT3" i="4"/>
  <c r="BA3" i="2" s="1"/>
  <c r="AR3" i="4"/>
  <c r="AY3" i="2" s="1"/>
  <c r="A8" i="6"/>
  <c r="B8" i="7"/>
  <c r="U3" i="4"/>
  <c r="B2" i="7"/>
  <c r="A2" i="6"/>
  <c r="A11" i="6"/>
  <c r="B11" i="7"/>
  <c r="A11" i="2"/>
  <c r="AK6" i="4"/>
  <c r="B6" i="7"/>
  <c r="A6" i="6"/>
  <c r="B14" i="7"/>
  <c r="A14" i="6"/>
  <c r="Y13" i="4"/>
  <c r="X4" i="4"/>
  <c r="AE4" i="2" s="1"/>
  <c r="W4" i="4"/>
  <c r="AD4" i="2" s="1"/>
  <c r="S4" i="4"/>
  <c r="T4" i="4" s="1"/>
  <c r="B5" i="7"/>
  <c r="A5" i="6"/>
  <c r="B13" i="7"/>
  <c r="A13" i="6"/>
  <c r="AG3" i="4"/>
  <c r="AN3" i="2" s="1"/>
  <c r="AC6" i="4"/>
  <c r="Y11" i="4"/>
  <c r="AF11" i="2" s="1"/>
  <c r="AR14" i="4"/>
  <c r="AY14" i="2" s="1"/>
  <c r="AU14" i="4"/>
  <c r="BB14" i="2" s="1"/>
  <c r="AT14" i="4"/>
  <c r="BA14" i="2" s="1"/>
  <c r="AS14" i="4"/>
  <c r="AZ14" i="2" s="1"/>
  <c r="B16" i="3"/>
  <c r="B15" i="3"/>
  <c r="AH3" i="4"/>
  <c r="AO3" i="2" s="1"/>
  <c r="U14" i="4"/>
  <c r="AH11" i="4"/>
  <c r="AO11" i="2" s="1"/>
  <c r="AS11" i="4"/>
  <c r="AZ11" i="2" s="1"/>
  <c r="AG11" i="4"/>
  <c r="AN11" i="2" s="1"/>
  <c r="Z11" i="4"/>
  <c r="AG11" i="2" s="1"/>
  <c r="AJ11" i="4"/>
  <c r="T11" i="4"/>
  <c r="AT11" i="4" s="1"/>
  <c r="BA11" i="2" s="1"/>
  <c r="AI11" i="4"/>
  <c r="AU11" i="4"/>
  <c r="BB11" i="2" s="1"/>
  <c r="AB11" i="4"/>
  <c r="AA11" i="4"/>
  <c r="AH11" i="2" s="1"/>
  <c r="A4" i="6"/>
  <c r="B4" i="7"/>
  <c r="B12" i="7"/>
  <c r="A12" i="6"/>
  <c r="AF5" i="4"/>
  <c r="AI7" i="4"/>
  <c r="AF7" i="4"/>
  <c r="AJ9" i="4"/>
  <c r="AJ10" i="4"/>
  <c r="AI10" i="4"/>
  <c r="AG10" i="4"/>
  <c r="AN10" i="2" s="1"/>
  <c r="AF10" i="4"/>
  <c r="AD10" i="4"/>
  <c r="AK10" i="2" s="1"/>
  <c r="Z10" i="4"/>
  <c r="AG10" i="2" s="1"/>
  <c r="AH10" i="4"/>
  <c r="AO10" i="2" s="1"/>
  <c r="A9" i="6"/>
  <c r="B9" i="7"/>
  <c r="S6" i="4"/>
  <c r="T6" i="4" s="1"/>
  <c r="W6" i="4"/>
  <c r="AD6" i="2" s="1"/>
  <c r="U2" i="4"/>
  <c r="AS2" i="4"/>
  <c r="AD11" i="4"/>
  <c r="AK11" i="2" s="1"/>
  <c r="O2" i="4"/>
  <c r="AF2" i="4"/>
  <c r="AU4" i="4"/>
  <c r="BB4" i="2" s="1"/>
  <c r="Z4" i="4"/>
  <c r="AG4" i="2" s="1"/>
  <c r="AJ4" i="4"/>
  <c r="AJ17" i="4" s="1"/>
  <c r="AQ17" i="2" s="1"/>
  <c r="AI4" i="4"/>
  <c r="AS4" i="4"/>
  <c r="AZ4" i="2" s="1"/>
  <c r="AG4" i="4"/>
  <c r="AN4" i="2" s="1"/>
  <c r="AH5" i="4"/>
  <c r="AO5" i="2" s="1"/>
  <c r="X6" i="4"/>
  <c r="AE6" i="2" s="1"/>
  <c r="AG7" i="4"/>
  <c r="AN7" i="2" s="1"/>
  <c r="X8" i="4"/>
  <c r="AE8" i="2" s="1"/>
  <c r="S8" i="4"/>
  <c r="T8" i="4" s="1"/>
  <c r="AF9" i="4"/>
  <c r="AF11" i="4"/>
  <c r="AR2" i="4"/>
  <c r="AG5" i="4"/>
  <c r="AN5" i="2" s="1"/>
  <c r="S7" i="4"/>
  <c r="T7" i="4" s="1"/>
  <c r="U7" i="4" s="1"/>
  <c r="AF8" i="4"/>
  <c r="T9" i="4"/>
  <c r="AT9" i="4" s="1"/>
  <c r="BA9" i="2" s="1"/>
  <c r="AG9" i="4"/>
  <c r="AN9" i="2" s="1"/>
  <c r="AC17" i="4"/>
  <c r="AJ17" i="2" s="1"/>
  <c r="S5" i="4"/>
  <c r="T5" i="4" s="1"/>
  <c r="AH14" i="4"/>
  <c r="AO14" i="2" s="1"/>
  <c r="H2" i="5"/>
  <c r="AI3" i="4"/>
  <c r="AU3" i="4"/>
  <c r="BB3" i="2" s="1"/>
  <c r="AI5" i="4"/>
  <c r="AJ6" i="4"/>
  <c r="Z9" i="4"/>
  <c r="AG9" i="2" s="1"/>
  <c r="Y12" i="4"/>
  <c r="AD13" i="4"/>
  <c r="AK13" i="2" s="1"/>
  <c r="AC13" i="4"/>
  <c r="AR13" i="4"/>
  <c r="AY13" i="2" s="1"/>
  <c r="AF13" i="4"/>
  <c r="AU13" i="4"/>
  <c r="BB13" i="2" s="1"/>
  <c r="Z15" i="4"/>
  <c r="AG15" i="2" s="1"/>
  <c r="AB15" i="4"/>
  <c r="AG15" i="4"/>
  <c r="AN15" i="2" s="1"/>
  <c r="H11" i="5"/>
  <c r="U11" i="4"/>
  <c r="AA2" i="4"/>
  <c r="AH2" i="2" s="1"/>
  <c r="AJ16" i="4"/>
  <c r="AI16" i="4"/>
  <c r="AG16" i="4"/>
  <c r="AN16" i="2" s="1"/>
  <c r="AC2" i="4"/>
  <c r="AJ2" i="2" s="1"/>
  <c r="AA3" i="4"/>
  <c r="AH3" i="2" s="1"/>
  <c r="Z5" i="4"/>
  <c r="AG5" i="2" s="1"/>
  <c r="AB7" i="4"/>
  <c r="AD9" i="4"/>
  <c r="AK9" i="2" s="1"/>
  <c r="X10" i="4"/>
  <c r="AE10" i="2" s="1"/>
  <c r="W10" i="4"/>
  <c r="AD10" i="2" s="1"/>
  <c r="AR12" i="4"/>
  <c r="AY12" i="2" s="1"/>
  <c r="AF12" i="4"/>
  <c r="T12" i="4"/>
  <c r="AC12" i="4"/>
  <c r="AS12" i="4"/>
  <c r="AZ12" i="2" s="1"/>
  <c r="U13" i="4"/>
  <c r="AJ13" i="4"/>
  <c r="Z17" i="4"/>
  <c r="AG17" i="2" s="1"/>
  <c r="AB3" i="4"/>
  <c r="AA5" i="4"/>
  <c r="AH5" i="2" s="1"/>
  <c r="AD7" i="4"/>
  <c r="AK7" i="2" s="1"/>
  <c r="S10" i="4"/>
  <c r="T10" i="4" s="1"/>
  <c r="AD12" i="4"/>
  <c r="AK12" i="2" s="1"/>
  <c r="AB14" i="4"/>
  <c r="AA17" i="4"/>
  <c r="AH17" i="2" s="1"/>
  <c r="H4" i="5"/>
  <c r="AA8" i="4"/>
  <c r="AH8" i="2" s="1"/>
  <c r="AA14" i="4"/>
  <c r="AH14" i="2" s="1"/>
  <c r="H13" i="5"/>
  <c r="J14" i="5"/>
  <c r="EI17" i="8"/>
  <c r="EI15" i="8"/>
  <c r="EU17" i="8"/>
  <c r="EU15" i="8"/>
  <c r="BF3" i="8"/>
  <c r="CE6" i="8"/>
  <c r="FE6" i="2" s="1"/>
  <c r="DY7" i="8"/>
  <c r="FK7" i="2" s="1"/>
  <c r="DY10" i="8"/>
  <c r="FK10" i="2" s="1"/>
  <c r="DV15" i="8"/>
  <c r="DV17" i="8"/>
  <c r="BE4" i="8"/>
  <c r="FE4" i="8"/>
  <c r="FN4" i="2" s="1"/>
  <c r="DJ5" i="8"/>
  <c r="FH5" i="2" s="1"/>
  <c r="BK15" i="8"/>
  <c r="BK17" i="8"/>
  <c r="CD2" i="8"/>
  <c r="BW15" i="8"/>
  <c r="BW17" i="8"/>
  <c r="DJ3" i="8"/>
  <c r="FH3" i="2" s="1"/>
  <c r="FW6" i="8"/>
  <c r="FQ6" i="2" s="1"/>
  <c r="R15" i="8"/>
  <c r="R17" i="8"/>
  <c r="AD15" i="8"/>
  <c r="AD17" i="8"/>
  <c r="AY2" i="8"/>
  <c r="AP15" i="8"/>
  <c r="AP17" i="8"/>
  <c r="FW2" i="8"/>
  <c r="FQ2" i="2" s="1"/>
  <c r="BV15" i="8"/>
  <c r="CJ15" i="8"/>
  <c r="CV15" i="8"/>
  <c r="DH15" i="8"/>
  <c r="DU15" i="8"/>
  <c r="EH15" i="8"/>
  <c r="EH17" i="8"/>
  <c r="ET15" i="8"/>
  <c r="ET17" i="8"/>
  <c r="FH17" i="8"/>
  <c r="FH15" i="8"/>
  <c r="FT17" i="8"/>
  <c r="FT15" i="8"/>
  <c r="BA4" i="8"/>
  <c r="AX5" i="8"/>
  <c r="AX17" i="8" s="1"/>
  <c r="CD8" i="8"/>
  <c r="FD8" i="8"/>
  <c r="AW10" i="8"/>
  <c r="CE14" i="8"/>
  <c r="FE14" i="2" s="1"/>
  <c r="FW14" i="8"/>
  <c r="FQ14" i="2" s="1"/>
  <c r="BE12" i="8"/>
  <c r="BF12" i="8"/>
  <c r="CE12" i="8"/>
  <c r="FE12" i="2" s="1"/>
  <c r="S17" i="8"/>
  <c r="S15" i="8"/>
  <c r="AE17" i="8"/>
  <c r="AE15" i="8"/>
  <c r="AQ17" i="8"/>
  <c r="AQ15" i="8"/>
  <c r="CL15" i="8"/>
  <c r="CL17" i="8"/>
  <c r="CX15" i="8"/>
  <c r="CX17" i="8"/>
  <c r="DW17" i="8"/>
  <c r="DW15" i="8"/>
  <c r="EJ17" i="8"/>
  <c r="EJ15" i="8"/>
  <c r="EV17" i="8"/>
  <c r="EV15" i="8"/>
  <c r="FJ17" i="8"/>
  <c r="FJ15" i="8"/>
  <c r="DI4" i="8"/>
  <c r="AW5" i="8"/>
  <c r="AZ5" i="8"/>
  <c r="FE7" i="8"/>
  <c r="FN7" i="2" s="1"/>
  <c r="FE10" i="8"/>
  <c r="FN10" i="2" s="1"/>
  <c r="CE11" i="8"/>
  <c r="FE11" i="2" s="1"/>
  <c r="DY13" i="8"/>
  <c r="FK13" i="2" s="1"/>
  <c r="F15" i="8"/>
  <c r="F17" i="8"/>
  <c r="T17" i="8"/>
  <c r="T15" i="8"/>
  <c r="AF17" i="8"/>
  <c r="AF15" i="8"/>
  <c r="AR17" i="8"/>
  <c r="AR15" i="8"/>
  <c r="BM15" i="8"/>
  <c r="BY15" i="8"/>
  <c r="CM17" i="8"/>
  <c r="CM15" i="8"/>
  <c r="CY17" i="8"/>
  <c r="CY15" i="8"/>
  <c r="DL17" i="8"/>
  <c r="DL15" i="8"/>
  <c r="DX2" i="8"/>
  <c r="EK17" i="8"/>
  <c r="EW17" i="8"/>
  <c r="FK17" i="8"/>
  <c r="AY3" i="8"/>
  <c r="FV3" i="8"/>
  <c r="FV17" i="8" s="1"/>
  <c r="FV4" i="8"/>
  <c r="CD5" i="8"/>
  <c r="BD16" i="8"/>
  <c r="CE10" i="8"/>
  <c r="FE10" i="2" s="1"/>
  <c r="BF11" i="8"/>
  <c r="BE11" i="8"/>
  <c r="DJ11" i="8"/>
  <c r="FH11" i="2" s="1"/>
  <c r="FW11" i="8"/>
  <c r="FQ11" i="2" s="1"/>
  <c r="CE13" i="8"/>
  <c r="FE13" i="2" s="1"/>
  <c r="G17" i="8"/>
  <c r="G15" i="8"/>
  <c r="BN15" i="8"/>
  <c r="BN17" i="8"/>
  <c r="BZ15" i="8"/>
  <c r="BZ17" i="8"/>
  <c r="CN17" i="8"/>
  <c r="CN15" i="8"/>
  <c r="CZ17" i="8"/>
  <c r="CZ15" i="8"/>
  <c r="EL17" i="8"/>
  <c r="EL15" i="8"/>
  <c r="EX17" i="8"/>
  <c r="EX15" i="8"/>
  <c r="BF4" i="8"/>
  <c r="DX5" i="8"/>
  <c r="FE12" i="8"/>
  <c r="FN12" i="2" s="1"/>
  <c r="DJ14" i="8"/>
  <c r="FH14" i="2" s="1"/>
  <c r="DY14" i="8"/>
  <c r="FK14" i="2" s="1"/>
  <c r="FE14" i="8"/>
  <c r="FN14" i="2" s="1"/>
  <c r="H17" i="8"/>
  <c r="H15" i="8"/>
  <c r="V17" i="8"/>
  <c r="V15" i="8"/>
  <c r="AH17" i="8"/>
  <c r="AH15" i="8"/>
  <c r="AT17" i="8"/>
  <c r="AT15" i="8"/>
  <c r="BO17" i="8"/>
  <c r="BO15" i="8"/>
  <c r="CA17" i="8"/>
  <c r="CA15" i="8"/>
  <c r="DN17" i="8"/>
  <c r="DN15" i="8"/>
  <c r="K5" i="8"/>
  <c r="L5" i="8" s="1"/>
  <c r="EW5" i="2" s="1"/>
  <c r="FV8" i="8"/>
  <c r="O16" i="8"/>
  <c r="AW9" i="8"/>
  <c r="AM16" i="8"/>
  <c r="AZ9" i="8"/>
  <c r="AZ16" i="8" s="1"/>
  <c r="BC16" i="8"/>
  <c r="DI9" i="8"/>
  <c r="BD11" i="8"/>
  <c r="BF13" i="8"/>
  <c r="BE13" i="8"/>
  <c r="I17" i="8"/>
  <c r="BP17" i="8"/>
  <c r="BP15" i="8"/>
  <c r="CB17" i="8"/>
  <c r="CB15" i="8"/>
  <c r="CP17" i="8"/>
  <c r="CP15" i="8"/>
  <c r="DB17" i="8"/>
  <c r="DB15" i="8"/>
  <c r="EB17" i="8"/>
  <c r="EN17" i="8"/>
  <c r="EZ17" i="8"/>
  <c r="FN15" i="8"/>
  <c r="DX3" i="8"/>
  <c r="DX4" i="8"/>
  <c r="FD6" i="8"/>
  <c r="BA8" i="8"/>
  <c r="CD9" i="8"/>
  <c r="BK16" i="8"/>
  <c r="CL16" i="8"/>
  <c r="CX16" i="8"/>
  <c r="DL16" i="8"/>
  <c r="J17" i="8"/>
  <c r="J15" i="8"/>
  <c r="FO15" i="8"/>
  <c r="FO17" i="8"/>
  <c r="BC3" i="8"/>
  <c r="BE3" i="8" s="1"/>
  <c r="FD3" i="8"/>
  <c r="CD4" i="8"/>
  <c r="BA6" i="8"/>
  <c r="DI6" i="8"/>
  <c r="CD7" i="8"/>
  <c r="DI8" i="8"/>
  <c r="FW10" i="8"/>
  <c r="FQ10" i="2" s="1"/>
  <c r="DY11" i="8"/>
  <c r="FK11" i="2" s="1"/>
  <c r="FE11" i="8"/>
  <c r="FN11" i="2" s="1"/>
  <c r="DJ12" i="8"/>
  <c r="FH12" i="2" s="1"/>
  <c r="FW12" i="8"/>
  <c r="FQ12" i="2" s="1"/>
  <c r="FE13" i="8"/>
  <c r="FN13" i="2" s="1"/>
  <c r="FW13" i="8"/>
  <c r="FQ13" i="2" s="1"/>
  <c r="BF14" i="8"/>
  <c r="BE14" i="8"/>
  <c r="BR17" i="8"/>
  <c r="BR15" i="8"/>
  <c r="CR17" i="8"/>
  <c r="DD17" i="8"/>
  <c r="CD3" i="8"/>
  <c r="BF7" i="8"/>
  <c r="L9" i="8"/>
  <c r="EW9" i="2" s="1"/>
  <c r="K16" i="8"/>
  <c r="L16" i="8" s="1"/>
  <c r="EW16" i="2" s="1"/>
  <c r="AX15" i="8"/>
  <c r="BB2" i="8"/>
  <c r="BS17" i="8"/>
  <c r="CG15" i="8"/>
  <c r="CS15" i="8"/>
  <c r="DE15" i="8"/>
  <c r="EE15" i="8"/>
  <c r="EE17" i="8"/>
  <c r="FD2" i="8"/>
  <c r="EQ15" i="8"/>
  <c r="EQ17" i="8"/>
  <c r="FC15" i="8"/>
  <c r="FC17" i="8"/>
  <c r="FQ15" i="8"/>
  <c r="FE5" i="8"/>
  <c r="FN5" i="2" s="1"/>
  <c r="DI7" i="8"/>
  <c r="FV7" i="8"/>
  <c r="BN16" i="8"/>
  <c r="BZ16" i="8"/>
  <c r="BA10" i="8"/>
  <c r="BA16" i="8" s="1"/>
  <c r="AW2" i="8"/>
  <c r="O15" i="8"/>
  <c r="O17" i="8"/>
  <c r="AA15" i="8"/>
  <c r="AA17" i="8"/>
  <c r="AM15" i="8"/>
  <c r="AM17" i="8"/>
  <c r="AZ2" i="8"/>
  <c r="BC2" i="8"/>
  <c r="BT17" i="8"/>
  <c r="CH15" i="8"/>
  <c r="CT15" i="8"/>
  <c r="DF15" i="8"/>
  <c r="DS15" i="8"/>
  <c r="DS17" i="8"/>
  <c r="EF15" i="8"/>
  <c r="ER15" i="8"/>
  <c r="FR15" i="8"/>
  <c r="FR17" i="8"/>
  <c r="FV5" i="8"/>
  <c r="AW6" i="8"/>
  <c r="BE7" i="8"/>
  <c r="AW8" i="8"/>
  <c r="EE16" i="8"/>
  <c r="FD9" i="8"/>
  <c r="BD2" i="8"/>
  <c r="CI15" i="8"/>
  <c r="CI17" i="8"/>
  <c r="CU15" i="8"/>
  <c r="CU17" i="8"/>
  <c r="DG15" i="8"/>
  <c r="DG17" i="8"/>
  <c r="FG17" i="8"/>
  <c r="FG15" i="8"/>
  <c r="FS17" i="8"/>
  <c r="FS15" i="8"/>
  <c r="BD3" i="8"/>
  <c r="BA3" i="8"/>
  <c r="DX8" i="8"/>
  <c r="DJ10" i="8"/>
  <c r="FH10" i="2" s="1"/>
  <c r="DY12" i="8"/>
  <c r="FK12" i="2" s="1"/>
  <c r="DJ13" i="8"/>
  <c r="FH13" i="2" s="1"/>
  <c r="M17" i="8"/>
  <c r="Y17" i="8"/>
  <c r="AK17" i="8"/>
  <c r="BU17" i="8"/>
  <c r="CG17" i="8"/>
  <c r="CS17" i="8"/>
  <c r="DE17" i="8"/>
  <c r="DQ17" i="8"/>
  <c r="EC17" i="8"/>
  <c r="EO17" i="8"/>
  <c r="FA17" i="8"/>
  <c r="FM17" i="8"/>
  <c r="BA2" i="8"/>
  <c r="DI2" i="8"/>
  <c r="AX9" i="8"/>
  <c r="AX16" i="8" s="1"/>
  <c r="N17" i="8"/>
  <c r="Z17" i="8"/>
  <c r="AL17" i="8"/>
  <c r="BV17" i="8"/>
  <c r="CH17" i="8"/>
  <c r="CT17" i="8"/>
  <c r="DF17" i="8"/>
  <c r="DR17" i="8"/>
  <c r="ED17" i="8"/>
  <c r="EP17" i="8"/>
  <c r="FB17" i="8"/>
  <c r="FN17" i="8"/>
  <c r="I15" i="8"/>
  <c r="U15" i="8"/>
  <c r="AG15" i="8"/>
  <c r="AS15" i="8"/>
  <c r="BQ15" i="8"/>
  <c r="CC15" i="8"/>
  <c r="CO15" i="8"/>
  <c r="DA15" i="8"/>
  <c r="DM15" i="8"/>
  <c r="EK15" i="8"/>
  <c r="EW15" i="8"/>
  <c r="FI15" i="8"/>
  <c r="FU15" i="8"/>
  <c r="M16" i="8"/>
  <c r="D17" i="8"/>
  <c r="P17" i="8"/>
  <c r="AB17" i="8"/>
  <c r="AN17" i="8"/>
  <c r="BL17" i="8"/>
  <c r="BX17" i="8"/>
  <c r="CJ17" i="8"/>
  <c r="CV17" i="8"/>
  <c r="DH17" i="8"/>
  <c r="DT17" i="8"/>
  <c r="EF17" i="8"/>
  <c r="ER17" i="8"/>
  <c r="FP17" i="8"/>
  <c r="W15" i="8"/>
  <c r="AI15" i="8"/>
  <c r="AU15" i="8"/>
  <c r="BS15" i="8"/>
  <c r="CQ15" i="8"/>
  <c r="DC15" i="8"/>
  <c r="DO15" i="8"/>
  <c r="EA15" i="8"/>
  <c r="EM15" i="8"/>
  <c r="EY15" i="8"/>
  <c r="FK15" i="8"/>
  <c r="E17" i="8"/>
  <c r="Q17" i="8"/>
  <c r="AC17" i="8"/>
  <c r="AO17" i="8"/>
  <c r="BM17" i="8"/>
  <c r="BY17" i="8"/>
  <c r="CK17" i="8"/>
  <c r="CW17" i="8"/>
  <c r="DU17" i="8"/>
  <c r="EG17" i="8"/>
  <c r="ES17" i="8"/>
  <c r="FQ17" i="8"/>
  <c r="BB9" i="8"/>
  <c r="BB16" i="8" s="1"/>
  <c r="X15" i="8"/>
  <c r="AJ15" i="8"/>
  <c r="AV15" i="8"/>
  <c r="BT15" i="8"/>
  <c r="CR15" i="8"/>
  <c r="DD15" i="8"/>
  <c r="DP15" i="8"/>
  <c r="EB15" i="8"/>
  <c r="EN15" i="8"/>
  <c r="EZ15" i="8"/>
  <c r="FL15" i="8"/>
  <c r="D16" i="8"/>
  <c r="K2" i="8"/>
  <c r="DX9" i="8"/>
  <c r="Z15" i="8"/>
  <c r="FV9" i="8"/>
  <c r="O4" i="2" l="1"/>
  <c r="O7" i="2"/>
  <c r="O3" i="2"/>
  <c r="AJ12" i="2"/>
  <c r="O2" i="2"/>
  <c r="AJ6" i="2"/>
  <c r="O12" i="2"/>
  <c r="AJ13" i="2"/>
  <c r="L11" i="5"/>
  <c r="O11" i="5" s="1"/>
  <c r="O5" i="2"/>
  <c r="O11" i="2"/>
  <c r="AC5" i="4"/>
  <c r="L5" i="5"/>
  <c r="O5" i="5" s="1"/>
  <c r="L12" i="5"/>
  <c r="O12" i="5" s="1"/>
  <c r="AC7" i="4"/>
  <c r="O10" i="2"/>
  <c r="O9" i="2"/>
  <c r="O8" i="2"/>
  <c r="O6" i="2"/>
  <c r="L9" i="5"/>
  <c r="M13" i="5"/>
  <c r="X13" i="2"/>
  <c r="V7" i="4"/>
  <c r="AC7" i="2" s="1"/>
  <c r="AB7" i="2"/>
  <c r="J17" i="5"/>
  <c r="K2" i="5"/>
  <c r="L2" i="5"/>
  <c r="BH2" i="2"/>
  <c r="K3" i="5"/>
  <c r="BH3" i="2"/>
  <c r="L3" i="5"/>
  <c r="FX17" i="8"/>
  <c r="FR17" i="2" s="1"/>
  <c r="FW17" i="8"/>
  <c r="FQ17" i="2" s="1"/>
  <c r="FP17" i="2"/>
  <c r="FX10" i="8"/>
  <c r="FR10" i="2" s="1"/>
  <c r="FX13" i="8"/>
  <c r="FR13" i="2" s="1"/>
  <c r="FX14" i="8"/>
  <c r="FR14" i="2" s="1"/>
  <c r="FX6" i="8"/>
  <c r="FR6" i="2" s="1"/>
  <c r="FX2" i="8"/>
  <c r="FR2" i="2" s="1"/>
  <c r="FX12" i="8"/>
  <c r="FR12" i="2" s="1"/>
  <c r="FX11" i="8"/>
  <c r="FR11" i="2" s="1"/>
  <c r="BG3" i="8"/>
  <c r="EZ3" i="2" s="1"/>
  <c r="EX3" i="2"/>
  <c r="U10" i="4"/>
  <c r="AA10" i="2"/>
  <c r="AR10" i="4"/>
  <c r="AY10" i="2" s="1"/>
  <c r="AV10" i="4"/>
  <c r="BC10" i="2" s="1"/>
  <c r="AU10" i="4"/>
  <c r="BB10" i="2" s="1"/>
  <c r="AT10" i="4"/>
  <c r="BA10" i="2" s="1"/>
  <c r="AS10" i="4"/>
  <c r="AZ10" i="2" s="1"/>
  <c r="FD15" i="8"/>
  <c r="FD17" i="8"/>
  <c r="FE2" i="8"/>
  <c r="FN2" i="2" s="1"/>
  <c r="FF2" i="8"/>
  <c r="FO2" i="2" s="1"/>
  <c r="FM2" i="2"/>
  <c r="CF7" i="8"/>
  <c r="FF7" i="2" s="1"/>
  <c r="CE7" i="8"/>
  <c r="FE7" i="2" s="1"/>
  <c r="FD7" i="2"/>
  <c r="BE8" i="8"/>
  <c r="BF8" i="8"/>
  <c r="DJ6" i="8"/>
  <c r="FH6" i="2" s="1"/>
  <c r="FG6" i="2"/>
  <c r="K12" i="5"/>
  <c r="BH12" i="2"/>
  <c r="AV12" i="4"/>
  <c r="BC12" i="2" s="1"/>
  <c r="AU12" i="4"/>
  <c r="BB12" i="2" s="1"/>
  <c r="U12" i="4"/>
  <c r="AA12" i="2"/>
  <c r="AP3" i="2"/>
  <c r="AM8" i="2"/>
  <c r="AU6" i="4"/>
  <c r="BB6" i="2" s="1"/>
  <c r="U6" i="4"/>
  <c r="AR6" i="4"/>
  <c r="AY6" i="2" s="1"/>
  <c r="AS6" i="4"/>
  <c r="AT6" i="4"/>
  <c r="BA6" i="2" s="1"/>
  <c r="AV6" i="4"/>
  <c r="BC6" i="2" s="1"/>
  <c r="AA6" i="2"/>
  <c r="AM7" i="2"/>
  <c r="AE11" i="4"/>
  <c r="AI11" i="2"/>
  <c r="AN6" i="4"/>
  <c r="AQ6" i="4" s="1"/>
  <c r="AM6" i="4"/>
  <c r="AL6" i="4"/>
  <c r="AR6" i="2"/>
  <c r="U17" i="4"/>
  <c r="AB17" i="4"/>
  <c r="AE2" i="4"/>
  <c r="AI2" i="2"/>
  <c r="CE9" i="8"/>
  <c r="FE9" i="2" s="1"/>
  <c r="CD16" i="8"/>
  <c r="FD9" i="2"/>
  <c r="BA15" i="8"/>
  <c r="BA17" i="8"/>
  <c r="BI3" i="8"/>
  <c r="FB3" i="2" s="1"/>
  <c r="EY3" i="2"/>
  <c r="AF17" i="4"/>
  <c r="AM17" i="2" s="1"/>
  <c r="AM2" i="2"/>
  <c r="P7" i="4"/>
  <c r="W7" i="2"/>
  <c r="AP11" i="2"/>
  <c r="AE16" i="4"/>
  <c r="AI16" i="2"/>
  <c r="AC16" i="4"/>
  <c r="X16" i="4"/>
  <c r="AE16" i="2" s="1"/>
  <c r="W16" i="4"/>
  <c r="AD16" i="2" s="1"/>
  <c r="S16" i="4"/>
  <c r="T16" i="4" s="1"/>
  <c r="K6" i="5"/>
  <c r="BH6" i="2"/>
  <c r="DI15" i="8"/>
  <c r="DI17" i="8"/>
  <c r="DK2" i="8" s="1"/>
  <c r="FI2" i="2" s="1"/>
  <c r="DJ2" i="8"/>
  <c r="FH2" i="2" s="1"/>
  <c r="FG2" i="2"/>
  <c r="FX5" i="8"/>
  <c r="FR5" i="2" s="1"/>
  <c r="FW5" i="8"/>
  <c r="FQ5" i="2" s="1"/>
  <c r="FP5" i="2"/>
  <c r="AZ15" i="8"/>
  <c r="AZ17" i="8"/>
  <c r="DJ7" i="8"/>
  <c r="FH7" i="2" s="1"/>
  <c r="DK7" i="8"/>
  <c r="FI7" i="2" s="1"/>
  <c r="FG7" i="2"/>
  <c r="FE3" i="8"/>
  <c r="FN3" i="2" s="1"/>
  <c r="FF3" i="8"/>
  <c r="FO3" i="2" s="1"/>
  <c r="FM3" i="2"/>
  <c r="FE6" i="8"/>
  <c r="FN6" i="2" s="1"/>
  <c r="FF6" i="8"/>
  <c r="FO6" i="2" s="1"/>
  <c r="FM6" i="2"/>
  <c r="BG11" i="8"/>
  <c r="EZ11" i="2" s="1"/>
  <c r="EX11" i="2"/>
  <c r="DX17" i="8"/>
  <c r="DY2" i="8"/>
  <c r="FK2" i="2" s="1"/>
  <c r="DX15" i="8"/>
  <c r="DZ2" i="8"/>
  <c r="FL2" i="2" s="1"/>
  <c r="FJ2" i="2"/>
  <c r="BI12" i="8"/>
  <c r="FB12" i="2" s="1"/>
  <c r="EY12" i="2"/>
  <c r="FV15" i="8"/>
  <c r="AC3" i="4"/>
  <c r="AJ3" i="2" s="1"/>
  <c r="AE3" i="4"/>
  <c r="AI3" i="2"/>
  <c r="V11" i="4"/>
  <c r="AC11" i="2" s="1"/>
  <c r="AB11" i="2"/>
  <c r="AT5" i="4"/>
  <c r="BA5" i="2" s="1"/>
  <c r="AU5" i="4"/>
  <c r="BB5" i="2" s="1"/>
  <c r="AR5" i="4"/>
  <c r="AY5" i="2" s="1"/>
  <c r="AA5" i="2"/>
  <c r="P2" i="4"/>
  <c r="W2" i="2"/>
  <c r="AM5" i="2"/>
  <c r="AV11" i="4"/>
  <c r="BC11" i="2" s="1"/>
  <c r="AA11" i="2"/>
  <c r="AR11" i="4"/>
  <c r="AY11" i="2" s="1"/>
  <c r="AH17" i="4"/>
  <c r="AO17" i="2" s="1"/>
  <c r="L8" i="5"/>
  <c r="K8" i="5"/>
  <c r="BH8" i="2"/>
  <c r="V3" i="4"/>
  <c r="AC3" i="2" s="1"/>
  <c r="AB3" i="2"/>
  <c r="M4" i="5"/>
  <c r="X4" i="2"/>
  <c r="BC17" i="8"/>
  <c r="BC15" i="8"/>
  <c r="DZ4" i="8"/>
  <c r="FL4" i="2" s="1"/>
  <c r="DY4" i="8"/>
  <c r="FK4" i="2" s="1"/>
  <c r="FJ4" i="2"/>
  <c r="FW8" i="8"/>
  <c r="FQ8" i="2" s="1"/>
  <c r="FX8" i="8"/>
  <c r="FR8" i="2" s="1"/>
  <c r="FP8" i="2"/>
  <c r="BI11" i="8"/>
  <c r="FB11" i="2" s="1"/>
  <c r="EY11" i="2"/>
  <c r="BG12" i="8"/>
  <c r="EZ12" i="2" s="1"/>
  <c r="EX12" i="2"/>
  <c r="K4" i="5"/>
  <c r="BH4" i="2"/>
  <c r="K11" i="5"/>
  <c r="BH11" i="2"/>
  <c r="L6" i="5"/>
  <c r="AS5" i="4"/>
  <c r="AZ5" i="2" s="1"/>
  <c r="AE4" i="4"/>
  <c r="AC4" i="4"/>
  <c r="AI4" i="2"/>
  <c r="AP10" i="2"/>
  <c r="U5" i="4"/>
  <c r="AQ11" i="2"/>
  <c r="L7" i="5"/>
  <c r="K7" i="5"/>
  <c r="BH7" i="2"/>
  <c r="AF13" i="2"/>
  <c r="Z13" i="4"/>
  <c r="AG13" i="2" s="1"/>
  <c r="U16" i="4"/>
  <c r="AH16" i="4"/>
  <c r="AO16" i="2" s="1"/>
  <c r="AF16" i="4"/>
  <c r="AK13" i="4"/>
  <c r="AX13" i="4"/>
  <c r="AL13" i="2"/>
  <c r="FX9" i="8"/>
  <c r="FR9" i="2" s="1"/>
  <c r="FW9" i="8"/>
  <c r="FQ9" i="2" s="1"/>
  <c r="FV16" i="8"/>
  <c r="FP9" i="2"/>
  <c r="DZ3" i="8"/>
  <c r="FL3" i="2" s="1"/>
  <c r="DY3" i="8"/>
  <c r="FK3" i="2" s="1"/>
  <c r="FJ3" i="2"/>
  <c r="DZ5" i="8"/>
  <c r="FL5" i="2" s="1"/>
  <c r="DY5" i="8"/>
  <c r="FK5" i="2" s="1"/>
  <c r="FJ5" i="2"/>
  <c r="BG4" i="8"/>
  <c r="EZ4" i="2" s="1"/>
  <c r="EX4" i="2"/>
  <c r="Z16" i="4"/>
  <c r="AG16" i="2" s="1"/>
  <c r="Z12" i="4"/>
  <c r="AG12" i="2" s="1"/>
  <c r="AF12" i="2"/>
  <c r="K5" i="5"/>
  <c r="BH5" i="2"/>
  <c r="AY2" i="2"/>
  <c r="AZ2" i="2"/>
  <c r="V14" i="4"/>
  <c r="AC14" i="2" s="1"/>
  <c r="AB14" i="2"/>
  <c r="AR4" i="4"/>
  <c r="AY4" i="2" s="1"/>
  <c r="AT4" i="4"/>
  <c r="AA4" i="2"/>
  <c r="H16" i="5"/>
  <c r="AK12" i="4"/>
  <c r="AL12" i="2"/>
  <c r="G16" i="5"/>
  <c r="J16" i="5" s="1"/>
  <c r="G16" i="4"/>
  <c r="AB9" i="4" s="1"/>
  <c r="U16" i="3"/>
  <c r="AV7" i="4"/>
  <c r="BC7" i="2" s="1"/>
  <c r="AS7" i="4"/>
  <c r="AZ7" i="2" s="1"/>
  <c r="AU7" i="4"/>
  <c r="BB7" i="2" s="1"/>
  <c r="AT7" i="4"/>
  <c r="BA7" i="2" s="1"/>
  <c r="AR7" i="4"/>
  <c r="AY7" i="2" s="1"/>
  <c r="AA7" i="2"/>
  <c r="AM10" i="2"/>
  <c r="BB15" i="8"/>
  <c r="BB17" i="8"/>
  <c r="BF5" i="8"/>
  <c r="BE5" i="8"/>
  <c r="BG14" i="8"/>
  <c r="EZ14" i="2" s="1"/>
  <c r="EX14" i="2"/>
  <c r="BI4" i="8"/>
  <c r="FB4" i="2" s="1"/>
  <c r="EY4" i="2"/>
  <c r="DK4" i="8"/>
  <c r="FI4" i="2" s="1"/>
  <c r="DJ4" i="8"/>
  <c r="FH4" i="2" s="1"/>
  <c r="FG4" i="2"/>
  <c r="AE7" i="4"/>
  <c r="AI7" i="2"/>
  <c r="L4" i="5"/>
  <c r="V2" i="4"/>
  <c r="AC2" i="2" s="1"/>
  <c r="AB2" i="2"/>
  <c r="AQ10" i="2"/>
  <c r="AR9" i="4"/>
  <c r="AY9" i="2" s="1"/>
  <c r="AU17" i="4"/>
  <c r="BB17" i="2" s="1"/>
  <c r="AI17" i="4"/>
  <c r="AP17" i="2" s="1"/>
  <c r="U9" i="4"/>
  <c r="AP7" i="2"/>
  <c r="CE4" i="8"/>
  <c r="FE4" i="2" s="1"/>
  <c r="CF4" i="8"/>
  <c r="FF4" i="2" s="1"/>
  <c r="FD4" i="2"/>
  <c r="BG13" i="8"/>
  <c r="EZ13" i="2" s="1"/>
  <c r="EX13" i="2"/>
  <c r="L14" i="5"/>
  <c r="K14" i="5"/>
  <c r="BI14" i="2" s="1"/>
  <c r="BH14" i="2"/>
  <c r="BG7" i="8"/>
  <c r="EZ7" i="2" s="1"/>
  <c r="EX7" i="2"/>
  <c r="FX7" i="8"/>
  <c r="FR7" i="2" s="1"/>
  <c r="FW7" i="8"/>
  <c r="FQ7" i="2" s="1"/>
  <c r="FP7" i="2"/>
  <c r="BF9" i="8"/>
  <c r="BE9" i="8"/>
  <c r="AW16" i="8"/>
  <c r="DX16" i="8"/>
  <c r="DZ9" i="8"/>
  <c r="FL9" i="2" s="1"/>
  <c r="DY9" i="8"/>
  <c r="FK9" i="2" s="1"/>
  <c r="FJ9" i="2"/>
  <c r="CE5" i="8"/>
  <c r="FE5" i="2" s="1"/>
  <c r="FD5" i="2"/>
  <c r="AC14" i="4"/>
  <c r="AJ14" i="2" s="1"/>
  <c r="AE14" i="4"/>
  <c r="AI14" i="2"/>
  <c r="AQ13" i="2"/>
  <c r="AP16" i="2"/>
  <c r="AE15" i="4"/>
  <c r="AC15" i="4"/>
  <c r="AI15" i="2"/>
  <c r="AQ6" i="2"/>
  <c r="AP4" i="2"/>
  <c r="AC11" i="4"/>
  <c r="W15" i="4"/>
  <c r="AD15" i="2" s="1"/>
  <c r="S15" i="4"/>
  <c r="T15" i="4" s="1"/>
  <c r="X15" i="4"/>
  <c r="AE15" i="2" s="1"/>
  <c r="S17" i="4"/>
  <c r="X17" i="4"/>
  <c r="AE17" i="2" s="1"/>
  <c r="W17" i="4"/>
  <c r="AD17" i="2" s="1"/>
  <c r="K9" i="5"/>
  <c r="BH9" i="2"/>
  <c r="CF3" i="8"/>
  <c r="FF3" i="2" s="1"/>
  <c r="CE3" i="8"/>
  <c r="FE3" i="2" s="1"/>
  <c r="FD3" i="2"/>
  <c r="AM13" i="2"/>
  <c r="AE5" i="4"/>
  <c r="AI5" i="2"/>
  <c r="BE6" i="8"/>
  <c r="BF6" i="8"/>
  <c r="BI14" i="8"/>
  <c r="FB14" i="2" s="1"/>
  <c r="EY14" i="2"/>
  <c r="K17" i="8"/>
  <c r="L17" i="8" s="1"/>
  <c r="EW17" i="2" s="1"/>
  <c r="L2" i="8"/>
  <c r="EW2" i="2" s="1"/>
  <c r="K15" i="8"/>
  <c r="L15" i="8" s="1"/>
  <c r="EW15" i="2" s="1"/>
  <c r="DY8" i="8"/>
  <c r="FK8" i="2" s="1"/>
  <c r="DZ8" i="8"/>
  <c r="FL8" i="2" s="1"/>
  <c r="FJ8" i="2"/>
  <c r="BI13" i="8"/>
  <c r="FB13" i="2" s="1"/>
  <c r="EY13" i="2"/>
  <c r="BD17" i="8"/>
  <c r="BD15" i="8"/>
  <c r="FW4" i="8"/>
  <c r="FQ4" i="2" s="1"/>
  <c r="FX4" i="8"/>
  <c r="FR4" i="2" s="1"/>
  <c r="FP4" i="2"/>
  <c r="BF10" i="8"/>
  <c r="BE10" i="8"/>
  <c r="AY15" i="8"/>
  <c r="AY17" i="8"/>
  <c r="AT12" i="4"/>
  <c r="BA12" i="2" s="1"/>
  <c r="V13" i="4"/>
  <c r="AC13" i="2" s="1"/>
  <c r="AB13" i="2"/>
  <c r="AV5" i="4"/>
  <c r="BC5" i="2" s="1"/>
  <c r="AM11" i="2"/>
  <c r="AV4" i="4"/>
  <c r="BC4" i="2" s="1"/>
  <c r="AQ9" i="2"/>
  <c r="AG17" i="4"/>
  <c r="AN17" i="2" s="1"/>
  <c r="U4" i="4"/>
  <c r="G17" i="4"/>
  <c r="AB10" i="4" s="1"/>
  <c r="G17" i="5"/>
  <c r="U17" i="3"/>
  <c r="AM12" i="2"/>
  <c r="FD16" i="8"/>
  <c r="FF9" i="8"/>
  <c r="FO9" i="2" s="1"/>
  <c r="FE9" i="8"/>
  <c r="FN9" i="2" s="1"/>
  <c r="FM9" i="2"/>
  <c r="DK8" i="8"/>
  <c r="FI8" i="2" s="1"/>
  <c r="DJ8" i="8"/>
  <c r="FH8" i="2" s="1"/>
  <c r="FG8" i="2"/>
  <c r="DI16" i="8"/>
  <c r="DK9" i="8"/>
  <c r="FI9" i="2" s="1"/>
  <c r="DJ9" i="8"/>
  <c r="FH9" i="2" s="1"/>
  <c r="FG9" i="2"/>
  <c r="FX3" i="8"/>
  <c r="FR3" i="2" s="1"/>
  <c r="FW3" i="8"/>
  <c r="FQ3" i="2" s="1"/>
  <c r="FP3" i="2"/>
  <c r="FF8" i="8"/>
  <c r="FO8" i="2" s="1"/>
  <c r="FE8" i="8"/>
  <c r="FN8" i="2" s="1"/>
  <c r="FM8" i="2"/>
  <c r="CD17" i="8"/>
  <c r="CF5" i="8" s="1"/>
  <c r="FF5" i="2" s="1"/>
  <c r="CF2" i="8"/>
  <c r="FF2" i="2" s="1"/>
  <c r="CE2" i="8"/>
  <c r="FE2" i="2" s="1"/>
  <c r="CD15" i="8"/>
  <c r="FD2" i="2"/>
  <c r="AQ16" i="2"/>
  <c r="AP5" i="2"/>
  <c r="AM9" i="2"/>
  <c r="AQ4" i="2"/>
  <c r="P6" i="4"/>
  <c r="W6" i="2"/>
  <c r="P9" i="4"/>
  <c r="W9" i="2"/>
  <c r="B15" i="7"/>
  <c r="A15" i="6"/>
  <c r="B17" i="3"/>
  <c r="AJ15" i="4"/>
  <c r="AI15" i="4"/>
  <c r="AH15" i="4"/>
  <c r="AO15" i="2" s="1"/>
  <c r="AF15" i="4"/>
  <c r="G15" i="5"/>
  <c r="J15" i="5" s="1"/>
  <c r="G15" i="4"/>
  <c r="AB8" i="4" s="1"/>
  <c r="U15" i="3"/>
  <c r="L10" i="5"/>
  <c r="K10" i="5"/>
  <c r="BH10" i="2"/>
  <c r="AW15" i="8"/>
  <c r="BE2" i="8"/>
  <c r="AW17" i="8"/>
  <c r="BF2" i="8"/>
  <c r="BI7" i="8"/>
  <c r="FB7" i="2" s="1"/>
  <c r="EY7" i="2"/>
  <c r="CE8" i="8"/>
  <c r="FE8" i="2" s="1"/>
  <c r="CF8" i="8"/>
  <c r="FF8" i="2" s="1"/>
  <c r="FD8" i="2"/>
  <c r="AV9" i="4"/>
  <c r="BC9" i="2" s="1"/>
  <c r="AU9" i="4"/>
  <c r="BB9" i="2" s="1"/>
  <c r="AS9" i="4"/>
  <c r="AZ9" i="2" s="1"/>
  <c r="AA9" i="2"/>
  <c r="AV8" i="4"/>
  <c r="BC8" i="2" s="1"/>
  <c r="AS8" i="4"/>
  <c r="AZ8" i="2" s="1"/>
  <c r="AT8" i="4"/>
  <c r="BA8" i="2" s="1"/>
  <c r="AR8" i="4"/>
  <c r="AY8" i="2" s="1"/>
  <c r="AU8" i="4"/>
  <c r="BB8" i="2" s="1"/>
  <c r="U8" i="4"/>
  <c r="AA8" i="2"/>
  <c r="B16" i="7"/>
  <c r="A16" i="6"/>
  <c r="H17" i="5"/>
  <c r="Z2" i="4"/>
  <c r="AG2" i="2" s="1"/>
  <c r="AF2" i="2"/>
  <c r="BI7" i="2" l="1"/>
  <c r="BI3" i="2"/>
  <c r="BJ5" i="2"/>
  <c r="BJ7" i="2"/>
  <c r="BI4" i="2"/>
  <c r="BI12" i="2"/>
  <c r="BJ2" i="2"/>
  <c r="AJ5" i="2"/>
  <c r="AI17" i="2"/>
  <c r="BI2" i="2"/>
  <c r="O17" i="2"/>
  <c r="AJ4" i="2"/>
  <c r="BI6" i="2"/>
  <c r="BE13" i="2"/>
  <c r="BI8" i="2"/>
  <c r="O16" i="2"/>
  <c r="AU6" i="2"/>
  <c r="AJ7" i="2"/>
  <c r="BJ11" i="2"/>
  <c r="BI9" i="2"/>
  <c r="AJ15" i="2"/>
  <c r="BJ6" i="2"/>
  <c r="AJ11" i="2"/>
  <c r="BI10" i="2"/>
  <c r="AJ16" i="2"/>
  <c r="BJ9" i="2"/>
  <c r="BJ12" i="2"/>
  <c r="O15" i="2"/>
  <c r="BJ4" i="2"/>
  <c r="BI5" i="2"/>
  <c r="BI11" i="2"/>
  <c r="N13" i="5"/>
  <c r="BK13" i="2"/>
  <c r="L16" i="5"/>
  <c r="K16" i="5"/>
  <c r="BH16" i="2"/>
  <c r="T11" i="5"/>
  <c r="P11" i="5"/>
  <c r="R11" i="5"/>
  <c r="Q11" i="5"/>
  <c r="U11" i="5"/>
  <c r="S11" i="5"/>
  <c r="V11" i="5"/>
  <c r="BM11" i="2"/>
  <c r="AW15" i="6"/>
  <c r="CZ15" i="2" s="1"/>
  <c r="AK15" i="6"/>
  <c r="CN15" i="2" s="1"/>
  <c r="AV15" i="6"/>
  <c r="CY15" i="2" s="1"/>
  <c r="AJ15" i="6"/>
  <c r="CM15" i="2" s="1"/>
  <c r="AU15" i="6"/>
  <c r="CX15" i="2" s="1"/>
  <c r="AI15" i="6"/>
  <c r="CL15" i="2" s="1"/>
  <c r="AT15" i="6"/>
  <c r="CW15" i="2" s="1"/>
  <c r="AH15" i="6"/>
  <c r="CK15" i="2" s="1"/>
  <c r="AS15" i="6"/>
  <c r="CV15" i="2" s="1"/>
  <c r="AG15" i="6"/>
  <c r="CJ15" i="2" s="1"/>
  <c r="AR15" i="6"/>
  <c r="CU15" i="2" s="1"/>
  <c r="AF15" i="6"/>
  <c r="CI15" i="2" s="1"/>
  <c r="BC15" i="6"/>
  <c r="DF15" i="2" s="1"/>
  <c r="AQ15" i="6"/>
  <c r="CT15" i="2" s="1"/>
  <c r="AE15" i="6"/>
  <c r="CH15" i="2" s="1"/>
  <c r="BB15" i="6"/>
  <c r="DE15" i="2" s="1"/>
  <c r="AP15" i="6"/>
  <c r="CS15" i="2" s="1"/>
  <c r="AD15" i="6"/>
  <c r="CG15" i="2" s="1"/>
  <c r="BA15" i="6"/>
  <c r="DD15" i="2" s="1"/>
  <c r="AO15" i="6"/>
  <c r="CR15" i="2" s="1"/>
  <c r="AZ15" i="6"/>
  <c r="DC15" i="2" s="1"/>
  <c r="AN15" i="6"/>
  <c r="CQ15" i="2" s="1"/>
  <c r="AX15" i="6"/>
  <c r="DA15" i="2" s="1"/>
  <c r="AM15" i="6"/>
  <c r="CP15" i="2" s="1"/>
  <c r="AL15" i="6"/>
  <c r="CO15" i="2" s="1"/>
  <c r="AY15" i="6"/>
  <c r="DB15" i="2" s="1"/>
  <c r="AM16" i="2"/>
  <c r="CC16" i="7"/>
  <c r="EO16" i="2" s="1"/>
  <c r="BQ16" i="7"/>
  <c r="EC16" i="2" s="1"/>
  <c r="BE16" i="7"/>
  <c r="DQ16" i="2" s="1"/>
  <c r="CB16" i="7"/>
  <c r="EN16" i="2" s="1"/>
  <c r="BP16" i="7"/>
  <c r="EB16" i="2" s="1"/>
  <c r="BD16" i="7"/>
  <c r="DP16" i="2" s="1"/>
  <c r="CA16" i="7"/>
  <c r="EM16" i="2" s="1"/>
  <c r="BO16" i="7"/>
  <c r="EA16" i="2" s="1"/>
  <c r="BC16" i="7"/>
  <c r="DO16" i="2" s="1"/>
  <c r="BZ16" i="7"/>
  <c r="EL16" i="2" s="1"/>
  <c r="BY16" i="7"/>
  <c r="EK16" i="2" s="1"/>
  <c r="BM16" i="7"/>
  <c r="DY16" i="2" s="1"/>
  <c r="BA16" i="7"/>
  <c r="DM16" i="2" s="1"/>
  <c r="CJ16" i="7"/>
  <c r="EV16" i="2" s="1"/>
  <c r="BX16" i="7"/>
  <c r="EJ16" i="2" s="1"/>
  <c r="BL16" i="7"/>
  <c r="DX16" i="2" s="1"/>
  <c r="AZ16" i="7"/>
  <c r="DL16" i="2" s="1"/>
  <c r="CI16" i="7"/>
  <c r="EU16" i="2" s="1"/>
  <c r="BW16" i="7"/>
  <c r="EI16" i="2" s="1"/>
  <c r="BK16" i="7"/>
  <c r="DW16" i="2" s="1"/>
  <c r="AY16" i="7"/>
  <c r="DK16" i="2" s="1"/>
  <c r="CH16" i="7"/>
  <c r="ET16" i="2" s="1"/>
  <c r="BV16" i="7"/>
  <c r="EH16" i="2" s="1"/>
  <c r="BJ16" i="7"/>
  <c r="DV16" i="2" s="1"/>
  <c r="AX16" i="7"/>
  <c r="DJ16" i="2" s="1"/>
  <c r="CG16" i="7"/>
  <c r="ES16" i="2" s="1"/>
  <c r="BU16" i="7"/>
  <c r="EG16" i="2" s="1"/>
  <c r="BI16" i="7"/>
  <c r="DU16" i="2" s="1"/>
  <c r="AW16" i="7"/>
  <c r="DI16" i="2" s="1"/>
  <c r="CF16" i="7"/>
  <c r="ER16" i="2" s="1"/>
  <c r="BT16" i="7"/>
  <c r="EF16" i="2" s="1"/>
  <c r="BH16" i="7"/>
  <c r="DT16" i="2" s="1"/>
  <c r="AV16" i="7"/>
  <c r="DH16" i="2" s="1"/>
  <c r="CD16" i="7"/>
  <c r="EP16" i="2" s="1"/>
  <c r="BR16" i="7"/>
  <c r="ED16" i="2" s="1"/>
  <c r="BF16" i="7"/>
  <c r="DR16" i="2" s="1"/>
  <c r="CE16" i="7"/>
  <c r="EQ16" i="2" s="1"/>
  <c r="BS16" i="7"/>
  <c r="EE16" i="2" s="1"/>
  <c r="BN16" i="7"/>
  <c r="DZ16" i="2" s="1"/>
  <c r="BG16" i="7"/>
  <c r="DS16" i="2" s="1"/>
  <c r="BB16" i="7"/>
  <c r="DN16" i="2" s="1"/>
  <c r="AU16" i="7"/>
  <c r="DG16" i="2" s="1"/>
  <c r="BJ10" i="2"/>
  <c r="O10" i="5"/>
  <c r="CG15" i="7"/>
  <c r="ES15" i="2" s="1"/>
  <c r="BU15" i="7"/>
  <c r="EG15" i="2" s="1"/>
  <c r="BI15" i="7"/>
  <c r="DU15" i="2" s="1"/>
  <c r="AW15" i="7"/>
  <c r="DI15" i="2" s="1"/>
  <c r="CF15" i="7"/>
  <c r="ER15" i="2" s="1"/>
  <c r="BT15" i="7"/>
  <c r="EF15" i="2" s="1"/>
  <c r="BH15" i="7"/>
  <c r="DT15" i="2" s="1"/>
  <c r="AV15" i="7"/>
  <c r="DH15" i="2" s="1"/>
  <c r="CE15" i="7"/>
  <c r="EQ15" i="2" s="1"/>
  <c r="BS15" i="7"/>
  <c r="EE15" i="2" s="1"/>
  <c r="BG15" i="7"/>
  <c r="DS15" i="2" s="1"/>
  <c r="AU15" i="7"/>
  <c r="DG15" i="2" s="1"/>
  <c r="CC15" i="7"/>
  <c r="EO15" i="2" s="1"/>
  <c r="BQ15" i="7"/>
  <c r="EC15" i="2" s="1"/>
  <c r="BE15" i="7"/>
  <c r="DQ15" i="2" s="1"/>
  <c r="CB15" i="7"/>
  <c r="EN15" i="2" s="1"/>
  <c r="BP15" i="7"/>
  <c r="EB15" i="2" s="1"/>
  <c r="BD15" i="7"/>
  <c r="DP15" i="2" s="1"/>
  <c r="CA15" i="7"/>
  <c r="EM15" i="2" s="1"/>
  <c r="BO15" i="7"/>
  <c r="EA15" i="2" s="1"/>
  <c r="BC15" i="7"/>
  <c r="DO15" i="2" s="1"/>
  <c r="BZ15" i="7"/>
  <c r="EL15" i="2" s="1"/>
  <c r="BN15" i="7"/>
  <c r="DZ15" i="2" s="1"/>
  <c r="BB15" i="7"/>
  <c r="DN15" i="2" s="1"/>
  <c r="BY15" i="7"/>
  <c r="EK15" i="2" s="1"/>
  <c r="BM15" i="7"/>
  <c r="DY15" i="2" s="1"/>
  <c r="BA15" i="7"/>
  <c r="DM15" i="2" s="1"/>
  <c r="CJ15" i="7"/>
  <c r="EV15" i="2" s="1"/>
  <c r="BX15" i="7"/>
  <c r="EJ15" i="2" s="1"/>
  <c r="BL15" i="7"/>
  <c r="DX15" i="2" s="1"/>
  <c r="AZ15" i="7"/>
  <c r="DL15" i="2" s="1"/>
  <c r="CH15" i="7"/>
  <c r="ET15" i="2" s="1"/>
  <c r="BV15" i="7"/>
  <c r="EH15" i="2" s="1"/>
  <c r="BJ15" i="7"/>
  <c r="DV15" i="2" s="1"/>
  <c r="AX15" i="7"/>
  <c r="DJ15" i="2" s="1"/>
  <c r="CI15" i="7"/>
  <c r="EU15" i="2" s="1"/>
  <c r="CD15" i="7"/>
  <c r="EP15" i="2" s="1"/>
  <c r="BW15" i="7"/>
  <c r="EI15" i="2" s="1"/>
  <c r="BR15" i="7"/>
  <c r="ED15" i="2" s="1"/>
  <c r="BK15" i="7"/>
  <c r="DW15" i="2" s="1"/>
  <c r="BF15" i="7"/>
  <c r="DR15" i="2" s="1"/>
  <c r="AY15" i="7"/>
  <c r="DK15" i="2" s="1"/>
  <c r="AK14" i="4"/>
  <c r="AL14" i="2"/>
  <c r="AX14" i="4"/>
  <c r="BE14" i="2" s="1"/>
  <c r="AN12" i="4"/>
  <c r="AL12" i="4"/>
  <c r="AR12" i="2"/>
  <c r="AM12" i="4"/>
  <c r="AR17" i="4"/>
  <c r="AY17" i="2" s="1"/>
  <c r="FX15" i="8"/>
  <c r="FR15" i="2" s="1"/>
  <c r="FW15" i="8"/>
  <c r="FQ15" i="2" s="1"/>
  <c r="FP15" i="2"/>
  <c r="AE17" i="4"/>
  <c r="AK2" i="4"/>
  <c r="AX2" i="4"/>
  <c r="AL2" i="2"/>
  <c r="AC8" i="4"/>
  <c r="AE8" i="4"/>
  <c r="AI8" i="2"/>
  <c r="BG6" i="8"/>
  <c r="EZ6" i="2" s="1"/>
  <c r="EX6" i="2"/>
  <c r="AV17" i="4"/>
  <c r="BC17" i="2" s="1"/>
  <c r="M2" i="5"/>
  <c r="X2" i="2"/>
  <c r="AK16" i="4"/>
  <c r="AL16" i="2"/>
  <c r="V5" i="5"/>
  <c r="T5" i="5"/>
  <c r="Q5" i="5"/>
  <c r="U5" i="5"/>
  <c r="S5" i="5"/>
  <c r="R5" i="5"/>
  <c r="P5" i="5"/>
  <c r="BM5" i="2"/>
  <c r="AX4" i="4"/>
  <c r="AK4" i="4"/>
  <c r="AL4" i="2"/>
  <c r="P17" i="4"/>
  <c r="W17" i="2"/>
  <c r="BJ3" i="2"/>
  <c r="O3" i="5"/>
  <c r="M9" i="5"/>
  <c r="X9" i="2"/>
  <c r="AE10" i="4"/>
  <c r="AI10" i="2"/>
  <c r="AC10" i="4"/>
  <c r="AX5" i="4"/>
  <c r="AK5" i="4"/>
  <c r="AL5" i="2"/>
  <c r="AT15" i="4"/>
  <c r="BA15" i="2" s="1"/>
  <c r="AS15" i="4"/>
  <c r="AZ15" i="2" s="1"/>
  <c r="AR15" i="4"/>
  <c r="AY15" i="2" s="1"/>
  <c r="AU15" i="4"/>
  <c r="BB15" i="2" s="1"/>
  <c r="AA15" i="2"/>
  <c r="AV15" i="4"/>
  <c r="BC15" i="2" s="1"/>
  <c r="FX16" i="8"/>
  <c r="FR16" i="2" s="1"/>
  <c r="FW16" i="8"/>
  <c r="FQ16" i="2" s="1"/>
  <c r="FP16" i="2"/>
  <c r="V17" i="4"/>
  <c r="AC17" i="2" s="1"/>
  <c r="AB17" i="2"/>
  <c r="AZ6" i="2"/>
  <c r="AX6" i="4"/>
  <c r="V10" i="4"/>
  <c r="AC10" i="2" s="1"/>
  <c r="AB10" i="2"/>
  <c r="V8" i="4"/>
  <c r="AC8" i="2" s="1"/>
  <c r="AB8" i="2"/>
  <c r="L15" i="5"/>
  <c r="K15" i="5"/>
  <c r="BH15" i="2"/>
  <c r="CF15" i="8"/>
  <c r="FF15" i="2" s="1"/>
  <c r="CE15" i="8"/>
  <c r="FE15" i="2" s="1"/>
  <c r="FD15" i="2"/>
  <c r="AZ6" i="4"/>
  <c r="AX6" i="2"/>
  <c r="P15" i="4"/>
  <c r="W15" i="2"/>
  <c r="DK16" i="8"/>
  <c r="FI16" i="2" s="1"/>
  <c r="DJ16" i="8"/>
  <c r="FH16" i="2" s="1"/>
  <c r="FG16" i="2"/>
  <c r="AM15" i="2"/>
  <c r="M6" i="5"/>
  <c r="X6" i="2"/>
  <c r="V4" i="4"/>
  <c r="AC4" i="2" s="1"/>
  <c r="AB4" i="2"/>
  <c r="BA4" i="2"/>
  <c r="AT17" i="4"/>
  <c r="BA17" i="2" s="1"/>
  <c r="DK17" i="8"/>
  <c r="FI17" i="2" s="1"/>
  <c r="DJ17" i="8"/>
  <c r="FH17" i="2" s="1"/>
  <c r="FG17" i="2"/>
  <c r="DK10" i="8"/>
  <c r="FI10" i="2" s="1"/>
  <c r="DK11" i="8"/>
  <c r="FI11" i="2" s="1"/>
  <c r="DK3" i="8"/>
  <c r="FI3" i="2" s="1"/>
  <c r="DK13" i="8"/>
  <c r="FI13" i="2" s="1"/>
  <c r="DK12" i="8"/>
  <c r="FI12" i="2" s="1"/>
  <c r="DK5" i="8"/>
  <c r="FI5" i="2" s="1"/>
  <c r="DK14" i="8"/>
  <c r="FI14" i="2" s="1"/>
  <c r="FF17" i="8"/>
  <c r="FO17" i="2" s="1"/>
  <c r="FE17" i="8"/>
  <c r="FN17" i="2" s="1"/>
  <c r="FM17" i="2"/>
  <c r="FF13" i="8"/>
  <c r="FO13" i="2" s="1"/>
  <c r="FF14" i="8"/>
  <c r="FO14" i="2" s="1"/>
  <c r="FF11" i="8"/>
  <c r="FO11" i="2" s="1"/>
  <c r="FF4" i="8"/>
  <c r="FO4" i="2" s="1"/>
  <c r="FF7" i="8"/>
  <c r="FO7" i="2" s="1"/>
  <c r="FF12" i="8"/>
  <c r="FO12" i="2" s="1"/>
  <c r="FF10" i="8"/>
  <c r="FO10" i="2" s="1"/>
  <c r="FF5" i="8"/>
  <c r="FO5" i="2" s="1"/>
  <c r="BF17" i="8"/>
  <c r="BI2" i="8"/>
  <c r="FB2" i="2" s="1"/>
  <c r="BF15" i="8"/>
  <c r="EY2" i="2"/>
  <c r="CF17" i="8"/>
  <c r="FF17" i="2" s="1"/>
  <c r="CE17" i="8"/>
  <c r="FE17" i="2" s="1"/>
  <c r="FD17" i="2"/>
  <c r="CF11" i="8"/>
  <c r="FF11" i="2" s="1"/>
  <c r="CF13" i="8"/>
  <c r="FF13" i="2" s="1"/>
  <c r="CF14" i="8"/>
  <c r="FF14" i="2" s="1"/>
  <c r="CF10" i="8"/>
  <c r="FF10" i="2" s="1"/>
  <c r="CF12" i="8"/>
  <c r="FF12" i="2" s="1"/>
  <c r="CF6" i="8"/>
  <c r="FF6" i="2" s="1"/>
  <c r="BH10" i="8"/>
  <c r="FA10" i="2" s="1"/>
  <c r="BG10" i="8"/>
  <c r="EZ10" i="2" s="1"/>
  <c r="EX10" i="2"/>
  <c r="AK15" i="4"/>
  <c r="AL15" i="2"/>
  <c r="V12" i="5"/>
  <c r="R12" i="5"/>
  <c r="U12" i="5"/>
  <c r="T12" i="5"/>
  <c r="Q12" i="5"/>
  <c r="S12" i="5"/>
  <c r="P12" i="5"/>
  <c r="BM12" i="2"/>
  <c r="BJ8" i="2"/>
  <c r="O8" i="5"/>
  <c r="DZ15" i="8"/>
  <c r="FL15" i="2" s="1"/>
  <c r="DY15" i="8"/>
  <c r="FK15" i="2" s="1"/>
  <c r="FJ15" i="2"/>
  <c r="DJ15" i="8"/>
  <c r="FH15" i="2" s="1"/>
  <c r="DK15" i="8"/>
  <c r="FI15" i="2" s="1"/>
  <c r="FG15" i="2"/>
  <c r="AS6" i="2"/>
  <c r="AO6" i="4"/>
  <c r="V6" i="4"/>
  <c r="AC6" i="2" s="1"/>
  <c r="AB6" i="2"/>
  <c r="FF15" i="8"/>
  <c r="FO15" i="2" s="1"/>
  <c r="FE15" i="8"/>
  <c r="FN15" i="2" s="1"/>
  <c r="FM15" i="2"/>
  <c r="N4" i="5"/>
  <c r="BK4" i="2"/>
  <c r="BI10" i="8"/>
  <c r="FB10" i="2" s="1"/>
  <c r="EY10" i="2"/>
  <c r="BG5" i="8"/>
  <c r="EZ5" i="2" s="1"/>
  <c r="EX5" i="2"/>
  <c r="V16" i="4"/>
  <c r="AC16" i="2" s="1"/>
  <c r="AB16" i="2"/>
  <c r="AB12" i="2"/>
  <c r="V12" i="4"/>
  <c r="AC12" i="2" s="1"/>
  <c r="AP15" i="2"/>
  <c r="AT6" i="2"/>
  <c r="AP6" i="4"/>
  <c r="BE17" i="8"/>
  <c r="BH8" i="8" s="1"/>
  <c r="FA8" i="2" s="1"/>
  <c r="BG2" i="8"/>
  <c r="EZ2" i="2" s="1"/>
  <c r="BE15" i="8"/>
  <c r="EX2" i="2"/>
  <c r="U15" i="4"/>
  <c r="DY16" i="8"/>
  <c r="FK16" i="2" s="1"/>
  <c r="DZ16" i="8"/>
  <c r="FL16" i="2" s="1"/>
  <c r="FJ16" i="2"/>
  <c r="BI5" i="8"/>
  <c r="FB5" i="2" s="1"/>
  <c r="EY5" i="2"/>
  <c r="AE9" i="4"/>
  <c r="AC9" i="4"/>
  <c r="AI9" i="2"/>
  <c r="DZ17" i="8"/>
  <c r="FL17" i="2" s="1"/>
  <c r="DY17" i="8"/>
  <c r="FK17" i="2" s="1"/>
  <c r="FJ17" i="2"/>
  <c r="DZ7" i="8"/>
  <c r="FL7" i="2" s="1"/>
  <c r="DZ14" i="8"/>
  <c r="FL14" i="2" s="1"/>
  <c r="DZ10" i="8"/>
  <c r="FL10" i="2" s="1"/>
  <c r="DZ13" i="8"/>
  <c r="FL13" i="2" s="1"/>
  <c r="DZ11" i="8"/>
  <c r="FL11" i="2" s="1"/>
  <c r="DZ12" i="8"/>
  <c r="FL12" i="2" s="1"/>
  <c r="DZ6" i="8"/>
  <c r="FL6" i="2" s="1"/>
  <c r="DK6" i="8"/>
  <c r="FI6" i="2" s="1"/>
  <c r="BJ6" i="8"/>
  <c r="FC6" i="2" s="1"/>
  <c r="BI6" i="8"/>
  <c r="FB6" i="2" s="1"/>
  <c r="EY6" i="2"/>
  <c r="BJ14" i="2"/>
  <c r="O14" i="5"/>
  <c r="AX7" i="4"/>
  <c r="AK7" i="4"/>
  <c r="AL7" i="2"/>
  <c r="AM13" i="4"/>
  <c r="AL13" i="4"/>
  <c r="AN13" i="4"/>
  <c r="AR13" i="2"/>
  <c r="AS16" i="4"/>
  <c r="AZ16" i="2" s="1"/>
  <c r="AT16" i="4"/>
  <c r="BA16" i="2" s="1"/>
  <c r="AA16" i="2"/>
  <c r="AV16" i="4"/>
  <c r="BC16" i="2" s="1"/>
  <c r="AU16" i="4"/>
  <c r="BB16" i="2" s="1"/>
  <c r="AR16" i="4"/>
  <c r="AY16" i="2" s="1"/>
  <c r="CF16" i="8"/>
  <c r="FF16" i="2" s="1"/>
  <c r="CE16" i="8"/>
  <c r="FE16" i="2" s="1"/>
  <c r="FD16" i="2"/>
  <c r="BI8" i="8"/>
  <c r="FB8" i="2" s="1"/>
  <c r="BJ8" i="8"/>
  <c r="FC8" i="2" s="1"/>
  <c r="EY8" i="2"/>
  <c r="K17" i="5"/>
  <c r="L17" i="5"/>
  <c r="BH17" i="2"/>
  <c r="AQ15" i="2"/>
  <c r="BE16" i="8"/>
  <c r="BG9" i="8"/>
  <c r="EZ9" i="2" s="1"/>
  <c r="EX9" i="2"/>
  <c r="AS17" i="4"/>
  <c r="AZ17" i="2" s="1"/>
  <c r="P16" i="4"/>
  <c r="W16" i="2"/>
  <c r="V5" i="4"/>
  <c r="AC5" i="2" s="1"/>
  <c r="AB5" i="2"/>
  <c r="AX3" i="4"/>
  <c r="BE3" i="2" s="1"/>
  <c r="AK3" i="4"/>
  <c r="AL3" i="2"/>
  <c r="AK11" i="4"/>
  <c r="AX11" i="4"/>
  <c r="AL11" i="2"/>
  <c r="BG8" i="8"/>
  <c r="EZ8" i="2" s="1"/>
  <c r="EX8" i="2"/>
  <c r="B17" i="7"/>
  <c r="A17" i="6"/>
  <c r="BB16" i="6"/>
  <c r="DE16" i="2" s="1"/>
  <c r="AP16" i="6"/>
  <c r="CS16" i="2" s="1"/>
  <c r="AD16" i="6"/>
  <c r="CG16" i="2" s="1"/>
  <c r="BA16" i="6"/>
  <c r="DD16" i="2" s="1"/>
  <c r="AO16" i="6"/>
  <c r="CR16" i="2" s="1"/>
  <c r="AZ16" i="6"/>
  <c r="DC16" i="2" s="1"/>
  <c r="AN16" i="6"/>
  <c r="CQ16" i="2" s="1"/>
  <c r="AY16" i="6"/>
  <c r="DB16" i="2" s="1"/>
  <c r="AM16" i="6"/>
  <c r="CP16" i="2" s="1"/>
  <c r="AX16" i="6"/>
  <c r="DA16" i="2" s="1"/>
  <c r="AL16" i="6"/>
  <c r="CO16" i="2" s="1"/>
  <c r="AW16" i="6"/>
  <c r="CZ16" i="2" s="1"/>
  <c r="AK16" i="6"/>
  <c r="CN16" i="2" s="1"/>
  <c r="AV16" i="6"/>
  <c r="CY16" i="2" s="1"/>
  <c r="AJ16" i="6"/>
  <c r="CM16" i="2" s="1"/>
  <c r="AU16" i="6"/>
  <c r="CX16" i="2" s="1"/>
  <c r="AI16" i="6"/>
  <c r="CL16" i="2" s="1"/>
  <c r="AT16" i="6"/>
  <c r="CW16" i="2" s="1"/>
  <c r="AH16" i="6"/>
  <c r="CK16" i="2" s="1"/>
  <c r="AS16" i="6"/>
  <c r="CV16" i="2" s="1"/>
  <c r="AG16" i="6"/>
  <c r="CJ16" i="2" s="1"/>
  <c r="BC16" i="6"/>
  <c r="DF16" i="2" s="1"/>
  <c r="AR16" i="6"/>
  <c r="CU16" i="2" s="1"/>
  <c r="AQ16" i="6"/>
  <c r="CT16" i="2" s="1"/>
  <c r="AF16" i="6"/>
  <c r="CI16" i="2" s="1"/>
  <c r="AE16" i="6"/>
  <c r="CH16" i="2" s="1"/>
  <c r="FF16" i="8"/>
  <c r="FO16" i="2" s="1"/>
  <c r="FE16" i="8"/>
  <c r="FN16" i="2" s="1"/>
  <c r="FM16" i="2"/>
  <c r="BJ9" i="8"/>
  <c r="FC9" i="2" s="1"/>
  <c r="BF16" i="8"/>
  <c r="BI9" i="8"/>
  <c r="FB9" i="2" s="1"/>
  <c r="EY9" i="2"/>
  <c r="V9" i="4"/>
  <c r="AC9" i="2" s="1"/>
  <c r="AB9" i="2"/>
  <c r="AX12" i="4"/>
  <c r="M7" i="5"/>
  <c r="X7" i="2"/>
  <c r="CF9" i="8"/>
  <c r="FF9" i="2" s="1"/>
  <c r="BO5" i="2" l="1"/>
  <c r="AJ8" i="2"/>
  <c r="BE12" i="2"/>
  <c r="BP11" i="2"/>
  <c r="AJ9" i="2"/>
  <c r="BE6" i="2"/>
  <c r="BN11" i="2"/>
  <c r="BG6" i="2"/>
  <c r="BN12" i="2"/>
  <c r="AL17" i="2"/>
  <c r="BE4" i="2"/>
  <c r="BI16" i="2"/>
  <c r="BE7" i="2"/>
  <c r="BQ12" i="2"/>
  <c r="BE11" i="2"/>
  <c r="BO12" i="2"/>
  <c r="AJ10" i="2"/>
  <c r="BJ16" i="2"/>
  <c r="BE5" i="2"/>
  <c r="BN5" i="2"/>
  <c r="BI15" i="2"/>
  <c r="BP5" i="2"/>
  <c r="BO11" i="2"/>
  <c r="BJ15" i="2"/>
  <c r="BQ5" i="2"/>
  <c r="BJ17" i="2"/>
  <c r="BP12" i="2"/>
  <c r="BI17" i="2"/>
  <c r="BQ11" i="2"/>
  <c r="O13" i="5"/>
  <c r="BL13" i="2"/>
  <c r="BH15" i="8"/>
  <c r="FA15" i="2" s="1"/>
  <c r="BG15" i="8"/>
  <c r="EZ15" i="2" s="1"/>
  <c r="EX15" i="2"/>
  <c r="O4" i="5"/>
  <c r="BL4" i="2"/>
  <c r="AR11" i="2"/>
  <c r="AN11" i="4"/>
  <c r="AM11" i="4"/>
  <c r="AL11" i="4"/>
  <c r="AX15" i="4"/>
  <c r="AT12" i="2"/>
  <c r="AP12" i="4"/>
  <c r="M16" i="5"/>
  <c r="X16" i="2"/>
  <c r="AK10" i="4"/>
  <c r="AX10" i="4"/>
  <c r="AL10" i="2"/>
  <c r="BH16" i="8"/>
  <c r="FA16" i="2" s="1"/>
  <c r="BG16" i="8"/>
  <c r="EZ16" i="2" s="1"/>
  <c r="EX16" i="2"/>
  <c r="AR15" i="2"/>
  <c r="AL15" i="4"/>
  <c r="AN15" i="4"/>
  <c r="AM15" i="4"/>
  <c r="V14" i="5"/>
  <c r="T14" i="5"/>
  <c r="Q14" i="5"/>
  <c r="BO14" i="2" s="1"/>
  <c r="U14" i="5"/>
  <c r="S14" i="5"/>
  <c r="BQ14" i="2" s="1"/>
  <c r="R14" i="5"/>
  <c r="BP14" i="2" s="1"/>
  <c r="P14" i="5"/>
  <c r="BN14" i="2" s="1"/>
  <c r="BM14" i="2"/>
  <c r="V8" i="5"/>
  <c r="U8" i="5"/>
  <c r="T8" i="5"/>
  <c r="S8" i="5"/>
  <c r="R8" i="5"/>
  <c r="P8" i="5"/>
  <c r="Q8" i="5"/>
  <c r="BM8" i="2"/>
  <c r="N9" i="5"/>
  <c r="BK9" i="2"/>
  <c r="AA5" i="5"/>
  <c r="AC5" i="5"/>
  <c r="AB5" i="5"/>
  <c r="AD5" i="5"/>
  <c r="BS5" i="2"/>
  <c r="BH6" i="8"/>
  <c r="FA6" i="2" s="1"/>
  <c r="AL3" i="4"/>
  <c r="AR3" i="2"/>
  <c r="AN3" i="4"/>
  <c r="AM3" i="4"/>
  <c r="V15" i="4"/>
  <c r="AC15" i="2" s="1"/>
  <c r="AB15" i="2"/>
  <c r="V3" i="5"/>
  <c r="T3" i="5"/>
  <c r="S3" i="5"/>
  <c r="R3" i="5"/>
  <c r="Q3" i="5"/>
  <c r="P3" i="5"/>
  <c r="U3" i="5"/>
  <c r="BM3" i="2"/>
  <c r="R10" i="5"/>
  <c r="V10" i="5"/>
  <c r="U10" i="5"/>
  <c r="T10" i="5"/>
  <c r="S10" i="5"/>
  <c r="P10" i="5"/>
  <c r="Q10" i="5"/>
  <c r="BM10" i="2"/>
  <c r="M15" i="5"/>
  <c r="X15" i="2"/>
  <c r="AK9" i="4"/>
  <c r="AX9" i="4"/>
  <c r="AL9" i="2"/>
  <c r="Z12" i="5"/>
  <c r="Y12" i="5"/>
  <c r="X12" i="5"/>
  <c r="W12" i="5"/>
  <c r="BR12" i="2"/>
  <c r="BH9" i="8"/>
  <c r="FA9" i="2" s="1"/>
  <c r="AN7" i="4"/>
  <c r="AM7" i="4"/>
  <c r="AL7" i="4"/>
  <c r="AR7" i="2"/>
  <c r="BJ15" i="8"/>
  <c r="FC15" i="2" s="1"/>
  <c r="BI15" i="8"/>
  <c r="FB15" i="2" s="1"/>
  <c r="EY15" i="2"/>
  <c r="Z5" i="5"/>
  <c r="Y5" i="5"/>
  <c r="X5" i="5"/>
  <c r="W5" i="5"/>
  <c r="BR5" i="2"/>
  <c r="AX8" i="4"/>
  <c r="AK8" i="4"/>
  <c r="AL8" i="2"/>
  <c r="AS12" i="2"/>
  <c r="AO12" i="4"/>
  <c r="AF11" i="5"/>
  <c r="AG11" i="5"/>
  <c r="AE11" i="5"/>
  <c r="AH11" i="5"/>
  <c r="BT11" i="2"/>
  <c r="AU12" i="2"/>
  <c r="AQ12" i="4"/>
  <c r="M17" i="5"/>
  <c r="X17" i="2"/>
  <c r="AB11" i="5"/>
  <c r="AD11" i="5"/>
  <c r="AC11" i="5"/>
  <c r="AA11" i="5"/>
  <c r="BS11" i="2"/>
  <c r="AH5" i="5"/>
  <c r="AF5" i="5"/>
  <c r="AG5" i="5"/>
  <c r="AE5" i="5"/>
  <c r="BT5" i="2"/>
  <c r="AU17" i="6"/>
  <c r="CX17" i="2" s="1"/>
  <c r="AI17" i="6"/>
  <c r="CL17" i="2" s="1"/>
  <c r="AT17" i="6"/>
  <c r="CW17" i="2" s="1"/>
  <c r="AH17" i="6"/>
  <c r="CK17" i="2" s="1"/>
  <c r="AS17" i="6"/>
  <c r="CV17" i="2" s="1"/>
  <c r="AG17" i="6"/>
  <c r="CJ17" i="2" s="1"/>
  <c r="AR17" i="6"/>
  <c r="CU17" i="2" s="1"/>
  <c r="AF17" i="6"/>
  <c r="CI17" i="2" s="1"/>
  <c r="BC17" i="6"/>
  <c r="DF17" i="2" s="1"/>
  <c r="AQ17" i="6"/>
  <c r="CT17" i="2" s="1"/>
  <c r="AE17" i="6"/>
  <c r="CH17" i="2" s="1"/>
  <c r="BB17" i="6"/>
  <c r="DE17" i="2" s="1"/>
  <c r="AP17" i="6"/>
  <c r="CS17" i="2" s="1"/>
  <c r="AD17" i="6"/>
  <c r="CG17" i="2" s="1"/>
  <c r="BA17" i="6"/>
  <c r="DD17" i="2" s="1"/>
  <c r="AO17" i="6"/>
  <c r="CR17" i="2" s="1"/>
  <c r="AZ17" i="6"/>
  <c r="DC17" i="2" s="1"/>
  <c r="AN17" i="6"/>
  <c r="CQ17" i="2" s="1"/>
  <c r="AY17" i="6"/>
  <c r="DB17" i="2" s="1"/>
  <c r="AM17" i="6"/>
  <c r="CP17" i="2" s="1"/>
  <c r="AX17" i="6"/>
  <c r="DA17" i="2" s="1"/>
  <c r="AL17" i="6"/>
  <c r="CO17" i="2" s="1"/>
  <c r="AW17" i="6"/>
  <c r="CZ17" i="2" s="1"/>
  <c r="AV17" i="6"/>
  <c r="CY17" i="2" s="1"/>
  <c r="AK17" i="6"/>
  <c r="CN17" i="2" s="1"/>
  <c r="AJ17" i="6"/>
  <c r="CM17" i="2" s="1"/>
  <c r="AW6" i="4"/>
  <c r="AV6" i="2"/>
  <c r="BJ17" i="8"/>
  <c r="FC17" i="2" s="1"/>
  <c r="BI17" i="8"/>
  <c r="FB17" i="2" s="1"/>
  <c r="EY17" i="2"/>
  <c r="BJ3" i="8"/>
  <c r="FC3" i="2" s="1"/>
  <c r="BJ7" i="8"/>
  <c r="FC7" i="2" s="1"/>
  <c r="BJ12" i="8"/>
  <c r="FC12" i="2" s="1"/>
  <c r="BJ11" i="8"/>
  <c r="FC11" i="2" s="1"/>
  <c r="BJ13" i="8"/>
  <c r="FC13" i="2" s="1"/>
  <c r="BJ4" i="8"/>
  <c r="FC4" i="2" s="1"/>
  <c r="BJ14" i="8"/>
  <c r="FC14" i="2" s="1"/>
  <c r="CI17" i="7"/>
  <c r="EU17" i="2" s="1"/>
  <c r="BW17" i="7"/>
  <c r="EI17" i="2" s="1"/>
  <c r="BK17" i="7"/>
  <c r="DW17" i="2" s="1"/>
  <c r="AY17" i="7"/>
  <c r="DK17" i="2" s="1"/>
  <c r="CB17" i="7"/>
  <c r="EN17" i="2" s="1"/>
  <c r="BP17" i="7"/>
  <c r="EB17" i="2" s="1"/>
  <c r="BD17" i="7"/>
  <c r="DP17" i="2" s="1"/>
  <c r="BV17" i="7"/>
  <c r="EH17" i="2" s="1"/>
  <c r="BH17" i="7"/>
  <c r="DT17" i="2" s="1"/>
  <c r="CJ17" i="7"/>
  <c r="EV17" i="2" s="1"/>
  <c r="BU17" i="7"/>
  <c r="EG17" i="2" s="1"/>
  <c r="BG17" i="7"/>
  <c r="DS17" i="2" s="1"/>
  <c r="CH17" i="7"/>
  <c r="ET17" i="2" s="1"/>
  <c r="BT17" i="7"/>
  <c r="EF17" i="2" s="1"/>
  <c r="BF17" i="7"/>
  <c r="DR17" i="2" s="1"/>
  <c r="CG17" i="7"/>
  <c r="ES17" i="2" s="1"/>
  <c r="BS17" i="7"/>
  <c r="EE17" i="2" s="1"/>
  <c r="BE17" i="7"/>
  <c r="DQ17" i="2" s="1"/>
  <c r="CF17" i="7"/>
  <c r="ER17" i="2" s="1"/>
  <c r="BR17" i="7"/>
  <c r="ED17" i="2" s="1"/>
  <c r="BC17" i="7"/>
  <c r="DO17" i="2" s="1"/>
  <c r="CE17" i="7"/>
  <c r="EQ17" i="2" s="1"/>
  <c r="BQ17" i="7"/>
  <c r="EC17" i="2" s="1"/>
  <c r="BB17" i="7"/>
  <c r="DN17" i="2" s="1"/>
  <c r="CD17" i="7"/>
  <c r="EP17" i="2" s="1"/>
  <c r="BO17" i="7"/>
  <c r="EA17" i="2" s="1"/>
  <c r="BA17" i="7"/>
  <c r="DM17" i="2" s="1"/>
  <c r="CC17" i="7"/>
  <c r="EO17" i="2" s="1"/>
  <c r="BN17" i="7"/>
  <c r="DZ17" i="2" s="1"/>
  <c r="AZ17" i="7"/>
  <c r="DL17" i="2" s="1"/>
  <c r="CA17" i="7"/>
  <c r="EM17" i="2" s="1"/>
  <c r="BM17" i="7"/>
  <c r="DY17" i="2" s="1"/>
  <c r="AX17" i="7"/>
  <c r="DJ17" i="2" s="1"/>
  <c r="BZ17" i="7"/>
  <c r="EL17" i="2" s="1"/>
  <c r="BL17" i="7"/>
  <c r="DX17" i="2" s="1"/>
  <c r="AW17" i="7"/>
  <c r="DI17" i="2" s="1"/>
  <c r="BX17" i="7"/>
  <c r="EJ17" i="2" s="1"/>
  <c r="BI17" i="7"/>
  <c r="DU17" i="2" s="1"/>
  <c r="AU17" i="7"/>
  <c r="DG17" i="2" s="1"/>
  <c r="BY17" i="7"/>
  <c r="EK17" i="2" s="1"/>
  <c r="BJ17" i="7"/>
  <c r="DV17" i="2" s="1"/>
  <c r="AV17" i="7"/>
  <c r="DH17" i="2" s="1"/>
  <c r="BH2" i="8"/>
  <c r="FA2" i="2" s="1"/>
  <c r="BH5" i="8"/>
  <c r="FA5" i="2" s="1"/>
  <c r="BJ2" i="8"/>
  <c r="FC2" i="2" s="1"/>
  <c r="AN16" i="4"/>
  <c r="AR16" i="2"/>
  <c r="AM16" i="4"/>
  <c r="AL16" i="4"/>
  <c r="AX17" i="4"/>
  <c r="BE2" i="2"/>
  <c r="AL5" i="4"/>
  <c r="AR5" i="2"/>
  <c r="AM5" i="4"/>
  <c r="AN5" i="4"/>
  <c r="AX16" i="4"/>
  <c r="AS13" i="2"/>
  <c r="AO13" i="4"/>
  <c r="AY6" i="4"/>
  <c r="AW6" i="2"/>
  <c r="AD12" i="5"/>
  <c r="AB12" i="5"/>
  <c r="AC12" i="5"/>
  <c r="AA12" i="5"/>
  <c r="BS12" i="2"/>
  <c r="N7" i="5"/>
  <c r="BK7" i="2"/>
  <c r="Z11" i="5"/>
  <c r="X11" i="5"/>
  <c r="Y11" i="5"/>
  <c r="W11" i="5"/>
  <c r="BR11" i="2"/>
  <c r="AU13" i="2"/>
  <c r="AQ13" i="4"/>
  <c r="BH17" i="8"/>
  <c r="FA17" i="2" s="1"/>
  <c r="BG17" i="8"/>
  <c r="EZ17" i="2" s="1"/>
  <c r="EX17" i="2"/>
  <c r="BH11" i="8"/>
  <c r="FA11" i="2" s="1"/>
  <c r="BH4" i="8"/>
  <c r="FA4" i="2" s="1"/>
  <c r="BH14" i="8"/>
  <c r="FA14" i="2" s="1"/>
  <c r="BH7" i="8"/>
  <c r="FA7" i="2" s="1"/>
  <c r="BH3" i="8"/>
  <c r="FA3" i="2" s="1"/>
  <c r="BH12" i="8"/>
  <c r="FA12" i="2" s="1"/>
  <c r="BH13" i="8"/>
  <c r="FA13" i="2" s="1"/>
  <c r="AM4" i="4"/>
  <c r="AR4" i="2"/>
  <c r="AN4" i="4"/>
  <c r="AL4" i="4"/>
  <c r="AN2" i="4"/>
  <c r="AK17" i="4"/>
  <c r="AL2" i="4"/>
  <c r="AR2" i="2"/>
  <c r="AM2" i="4"/>
  <c r="AN14" i="4"/>
  <c r="AL14" i="4"/>
  <c r="AR14" i="2"/>
  <c r="AM14" i="4"/>
  <c r="AT13" i="2"/>
  <c r="AP13" i="4"/>
  <c r="BJ10" i="8"/>
  <c r="FC10" i="2" s="1"/>
  <c r="N6" i="5"/>
  <c r="BK6" i="2"/>
  <c r="N2" i="5"/>
  <c r="BK2" i="2"/>
  <c r="BJ16" i="8"/>
  <c r="FC16" i="2" s="1"/>
  <c r="BI16" i="8"/>
  <c r="FB16" i="2" s="1"/>
  <c r="EY16" i="2"/>
  <c r="BJ5" i="8"/>
  <c r="FC5" i="2" s="1"/>
  <c r="AH12" i="5"/>
  <c r="AF12" i="5"/>
  <c r="AG12" i="5"/>
  <c r="BT12" i="2"/>
  <c r="AE12" i="5"/>
  <c r="CC12" i="2" l="1"/>
  <c r="BE10" i="2"/>
  <c r="CF12" i="2"/>
  <c r="CB12" i="2"/>
  <c r="BD6" i="2"/>
  <c r="BZ11" i="2"/>
  <c r="BN3" i="2"/>
  <c r="BQ8" i="2"/>
  <c r="BE8" i="2"/>
  <c r="CB5" i="2"/>
  <c r="BE15" i="2"/>
  <c r="BO3" i="2"/>
  <c r="BO10" i="2"/>
  <c r="BQ3" i="2"/>
  <c r="BZ5" i="2"/>
  <c r="BU11" i="2"/>
  <c r="BP3" i="2"/>
  <c r="CC5" i="2"/>
  <c r="BW11" i="2"/>
  <c r="BU5" i="2"/>
  <c r="BN10" i="2"/>
  <c r="BX11" i="2"/>
  <c r="BV5" i="2"/>
  <c r="CD5" i="2"/>
  <c r="CF11" i="2"/>
  <c r="BW5" i="2"/>
  <c r="BV12" i="2"/>
  <c r="BF6" i="2"/>
  <c r="BV11" i="2"/>
  <c r="CA5" i="2"/>
  <c r="BE16" i="2"/>
  <c r="CE5" i="2"/>
  <c r="BU12" i="2"/>
  <c r="BQ10" i="2"/>
  <c r="BY5" i="2"/>
  <c r="AR17" i="2"/>
  <c r="CF5" i="2"/>
  <c r="CC11" i="2"/>
  <c r="BX5" i="2"/>
  <c r="BW12" i="2"/>
  <c r="BX12" i="2"/>
  <c r="BY12" i="2"/>
  <c r="BY11" i="2"/>
  <c r="CD11" i="2"/>
  <c r="BP10" i="2"/>
  <c r="BO8" i="2"/>
  <c r="CE11" i="2"/>
  <c r="CE12" i="2"/>
  <c r="CA12" i="2"/>
  <c r="CA11" i="2"/>
  <c r="BE9" i="2"/>
  <c r="BN8" i="2"/>
  <c r="CD12" i="2"/>
  <c r="BZ12" i="2"/>
  <c r="BE17" i="2"/>
  <c r="CB11" i="2"/>
  <c r="BP8" i="2"/>
  <c r="BM13" i="2"/>
  <c r="T13" i="5"/>
  <c r="U13" i="5"/>
  <c r="S13" i="5"/>
  <c r="BQ13" i="2" s="1"/>
  <c r="R13" i="5"/>
  <c r="BP13" i="2" s="1"/>
  <c r="Q13" i="5"/>
  <c r="BO13" i="2" s="1"/>
  <c r="P13" i="5"/>
  <c r="BN13" i="2" s="1"/>
  <c r="V13" i="5"/>
  <c r="AN8" i="4"/>
  <c r="AL8" i="4"/>
  <c r="AR8" i="2"/>
  <c r="AM8" i="4"/>
  <c r="AT14" i="2"/>
  <c r="AP14" i="4"/>
  <c r="AT4" i="2"/>
  <c r="AP4" i="4"/>
  <c r="AS16" i="2"/>
  <c r="AO16" i="4"/>
  <c r="AS7" i="2"/>
  <c r="AO7" i="4"/>
  <c r="AT15" i="2"/>
  <c r="AP15" i="4"/>
  <c r="AY12" i="4"/>
  <c r="AW12" i="2"/>
  <c r="N17" i="5"/>
  <c r="BK17" i="2"/>
  <c r="AU7" i="2"/>
  <c r="AQ7" i="4"/>
  <c r="AD8" i="5"/>
  <c r="AA8" i="5"/>
  <c r="AC8" i="5"/>
  <c r="AB8" i="5"/>
  <c r="BS8" i="2"/>
  <c r="AS15" i="2"/>
  <c r="AO15" i="4"/>
  <c r="AT16" i="2"/>
  <c r="AP16" i="4"/>
  <c r="AZ12" i="4"/>
  <c r="AX12" i="2"/>
  <c r="AH8" i="5"/>
  <c r="AG8" i="5"/>
  <c r="AF8" i="5"/>
  <c r="AE8" i="5"/>
  <c r="BT8" i="2"/>
  <c r="AS11" i="2"/>
  <c r="AO11" i="4"/>
  <c r="AW13" i="4"/>
  <c r="AV13" i="2"/>
  <c r="AU16" i="2"/>
  <c r="AQ16" i="4"/>
  <c r="AM17" i="4"/>
  <c r="AT2" i="2"/>
  <c r="AP2" i="4"/>
  <c r="W3" i="5"/>
  <c r="Y3" i="5"/>
  <c r="Z3" i="5"/>
  <c r="X3" i="5"/>
  <c r="BR3" i="2"/>
  <c r="AT11" i="2"/>
  <c r="AP11" i="4"/>
  <c r="AS14" i="2"/>
  <c r="AO14" i="4"/>
  <c r="AU14" i="2"/>
  <c r="AQ14" i="4"/>
  <c r="AH3" i="5"/>
  <c r="AF3" i="5"/>
  <c r="AE3" i="5"/>
  <c r="AG3" i="5"/>
  <c r="BT3" i="2"/>
  <c r="AU11" i="2"/>
  <c r="AQ11" i="4"/>
  <c r="Z8" i="5"/>
  <c r="X8" i="5"/>
  <c r="W8" i="5"/>
  <c r="Y8" i="5"/>
  <c r="BR8" i="2"/>
  <c r="O2" i="5"/>
  <c r="BL2" i="2"/>
  <c r="AL17" i="4"/>
  <c r="AS2" i="2"/>
  <c r="AO2" i="4"/>
  <c r="AQ5" i="4"/>
  <c r="AU5" i="2"/>
  <c r="Z10" i="5"/>
  <c r="X10" i="5"/>
  <c r="W10" i="5"/>
  <c r="Y10" i="5"/>
  <c r="BR10" i="2"/>
  <c r="AD10" i="5"/>
  <c r="AA10" i="5"/>
  <c r="AB10" i="5"/>
  <c r="AC10" i="5"/>
  <c r="BS10" i="2"/>
  <c r="O9" i="5"/>
  <c r="BL9" i="2"/>
  <c r="AU15" i="2"/>
  <c r="AQ15" i="4"/>
  <c r="O7" i="5"/>
  <c r="BL7" i="2"/>
  <c r="AT5" i="2"/>
  <c r="AP5" i="4"/>
  <c r="O6" i="5"/>
  <c r="BL6" i="2"/>
  <c r="AN17" i="4"/>
  <c r="AU2" i="2"/>
  <c r="AQ2" i="4"/>
  <c r="AH10" i="5"/>
  <c r="AG10" i="5"/>
  <c r="AE10" i="5"/>
  <c r="AF10" i="5"/>
  <c r="BT10" i="2"/>
  <c r="AT3" i="2"/>
  <c r="AP3" i="4"/>
  <c r="AC14" i="5"/>
  <c r="CA14" i="2" s="1"/>
  <c r="AB14" i="5"/>
  <c r="BZ14" i="2" s="1"/>
  <c r="AA14" i="5"/>
  <c r="BY14" i="2" s="1"/>
  <c r="AD14" i="5"/>
  <c r="CB14" i="2" s="1"/>
  <c r="BS14" i="2"/>
  <c r="V4" i="5"/>
  <c r="U4" i="5"/>
  <c r="T4" i="5"/>
  <c r="S4" i="5"/>
  <c r="R4" i="5"/>
  <c r="Q4" i="5"/>
  <c r="P4" i="5"/>
  <c r="BM4" i="2"/>
  <c r="AT7" i="2"/>
  <c r="AP7" i="4"/>
  <c r="AS4" i="2"/>
  <c r="AO4" i="4"/>
  <c r="AS5" i="2"/>
  <c r="AO5" i="4"/>
  <c r="AU3" i="2"/>
  <c r="AQ3" i="4"/>
  <c r="AM10" i="4"/>
  <c r="AL10" i="4"/>
  <c r="AR10" i="2"/>
  <c r="AN10" i="4"/>
  <c r="AY13" i="4"/>
  <c r="AW13" i="2"/>
  <c r="AU4" i="2"/>
  <c r="AQ4" i="4"/>
  <c r="AV12" i="2"/>
  <c r="AW12" i="4"/>
  <c r="Z14" i="5"/>
  <c r="BX14" i="2" s="1"/>
  <c r="Y14" i="5"/>
  <c r="BW14" i="2" s="1"/>
  <c r="X14" i="5"/>
  <c r="BV14" i="2" s="1"/>
  <c r="W14" i="5"/>
  <c r="BU14" i="2" s="1"/>
  <c r="BR14" i="2"/>
  <c r="N15" i="5"/>
  <c r="BK15" i="2"/>
  <c r="AZ13" i="4"/>
  <c r="AX13" i="2"/>
  <c r="AN9" i="4"/>
  <c r="AL9" i="4"/>
  <c r="AR9" i="2"/>
  <c r="AM9" i="4"/>
  <c r="AD3" i="5"/>
  <c r="AB3" i="5"/>
  <c r="AA3" i="5"/>
  <c r="AC3" i="5"/>
  <c r="BS3" i="2"/>
  <c r="AO3" i="4"/>
  <c r="AS3" i="2"/>
  <c r="AH14" i="5"/>
  <c r="CF14" i="2" s="1"/>
  <c r="AE14" i="5"/>
  <c r="CC14" i="2" s="1"/>
  <c r="AF14" i="5"/>
  <c r="CD14" i="2" s="1"/>
  <c r="AG14" i="5"/>
  <c r="CE14" i="2" s="1"/>
  <c r="BT14" i="2"/>
  <c r="N16" i="5"/>
  <c r="BK16" i="2"/>
  <c r="CC8" i="2" l="1"/>
  <c r="BY10" i="2"/>
  <c r="CD3" i="2"/>
  <c r="BU3" i="2"/>
  <c r="CD8" i="2"/>
  <c r="BY8" i="2"/>
  <c r="CB8" i="2"/>
  <c r="BO4" i="2"/>
  <c r="CF8" i="2"/>
  <c r="AS17" i="2"/>
  <c r="CB10" i="2"/>
  <c r="BY3" i="2"/>
  <c r="BZ3" i="2"/>
  <c r="BP4" i="2"/>
  <c r="BW10" i="2"/>
  <c r="BW8" i="2"/>
  <c r="AT17" i="2"/>
  <c r="BW3" i="2"/>
  <c r="CB3" i="2"/>
  <c r="BQ4" i="2"/>
  <c r="BU10" i="2"/>
  <c r="BV10" i="2"/>
  <c r="BV8" i="2"/>
  <c r="BG12" i="2"/>
  <c r="BD12" i="2"/>
  <c r="CE10" i="2"/>
  <c r="BX10" i="2"/>
  <c r="BX8" i="2"/>
  <c r="CC10" i="2"/>
  <c r="CF10" i="2"/>
  <c r="BD13" i="2"/>
  <c r="BF12" i="2"/>
  <c r="BF13" i="2"/>
  <c r="CC3" i="2"/>
  <c r="CA8" i="2"/>
  <c r="CA3" i="2"/>
  <c r="CF3" i="2"/>
  <c r="CD10" i="2"/>
  <c r="BU8" i="2"/>
  <c r="BV3" i="2"/>
  <c r="BZ10" i="2"/>
  <c r="BN4" i="2"/>
  <c r="CE8" i="2"/>
  <c r="BG13" i="2"/>
  <c r="AU17" i="2"/>
  <c r="CA10" i="2"/>
  <c r="CE3" i="2"/>
  <c r="BX3" i="2"/>
  <c r="BZ8" i="2"/>
  <c r="AC13" i="5"/>
  <c r="CA13" i="2" s="1"/>
  <c r="AA13" i="5"/>
  <c r="BY13" i="2" s="1"/>
  <c r="AB13" i="5"/>
  <c r="BZ13" i="2" s="1"/>
  <c r="BS13" i="2"/>
  <c r="AD13" i="5"/>
  <c r="CB13" i="2" s="1"/>
  <c r="BR13" i="2"/>
  <c r="W13" i="5"/>
  <c r="BU13" i="2" s="1"/>
  <c r="Y13" i="5"/>
  <c r="BW13" i="2" s="1"/>
  <c r="X13" i="5"/>
  <c r="BV13" i="2" s="1"/>
  <c r="Z13" i="5"/>
  <c r="BX13" i="2" s="1"/>
  <c r="AG13" i="5"/>
  <c r="CE13" i="2" s="1"/>
  <c r="AE13" i="5"/>
  <c r="CC13" i="2" s="1"/>
  <c r="AF13" i="5"/>
  <c r="CD13" i="2" s="1"/>
  <c r="AH13" i="5"/>
  <c r="CF13" i="2" s="1"/>
  <c r="BT13" i="2"/>
  <c r="AO17" i="4"/>
  <c r="AW2" i="4"/>
  <c r="AV2" i="2"/>
  <c r="AU8" i="2"/>
  <c r="AQ8" i="4"/>
  <c r="AY7" i="4"/>
  <c r="AW7" i="2"/>
  <c r="AW7" i="4"/>
  <c r="AV7" i="2"/>
  <c r="AY3" i="4"/>
  <c r="BF3" i="2" s="1"/>
  <c r="AW3" i="2"/>
  <c r="AY5" i="4"/>
  <c r="AW5" i="2"/>
  <c r="U2" i="5"/>
  <c r="T2" i="5"/>
  <c r="R2" i="5"/>
  <c r="Q2" i="5"/>
  <c r="V2" i="5"/>
  <c r="S2" i="5"/>
  <c r="P2" i="5"/>
  <c r="BM2" i="2"/>
  <c r="AP17" i="4"/>
  <c r="AY2" i="4"/>
  <c r="AW2" i="2"/>
  <c r="AU10" i="2"/>
  <c r="AQ10" i="4"/>
  <c r="AT10" i="2"/>
  <c r="AP10" i="4"/>
  <c r="AW3" i="4"/>
  <c r="BD3" i="2" s="1"/>
  <c r="AV3" i="2"/>
  <c r="AS10" i="2"/>
  <c r="AO10" i="4"/>
  <c r="AZ7" i="4"/>
  <c r="AX7" i="2"/>
  <c r="O16" i="5"/>
  <c r="BL16" i="2"/>
  <c r="AZ3" i="4"/>
  <c r="BG3" i="2" s="1"/>
  <c r="AX3" i="2"/>
  <c r="S7" i="5"/>
  <c r="R7" i="5"/>
  <c r="Q7" i="5"/>
  <c r="P7" i="5"/>
  <c r="U7" i="5"/>
  <c r="T7" i="5"/>
  <c r="V7" i="5"/>
  <c r="BM7" i="2"/>
  <c r="AW14" i="4"/>
  <c r="BD14" i="2" s="1"/>
  <c r="AV14" i="2"/>
  <c r="AZ16" i="4"/>
  <c r="AX16" i="2"/>
  <c r="AY14" i="4"/>
  <c r="BF14" i="2" s="1"/>
  <c r="AW14" i="2"/>
  <c r="O15" i="5"/>
  <c r="BL15" i="2"/>
  <c r="AZ14" i="4"/>
  <c r="BG14" i="2" s="1"/>
  <c r="AX14" i="2"/>
  <c r="AY4" i="4"/>
  <c r="AW4" i="2"/>
  <c r="AT9" i="2"/>
  <c r="AP9" i="4"/>
  <c r="AZ15" i="4"/>
  <c r="AX15" i="2"/>
  <c r="AY16" i="4"/>
  <c r="AW16" i="2"/>
  <c r="O17" i="5"/>
  <c r="BL17" i="2"/>
  <c r="AW16" i="4"/>
  <c r="AV16" i="2"/>
  <c r="Y4" i="5"/>
  <c r="X4" i="5"/>
  <c r="Z4" i="5"/>
  <c r="W4" i="5"/>
  <c r="BR4" i="2"/>
  <c r="AW5" i="4"/>
  <c r="AV5" i="2"/>
  <c r="AA4" i="5"/>
  <c r="AB4" i="5"/>
  <c r="AD4" i="5"/>
  <c r="AC4" i="5"/>
  <c r="BS4" i="2"/>
  <c r="AY11" i="4"/>
  <c r="AW11" i="2"/>
  <c r="AT8" i="2"/>
  <c r="AP8" i="4"/>
  <c r="Q6" i="5"/>
  <c r="P6" i="5"/>
  <c r="V6" i="5"/>
  <c r="S6" i="5"/>
  <c r="U6" i="5"/>
  <c r="T6" i="5"/>
  <c r="R6" i="5"/>
  <c r="BM6" i="2"/>
  <c r="AS9" i="2"/>
  <c r="AO9" i="4"/>
  <c r="AH4" i="5"/>
  <c r="AG4" i="5"/>
  <c r="AF4" i="5"/>
  <c r="AE4" i="5"/>
  <c r="BT4" i="2"/>
  <c r="AZ11" i="4"/>
  <c r="AX11" i="2"/>
  <c r="AW15" i="4"/>
  <c r="AV15" i="2"/>
  <c r="AU9" i="2"/>
  <c r="AQ9" i="4"/>
  <c r="AZ4" i="4"/>
  <c r="AX4" i="2"/>
  <c r="AW4" i="4"/>
  <c r="AV4" i="2"/>
  <c r="AQ17" i="4"/>
  <c r="AZ2" i="4"/>
  <c r="AX2" i="2"/>
  <c r="P9" i="5"/>
  <c r="R9" i="5"/>
  <c r="Q9" i="5"/>
  <c r="T9" i="5"/>
  <c r="V9" i="5"/>
  <c r="U9" i="5"/>
  <c r="S9" i="5"/>
  <c r="BM9" i="2"/>
  <c r="AZ5" i="4"/>
  <c r="AX5" i="2"/>
  <c r="AW11" i="4"/>
  <c r="AV11" i="2"/>
  <c r="AY15" i="4"/>
  <c r="AW15" i="2"/>
  <c r="AS8" i="2"/>
  <c r="AO8" i="4"/>
  <c r="BO9" i="2" l="1"/>
  <c r="BP6" i="2"/>
  <c r="CA4" i="2"/>
  <c r="BD16" i="2"/>
  <c r="BQ2" i="2"/>
  <c r="BP9" i="2"/>
  <c r="BO7" i="2"/>
  <c r="BO2" i="2"/>
  <c r="BY4" i="2"/>
  <c r="BP2" i="2"/>
  <c r="BD11" i="2"/>
  <c r="BF16" i="2"/>
  <c r="BQ7" i="2"/>
  <c r="AX17" i="2"/>
  <c r="CB4" i="2"/>
  <c r="BG11" i="2"/>
  <c r="BP7" i="2"/>
  <c r="BD5" i="2"/>
  <c r="BG5" i="2"/>
  <c r="CD4" i="2"/>
  <c r="BO6" i="2"/>
  <c r="BG15" i="2"/>
  <c r="BG16" i="2"/>
  <c r="AV17" i="2"/>
  <c r="BD15" i="2"/>
  <c r="BN7" i="2"/>
  <c r="BN9" i="2"/>
  <c r="BZ4" i="2"/>
  <c r="BQ6" i="2"/>
  <c r="BN6" i="2"/>
  <c r="BD4" i="2"/>
  <c r="CE4" i="2"/>
  <c r="BQ9" i="2"/>
  <c r="CF4" i="2"/>
  <c r="BX4" i="2"/>
  <c r="BG4" i="2"/>
  <c r="BV4" i="2"/>
  <c r="BF11" i="2"/>
  <c r="BW4" i="2"/>
  <c r="BF4" i="2"/>
  <c r="BG7" i="2"/>
  <c r="BF7" i="2"/>
  <c r="BF15" i="2"/>
  <c r="CC4" i="2"/>
  <c r="BU4" i="2"/>
  <c r="BF5" i="2"/>
  <c r="AW17" i="2"/>
  <c r="BN2" i="2"/>
  <c r="BD7" i="2"/>
  <c r="AW9" i="4"/>
  <c r="AV9" i="2"/>
  <c r="AY8" i="4"/>
  <c r="AW8" i="2"/>
  <c r="AW8" i="4"/>
  <c r="AV8" i="2"/>
  <c r="Z7" i="5"/>
  <c r="X7" i="5"/>
  <c r="Y7" i="5"/>
  <c r="W7" i="5"/>
  <c r="BR7" i="2"/>
  <c r="AW10" i="4"/>
  <c r="AV10" i="2"/>
  <c r="AW9" i="2"/>
  <c r="AY9" i="4"/>
  <c r="AY17" i="4"/>
  <c r="BF2" i="2"/>
  <c r="AZ9" i="4"/>
  <c r="AX9" i="2"/>
  <c r="AG2" i="5"/>
  <c r="AF2" i="5"/>
  <c r="AH2" i="5"/>
  <c r="AE2" i="5"/>
  <c r="BT2" i="2"/>
  <c r="AB9" i="5"/>
  <c r="AD9" i="5"/>
  <c r="AC9" i="5"/>
  <c r="AA9" i="5"/>
  <c r="BS9" i="2"/>
  <c r="X9" i="5"/>
  <c r="Z9" i="5"/>
  <c r="W9" i="5"/>
  <c r="Y9" i="5"/>
  <c r="BR9" i="2"/>
  <c r="Q15" i="5"/>
  <c r="V15" i="5"/>
  <c r="U15" i="5"/>
  <c r="T15" i="5"/>
  <c r="S15" i="5"/>
  <c r="R15" i="5"/>
  <c r="P15" i="5"/>
  <c r="BM15" i="2"/>
  <c r="AZ8" i="4"/>
  <c r="AX8" i="2"/>
  <c r="AY10" i="4"/>
  <c r="AW10" i="2"/>
  <c r="T16" i="5"/>
  <c r="P16" i="5"/>
  <c r="S16" i="5"/>
  <c r="R16" i="5"/>
  <c r="Q16" i="5"/>
  <c r="V16" i="5"/>
  <c r="U16" i="5"/>
  <c r="BM16" i="2"/>
  <c r="AZ17" i="4"/>
  <c r="BG2" i="2"/>
  <c r="AH6" i="5"/>
  <c r="AE6" i="5"/>
  <c r="AG6" i="5"/>
  <c r="AF6" i="5"/>
  <c r="BT6" i="2"/>
  <c r="W2" i="5"/>
  <c r="Z2" i="5"/>
  <c r="X2" i="5"/>
  <c r="Y2" i="5"/>
  <c r="BR2" i="2"/>
  <c r="AF9" i="5"/>
  <c r="AE9" i="5"/>
  <c r="AH9" i="5"/>
  <c r="AG9" i="5"/>
  <c r="BT9" i="2"/>
  <c r="AE7" i="5"/>
  <c r="AG7" i="5"/>
  <c r="AH7" i="5"/>
  <c r="AF7" i="5"/>
  <c r="BT7" i="2"/>
  <c r="V17" i="5"/>
  <c r="S17" i="5"/>
  <c r="U17" i="5"/>
  <c r="T17" i="5"/>
  <c r="P17" i="5"/>
  <c r="R17" i="5"/>
  <c r="Q17" i="5"/>
  <c r="BM17" i="2"/>
  <c r="AZ10" i="4"/>
  <c r="AX10" i="2"/>
  <c r="AD2" i="5"/>
  <c r="AC2" i="5"/>
  <c r="AB2" i="5"/>
  <c r="AA2" i="5"/>
  <c r="BS2" i="2"/>
  <c r="AW17" i="4"/>
  <c r="BD2" i="2"/>
  <c r="AD7" i="5"/>
  <c r="AC7" i="5"/>
  <c r="AB7" i="5"/>
  <c r="AA7" i="5"/>
  <c r="BS7" i="2"/>
  <c r="Z6" i="5"/>
  <c r="Y6" i="5"/>
  <c r="X6" i="5"/>
  <c r="W6" i="5"/>
  <c r="BR6" i="2"/>
  <c r="AC6" i="5"/>
  <c r="AB6" i="5"/>
  <c r="AA6" i="5"/>
  <c r="AD6" i="5"/>
  <c r="BS6" i="2"/>
  <c r="BY2" i="2" l="1"/>
  <c r="CC2" i="2"/>
  <c r="BY6" i="2"/>
  <c r="BP17" i="2"/>
  <c r="CC6" i="2"/>
  <c r="CF2" i="2"/>
  <c r="BU7" i="2"/>
  <c r="CA7" i="2"/>
  <c r="BO15" i="2"/>
  <c r="CB7" i="2"/>
  <c r="CE9" i="2"/>
  <c r="BZ6" i="2"/>
  <c r="BN17" i="2"/>
  <c r="CF9" i="2"/>
  <c r="CF6" i="2"/>
  <c r="BF10" i="2"/>
  <c r="BW9" i="2"/>
  <c r="CD2" i="2"/>
  <c r="BW7" i="2"/>
  <c r="BX9" i="2"/>
  <c r="BQ17" i="2"/>
  <c r="CB6" i="2"/>
  <c r="BO17" i="2"/>
  <c r="CE6" i="2"/>
  <c r="CA6" i="2"/>
  <c r="BD17" i="2"/>
  <c r="CC9" i="2"/>
  <c r="BU9" i="2"/>
  <c r="CE2" i="2"/>
  <c r="BV7" i="2"/>
  <c r="BX7" i="2"/>
  <c r="BV6" i="2"/>
  <c r="BZ2" i="2"/>
  <c r="BW2" i="2"/>
  <c r="BN15" i="2"/>
  <c r="BD8" i="2"/>
  <c r="BG9" i="2"/>
  <c r="CD7" i="2"/>
  <c r="BQ15" i="2"/>
  <c r="BF9" i="2"/>
  <c r="BF8" i="2"/>
  <c r="BG17" i="2"/>
  <c r="CA2" i="2"/>
  <c r="BV2" i="2"/>
  <c r="BP15" i="2"/>
  <c r="BY9" i="2"/>
  <c r="BX6" i="2"/>
  <c r="CB2" i="2"/>
  <c r="BX2" i="2"/>
  <c r="BO16" i="2"/>
  <c r="CA9" i="2"/>
  <c r="CF7" i="2"/>
  <c r="BU2" i="2"/>
  <c r="BP16" i="2"/>
  <c r="CB9" i="2"/>
  <c r="BG8" i="2"/>
  <c r="BW6" i="2"/>
  <c r="BQ16" i="2"/>
  <c r="BU6" i="2"/>
  <c r="BV9" i="2"/>
  <c r="BF17" i="2"/>
  <c r="BY7" i="2"/>
  <c r="BG10" i="2"/>
  <c r="CE7" i="2"/>
  <c r="BZ9" i="2"/>
  <c r="BD9" i="2"/>
  <c r="BZ7" i="2"/>
  <c r="CC7" i="2"/>
  <c r="CD6" i="2"/>
  <c r="BN16" i="2"/>
  <c r="BD10" i="2"/>
  <c r="CD9" i="2"/>
  <c r="AC15" i="5"/>
  <c r="AA15" i="5"/>
  <c r="AD15" i="5"/>
  <c r="AB15" i="5"/>
  <c r="BS15" i="2"/>
  <c r="AH15" i="5"/>
  <c r="AG15" i="5"/>
  <c r="AF15" i="5"/>
  <c r="AE15" i="5"/>
  <c r="BT15" i="2"/>
  <c r="Z16" i="5"/>
  <c r="Y16" i="5"/>
  <c r="X16" i="5"/>
  <c r="W16" i="5"/>
  <c r="BR16" i="2"/>
  <c r="AC17" i="5"/>
  <c r="AB17" i="5"/>
  <c r="AA17" i="5"/>
  <c r="AD17" i="5"/>
  <c r="BS17" i="2"/>
  <c r="AH17" i="5"/>
  <c r="AE17" i="5"/>
  <c r="AF17" i="5"/>
  <c r="AG17" i="5"/>
  <c r="BT17" i="2"/>
  <c r="AB16" i="5"/>
  <c r="AD16" i="5"/>
  <c r="AC16" i="5"/>
  <c r="AA16" i="5"/>
  <c r="BS16" i="2"/>
  <c r="AF16" i="5"/>
  <c r="AH16" i="5"/>
  <c r="AG16" i="5"/>
  <c r="AE16" i="5"/>
  <c r="BT16" i="2"/>
  <c r="W17" i="5"/>
  <c r="Z17" i="5"/>
  <c r="Y17" i="5"/>
  <c r="X17" i="5"/>
  <c r="BR17" i="2"/>
  <c r="Y15" i="5"/>
  <c r="X15" i="5"/>
  <c r="W15" i="5"/>
  <c r="Z15" i="5"/>
  <c r="BR15" i="2"/>
  <c r="BW16" i="2" l="1"/>
  <c r="CD17" i="2"/>
  <c r="BX15" i="2"/>
  <c r="CB17" i="2"/>
  <c r="CC15" i="2"/>
  <c r="BX16" i="2"/>
  <c r="CC16" i="2"/>
  <c r="CE16" i="2"/>
  <c r="CD15" i="2"/>
  <c r="BZ17" i="2"/>
  <c r="BU17" i="2"/>
  <c r="CC17" i="2"/>
  <c r="CF17" i="2"/>
  <c r="CF16" i="2"/>
  <c r="CD16" i="2"/>
  <c r="CF15" i="2"/>
  <c r="BZ15" i="2"/>
  <c r="BW15" i="2"/>
  <c r="CE15" i="2"/>
  <c r="BY16" i="2"/>
  <c r="CA16" i="2"/>
  <c r="BV17" i="2"/>
  <c r="BY15" i="2"/>
  <c r="CE17" i="2"/>
  <c r="BU15" i="2"/>
  <c r="BV15" i="2"/>
  <c r="BY17" i="2"/>
  <c r="CA17" i="2"/>
  <c r="CB16" i="2"/>
  <c r="CB15" i="2"/>
  <c r="BW17" i="2"/>
  <c r="BZ16" i="2"/>
  <c r="BU16" i="2"/>
  <c r="BX17" i="2"/>
  <c r="BV16" i="2"/>
  <c r="CA15" i="2"/>
</calcChain>
</file>

<file path=xl/sharedStrings.xml><?xml version="1.0" encoding="utf-8"?>
<sst xmlns="http://schemas.openxmlformats.org/spreadsheetml/2006/main" count="2002" uniqueCount="452">
  <si>
    <t>مجموع</t>
  </si>
  <si>
    <t>تعیین آمادگی جهت فعالیت بدنی</t>
  </si>
  <si>
    <t xml:space="preserve">کارکرد جسمی (PF) </t>
  </si>
  <si>
    <t>اختلال نقش بخاطر سلامت جسمی (RP)</t>
  </si>
  <si>
    <t xml:space="preserve">اختلال نقش بخاطر سلامت هیجانی (RE) </t>
  </si>
  <si>
    <t xml:space="preserve">انرژی/خستگی (EF) </t>
  </si>
  <si>
    <t>بهزیستی هیجانی (EW)</t>
  </si>
  <si>
    <t xml:space="preserve">کارکرد اجتماعی (SF) </t>
  </si>
  <si>
    <t xml:space="preserve">درد (P) </t>
  </si>
  <si>
    <t xml:space="preserve">سلامت عمومی (GH) </t>
  </si>
  <si>
    <t>سلامت جسمی</t>
  </si>
  <si>
    <t>سلامت روانی</t>
  </si>
  <si>
    <t>سلامت جسمی متوسط</t>
  </si>
  <si>
    <t>سلامت جسمی میانگین</t>
  </si>
  <si>
    <t>سلامت روانی متوسط</t>
  </si>
  <si>
    <t>سلامت روانی میانگین</t>
  </si>
  <si>
    <t>رضایت شغلی</t>
  </si>
  <si>
    <t>رضایت شغلی متوسط</t>
  </si>
  <si>
    <t>رضایت شغلی میانگین</t>
  </si>
  <si>
    <t>سلامت عمومی</t>
  </si>
  <si>
    <t>سلامت عمومی متوسط</t>
  </si>
  <si>
    <t>سلامت عمومی میانگین</t>
  </si>
  <si>
    <t xml:space="preserve">آمادگی بدنی ادراک شده </t>
  </si>
  <si>
    <t>آمادگی بدنی ادراک شده متوسط</t>
  </si>
  <si>
    <t>آمادگی بدنی ادراک شده میانگین</t>
  </si>
  <si>
    <t>شادکامی</t>
  </si>
  <si>
    <t>شادکامی متوسط</t>
  </si>
  <si>
    <t>شادکامی میانگین</t>
  </si>
  <si>
    <t>عملکرد شغلی</t>
  </si>
  <si>
    <t>عملکرد شغلی متوسط</t>
  </si>
  <si>
    <t>عملکرد شغلی میانگین</t>
  </si>
  <si>
    <t>اسکات قدامی صاف شدن پاها</t>
  </si>
  <si>
    <t>اسکات قدامی چرخش به خارج پاها</t>
  </si>
  <si>
    <t>اسکات قدامی حرکت زانوها به داخل</t>
  </si>
  <si>
    <t>اسکات قدامی حرکت زانوها به خارج</t>
  </si>
  <si>
    <t>اسکات جانبی گود شدن کمر</t>
  </si>
  <si>
    <t>اسکات جانبی کمر صاف</t>
  </si>
  <si>
    <t>اسکات جانبی خمیدگی به جلو</t>
  </si>
  <si>
    <t>اسکات جانبی دست ها در جلو</t>
  </si>
  <si>
    <t>اسکات خلفی صاف شدن پا</t>
  </si>
  <si>
    <t>اسکات خلفی بلند شدن پاشنه</t>
  </si>
  <si>
    <t xml:space="preserve">اسکات خلفی انتقال نامتقارن </t>
  </si>
  <si>
    <t>راه رفتن صاف شدن پاها و زانو به داخل</t>
  </si>
  <si>
    <t>راه رفتن گود شدن کمر</t>
  </si>
  <si>
    <t>راه رفتن شانه ها گرد می شود</t>
  </si>
  <si>
    <t>راه رفتن سر به جلو</t>
  </si>
  <si>
    <t>راه رفتن صاف شدن و چرخش به خارج پاها</t>
  </si>
  <si>
    <t>راه رفتن چرخش بیش از حد لگن</t>
  </si>
  <si>
    <t>راه رفتن بالا آمدن ران</t>
  </si>
  <si>
    <t>اسکات تک پا حرکت زانو به داخل</t>
  </si>
  <si>
    <t>اسکات تک پا بالا آمدن ران</t>
  </si>
  <si>
    <t>اسکات تک پا سقوط ران</t>
  </si>
  <si>
    <t>اسکات تک پا چرخش داخلی تنه</t>
  </si>
  <si>
    <t>اسکات تک پا چرخش خارجی تنه</t>
  </si>
  <si>
    <t>چرخش دست ها بالاآمدن شانه ها</t>
  </si>
  <si>
    <t>چرخش دست ها پروترکشن شانه ها</t>
  </si>
  <si>
    <t>چرخش داخلی دست ها فاصله از دیوار</t>
  </si>
  <si>
    <t xml:space="preserve">چرخش خارجی دست ها فاصله از دیوار </t>
  </si>
  <si>
    <t>دور شدن دست ها بالا آمدن شانه</t>
  </si>
  <si>
    <t>دور شدن دست ها پروتکشن شانه</t>
  </si>
  <si>
    <t>دور شدن دست ها خم شدن آرنج ها</t>
  </si>
  <si>
    <t>خم شدن دست ها بالاآمدن شانه</t>
  </si>
  <si>
    <t>خم شدن دست ها گود شدن کمر</t>
  </si>
  <si>
    <t>خم شدن دست ها خم شدن آرنج</t>
  </si>
  <si>
    <t>شنا گود شدن کمر</t>
  </si>
  <si>
    <t>شنا صاف شدن کمر</t>
  </si>
  <si>
    <t>شنا بالا آمدن شانه</t>
  </si>
  <si>
    <t>شنا بالی شدن کتف</t>
  </si>
  <si>
    <t>شنا هایپراکستنشن گردن</t>
  </si>
  <si>
    <t>بالا آوردن پای راست</t>
  </si>
  <si>
    <t>بالا آوردن پای چپ</t>
  </si>
  <si>
    <t>نزدیک کردن دستها از پشت راست</t>
  </si>
  <si>
    <t>نزدیک کردن دست ها از پشت چپ</t>
  </si>
  <si>
    <t>سر به جلو</t>
  </si>
  <si>
    <t>سینه فرو رفته</t>
  </si>
  <si>
    <t>سینه کبوتری</t>
  </si>
  <si>
    <t>شانه گرد</t>
  </si>
  <si>
    <t>پشت گرد</t>
  </si>
  <si>
    <t>پشت تابدار</t>
  </si>
  <si>
    <t>برآمدگی شکم</t>
  </si>
  <si>
    <t>کمر گود</t>
  </si>
  <si>
    <t>پشت صاف</t>
  </si>
  <si>
    <t>زانوی عقب رفته</t>
  </si>
  <si>
    <t>زانوی خمیده</t>
  </si>
  <si>
    <t>بدشکلی انگشتان دست</t>
  </si>
  <si>
    <t>بدشکلی انگشتان پا</t>
  </si>
  <si>
    <t>کج گردنی یا چرخش گردن</t>
  </si>
  <si>
    <t>شانه نابرابر</t>
  </si>
  <si>
    <t>کتف بالدار</t>
  </si>
  <si>
    <t>انحراف جانبی ستون فقرات</t>
  </si>
  <si>
    <t>انحراف جانبی لگن</t>
  </si>
  <si>
    <t>چرخش خارجی پا</t>
  </si>
  <si>
    <t>چرخش داخلی پا</t>
  </si>
  <si>
    <t>چرخش مچ پا به داخل</t>
  </si>
  <si>
    <t>چرخش مچ پا به خارج</t>
  </si>
  <si>
    <t>زانو پرانتزی</t>
  </si>
  <si>
    <t>زانو ضربدری</t>
  </si>
  <si>
    <t>کف پای صاف</t>
  </si>
  <si>
    <t>کف پای گود</t>
  </si>
  <si>
    <t>BMI</t>
  </si>
  <si>
    <t>متابولیسم پایه</t>
  </si>
  <si>
    <t>میزان کالری برای انجام کارهای روزانه</t>
  </si>
  <si>
    <t>متابولیسم مورد نیاز</t>
  </si>
  <si>
    <t>هدف</t>
  </si>
  <si>
    <t>متابولیسم هدف</t>
  </si>
  <si>
    <t>صبحانه</t>
  </si>
  <si>
    <t>ناهار</t>
  </si>
  <si>
    <t>شام</t>
  </si>
  <si>
    <t>میان وعده</t>
  </si>
  <si>
    <t>کربوهیدرات</t>
  </si>
  <si>
    <t>پروتین</t>
  </si>
  <si>
    <t>چربی</t>
  </si>
  <si>
    <t>کربوهیدرات صبحانه</t>
  </si>
  <si>
    <t>کربوهیدرات ناهار</t>
  </si>
  <si>
    <t>کربوهیدرات شام</t>
  </si>
  <si>
    <t>کربوهیدرات میان وعده</t>
  </si>
  <si>
    <t>پروتئین صبحانه</t>
  </si>
  <si>
    <t>پروتئین ناهار</t>
  </si>
  <si>
    <t>پروتئین شام</t>
  </si>
  <si>
    <t>پروتئین میان وعده</t>
  </si>
  <si>
    <t>چربی صبحانه</t>
  </si>
  <si>
    <t>چربی ناهار</t>
  </si>
  <si>
    <t>چربی شام</t>
  </si>
  <si>
    <t>چربی میان وعده</t>
  </si>
  <si>
    <t>نتیجه BMI</t>
  </si>
  <si>
    <t>Max BMI</t>
  </si>
  <si>
    <t>Min BMI</t>
  </si>
  <si>
    <t>قد(اینچ)</t>
  </si>
  <si>
    <t>وزن ایده آل</t>
  </si>
  <si>
    <t>وزن فعلی منهای وزن ایده آل</t>
  </si>
  <si>
    <t>نتیجه وزن</t>
  </si>
  <si>
    <t>بازه وزن ایده آل Max</t>
  </si>
  <si>
    <t>بازه وزن ایده آل min</t>
  </si>
  <si>
    <t>WHR</t>
  </si>
  <si>
    <t>ریسک سلامتی</t>
  </si>
  <si>
    <t>بازه WHR</t>
  </si>
  <si>
    <t>درصد چربی</t>
  </si>
  <si>
    <t>نتیجه درصد چربی</t>
  </si>
  <si>
    <t>بازه درصد چربی</t>
  </si>
  <si>
    <t>چربی موجود</t>
  </si>
  <si>
    <t>عضله</t>
  </si>
  <si>
    <t>چربی ضروری</t>
  </si>
  <si>
    <t>چربی ذخیره</t>
  </si>
  <si>
    <t>استخوان</t>
  </si>
  <si>
    <t>موارد دیگر</t>
  </si>
  <si>
    <t>چربی اضافی</t>
  </si>
  <si>
    <t>عضله کمبود</t>
  </si>
  <si>
    <t>استخوان کمبود</t>
  </si>
  <si>
    <t>موارد دیگر کمبود</t>
  </si>
  <si>
    <t>عضله موجود</t>
  </si>
  <si>
    <t>استخوان موجود</t>
  </si>
  <si>
    <t>موارد دیگر موجود</t>
  </si>
  <si>
    <t>عضله ایده آل</t>
  </si>
  <si>
    <t>چربی ضروری ایده آل</t>
  </si>
  <si>
    <t>چربی ذخیره ایده آل</t>
  </si>
  <si>
    <t>استخوان ایده آل</t>
  </si>
  <si>
    <t>موارد دیگر ایده آل</t>
  </si>
  <si>
    <t>کاهش عضله ایده آل</t>
  </si>
  <si>
    <t>کاهش چربی ایده آل</t>
  </si>
  <si>
    <t>کاهش استخوان ایده آل</t>
  </si>
  <si>
    <t>کاهش موارد دیگر ایده آل</t>
  </si>
  <si>
    <t>جنسیت</t>
  </si>
  <si>
    <t>میزان تحصیلات</t>
  </si>
  <si>
    <t>سابقه بیماری</t>
  </si>
  <si>
    <t>درد</t>
  </si>
  <si>
    <t>میزان فعالیت</t>
  </si>
  <si>
    <t>gender</t>
  </si>
  <si>
    <t>name</t>
  </si>
  <si>
    <t>family</t>
  </si>
  <si>
    <t>code</t>
  </si>
  <si>
    <t>phone</t>
  </si>
  <si>
    <t>edu</t>
  </si>
  <si>
    <t>job</t>
  </si>
  <si>
    <t>PERSON_LEVEL</t>
  </si>
  <si>
    <t>BMI_RES</t>
  </si>
  <si>
    <t>شخص</t>
  </si>
  <si>
    <t>flase</t>
  </si>
  <si>
    <t>جنسیت عدد</t>
  </si>
  <si>
    <t>نام</t>
  </si>
  <si>
    <t>نام خانوادگی</t>
  </si>
  <si>
    <t>کد ملی</t>
  </si>
  <si>
    <t>شماره تماس</t>
  </si>
  <si>
    <t>تاریخ تولد</t>
  </si>
  <si>
    <t>سن</t>
  </si>
  <si>
    <t>میزان تحصیلات عدد</t>
  </si>
  <si>
    <t>شغل</t>
  </si>
  <si>
    <t>محل اشتغال</t>
  </si>
  <si>
    <t>سابقه خدمت کاری</t>
  </si>
  <si>
    <t>سابقه بیماری عدد</t>
  </si>
  <si>
    <t>درد عدد</t>
  </si>
  <si>
    <t>میزان فعالیت عدد</t>
  </si>
  <si>
    <t>قد</t>
  </si>
  <si>
    <t>وزن</t>
  </si>
  <si>
    <t>دور گردن</t>
  </si>
  <si>
    <t>عرض شانه</t>
  </si>
  <si>
    <t>دور بازو</t>
  </si>
  <si>
    <t>دور سینه</t>
  </si>
  <si>
    <t>دور کمر</t>
  </si>
  <si>
    <t>دور باسن</t>
  </si>
  <si>
    <t>دور ران</t>
  </si>
  <si>
    <t>راه رفتن صاف شدن پاها و چرخش زانو به داخل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</si>
  <si>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</si>
  <si>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</si>
  <si>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</si>
  <si>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</si>
  <si>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</si>
  <si>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</si>
  <si>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</si>
  <si>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</si>
  <si>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</si>
  <si>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</si>
  <si>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</si>
  <si>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</si>
  <si>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</si>
  <si>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</si>
  <si>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</si>
  <si>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</si>
  <si>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</si>
  <si>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</si>
  <si>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</si>
  <si>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</si>
  <si>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</si>
  <si>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</si>
  <si>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</si>
  <si>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</si>
  <si>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</si>
  <si>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</si>
  <si>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</si>
  <si>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</si>
  <si>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</si>
  <si>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</si>
  <si>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</si>
  <si>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</si>
  <si>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</si>
  <si>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</si>
  <si>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</si>
  <si>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</si>
  <si>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</si>
  <si>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</si>
  <si>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</si>
  <si>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</si>
  <si>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</si>
  <si>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</si>
  <si>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</si>
  <si>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</si>
  <si>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</si>
  <si>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</si>
  <si>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</si>
  <si>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</si>
  <si>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</si>
  <si>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</si>
  <si>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</si>
  <si>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</si>
  <si>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</si>
  <si>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</si>
  <si>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</si>
  <si>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</si>
  <si>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</si>
  <si>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</si>
  <si>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</si>
  <si>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</si>
  <si>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</si>
  <si>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</si>
  <si>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</si>
  <si>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</si>
  <si>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</si>
  <si>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</si>
  <si>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</si>
  <si>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</si>
  <si>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</si>
  <si>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</si>
  <si>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</si>
  <si>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</si>
  <si>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</si>
  <si>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</si>
  <si>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</si>
  <si>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</si>
  <si>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</si>
  <si>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</si>
  <si>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</si>
  <si>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</si>
  <si>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</si>
  <si>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</si>
  <si>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</si>
  <si>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</si>
  <si>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</si>
  <si>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</si>
  <si>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</si>
  <si>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</si>
  <si>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</si>
  <si>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</si>
  <si>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</si>
  <si>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</si>
  <si>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</si>
  <si>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</si>
  <si>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</si>
  <si>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</si>
  <si>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</si>
  <si>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</si>
  <si>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</si>
  <si>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</si>
  <si>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</si>
  <si>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</si>
  <si>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</si>
  <si>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</si>
  <si>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</si>
  <si>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</si>
  <si>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</si>
  <si>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</si>
  <si>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</si>
  <si>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</si>
  <si>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</si>
  <si>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</si>
  <si>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</si>
  <si>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</si>
  <si>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</si>
  <si>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</si>
  <si>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</si>
  <si>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</si>
  <si>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</si>
  <si>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</si>
  <si>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</si>
  <si>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</si>
  <si>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</si>
  <si>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</si>
  <si>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</si>
  <si>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</si>
  <si>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</si>
  <si>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</si>
  <si>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</si>
  <si>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</si>
  <si>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</si>
  <si>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</si>
  <si>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</si>
  <si>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</si>
  <si>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</si>
  <si>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</si>
  <si>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</si>
  <si>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</si>
  <si>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</si>
  <si>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</si>
  <si>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</si>
  <si>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</si>
  <si>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</si>
  <si>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</si>
  <si>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</si>
  <si>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</si>
  <si>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امیر</t>
  </si>
  <si>
    <t>اخوان</t>
  </si>
  <si>
    <t>هیات علمی</t>
  </si>
  <si>
    <t>مهندسی پزشکی</t>
  </si>
  <si>
    <t>حسین</t>
  </si>
  <si>
    <t>افسری</t>
  </si>
  <si>
    <t xml:space="preserve">دکوراسیون داخلی </t>
  </si>
  <si>
    <t>سیار</t>
  </si>
  <si>
    <t>سهیل</t>
  </si>
  <si>
    <t>هاشمی</t>
  </si>
  <si>
    <t>کارشناس IT</t>
  </si>
  <si>
    <t>شرکت بهبود ارتباط چهلستون</t>
  </si>
  <si>
    <t>فشار خون</t>
  </si>
  <si>
    <t>سرو صورت</t>
  </si>
  <si>
    <t>سید محسن</t>
  </si>
  <si>
    <t>احمدی</t>
  </si>
  <si>
    <t>کارمند</t>
  </si>
  <si>
    <t xml:space="preserve">شرکت بهبود ارتباط چهلستون </t>
  </si>
  <si>
    <t>مهدی</t>
  </si>
  <si>
    <t>حافظپور</t>
  </si>
  <si>
    <t>صادقی</t>
  </si>
  <si>
    <t>کارشناس تحقیق و توسعه</t>
  </si>
  <si>
    <t>گوارشی-پوستی</t>
  </si>
  <si>
    <t>گردن-کتف-شکم</t>
  </si>
  <si>
    <t>ولی اله</t>
  </si>
  <si>
    <t>امیری</t>
  </si>
  <si>
    <t>شهرک علمی و تحقیقاتی دانشگاه صنعتی اصفهان</t>
  </si>
  <si>
    <t>زانو-کمر-کتف-شانه</t>
  </si>
  <si>
    <t>سعیده</t>
  </si>
  <si>
    <t>قربانی</t>
  </si>
  <si>
    <t>شرکت بهبود ارتباط چهل ستون</t>
  </si>
  <si>
    <t>گوارشی</t>
  </si>
  <si>
    <t>پا-ساق پا-زانو-دنبالچه-کمر-گردن-کتف-شانه-مچ دست</t>
  </si>
  <si>
    <t>شیرین</t>
  </si>
  <si>
    <t>شیرانی</t>
  </si>
  <si>
    <t xml:space="preserve">کارمند </t>
  </si>
  <si>
    <t xml:space="preserve">شهرک علمی تحقیقاتی </t>
  </si>
  <si>
    <t>زانو-کمر-گردن-انگشتان دست</t>
  </si>
  <si>
    <t>مائده</t>
  </si>
  <si>
    <t>اسدی</t>
  </si>
  <si>
    <t>شهرک علمی و تحقیقاتی</t>
  </si>
  <si>
    <t>مرضیه</t>
  </si>
  <si>
    <t>رحیمی</t>
  </si>
  <si>
    <t>اپراتورتولید</t>
  </si>
  <si>
    <t>شرکت چهلستون</t>
  </si>
  <si>
    <t>دستگاه ایمنی</t>
  </si>
  <si>
    <t>نگین</t>
  </si>
  <si>
    <t>رهبر</t>
  </si>
  <si>
    <t>سمیرا</t>
  </si>
  <si>
    <t>08/07/1365</t>
  </si>
  <si>
    <t>کارشناس فروش</t>
  </si>
  <si>
    <t>نفر کارکنان آقای</t>
  </si>
  <si>
    <t>نفر کارکنان خانم</t>
  </si>
  <si>
    <t>نفر کل کارکنان</t>
  </si>
  <si>
    <t>جناب آقای</t>
  </si>
  <si>
    <t>دکتری</t>
  </si>
  <si>
    <t>کم تحرک</t>
  </si>
  <si>
    <t>اضافه وزن</t>
  </si>
  <si>
    <t>متوسط</t>
  </si>
  <si>
    <t>0.95</t>
  </si>
  <si>
    <t>چاق</t>
  </si>
  <si>
    <t>25_6</t>
  </si>
  <si>
    <t>کاهش 500 کیلوکالری</t>
  </si>
  <si>
    <t>خفیف</t>
  </si>
  <si>
    <t>طبیعی</t>
  </si>
  <si>
    <t>شدید</t>
  </si>
  <si>
    <t>آسیب های احتمالی: آسیب تاندون کشکک(زانوی پرندگان)، سندرم درد کشککی رانی، آسیب ACL، التهاب تاندون و نوار ایلیوتیبیال</t>
  </si>
  <si>
    <t>آسیب های احتمالی: استرین همسترینگ، چهارسر و کشاله، کمردرد، درد مفصل خاجی خاصره ای</t>
  </si>
  <si>
    <t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t>
  </si>
  <si>
    <t>احتمال بیش فعالی عضلات نزدیک کننده، دو سررانی(سر کوتاه)، کشنده ی پهن نیام، دوقولی خارجی، پهن خارجی</t>
  </si>
  <si>
    <t>احتمال بیش فعالی عضلات نزدیک کننده(سمت موافق) و کم فعالی عضلات سرینی میانی، مربع کمری</t>
  </si>
  <si>
    <t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t>
  </si>
  <si>
    <t>احتمال بیش فعالی عضلات ذورنقه ی فوقانی، جناغی-چنبری-پستانی، گوشه ای، و کم فعالی عضلات خم کننده های عمقی گردن</t>
  </si>
  <si>
    <t>شما آمادگی لازم برای فعالیت بدنی را دارید.</t>
  </si>
  <si>
    <t>بدتر از متوسط</t>
  </si>
  <si>
    <t>بهتر از متوسط</t>
  </si>
  <si>
    <t>فوق دیپلم</t>
  </si>
  <si>
    <t>بسیار فعال</t>
  </si>
  <si>
    <t>کمبود وزن</t>
  </si>
  <si>
    <t>کم</t>
  </si>
  <si>
    <t>ورزشکار</t>
  </si>
  <si>
    <t>نیازی به افزایش یا کاهش کالری ندارید</t>
  </si>
  <si>
    <t>آسیب های احتمالی: التهاب نیام کف پایی، آسیب تاندون آشیل، سندرم فشار بر درشت نی میانی، اسپرین مچ پا، آسیب تاندون کشکک(زانوی پرندگان)</t>
  </si>
  <si>
    <t>احتمال بیش فعالی عضلات، خم کننده ران، راست کننده ستون فقرات، پشتی بزرگ و کم فعالیتی در عضلاتی سرینی بزرگ، همسترینگ، پایدار کننده های مرکزی تنه</t>
  </si>
  <si>
    <t>احتمال بیش فعالی عضلات ذوزنقه ای فوقانی، گوشه ای، جناغی-چنبری-پستانی و احتمال کم فعالی عضلات خم کننده های عمقی گردن</t>
  </si>
  <si>
    <t>احتمال بیش فعالی عضلات ذوزنقه ی فوقانی و گوشه ای و احتمال کم فعالی عضلات روتیتورکاف، متوازی الاضلاع و ذوزنقه میانی و تحتانی</t>
  </si>
  <si>
    <t xml:space="preserve">احتمال بیش فعالی عضلات ذوزتقه ای فوقانی و گوشه ای و کم فعالی عضلات روتیتورکاف، متوازی الاضلاع و ذوزنقه میانی و تحتانی </t>
  </si>
  <si>
    <t>احتمال بیش فعالی عضلات دوسربازو(سردراز)، پشتی بزرگ، گرد بزرگ و سینه ای بزرگ و احتمال کم فعالی عضلات سه سر بازو(سردراز) و روتیتورکاف</t>
  </si>
  <si>
    <t>احتمال بیش فعالی عضلات راست کننده ی ستون فقرات، خم کننده های ران و کم فعالی عضلات پایدار کننده های ناحیه ثبات مرکزی تنه، سرینی بزرگ</t>
  </si>
  <si>
    <t>احتمال بیش فعالی عضلات سینه ای کوچک و کم فعالی عضلات دندان های قدامی، ذوزنقه ی میانی و تحتانی</t>
  </si>
  <si>
    <t>لیسانس</t>
  </si>
  <si>
    <t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t>
  </si>
  <si>
    <t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t>
  </si>
  <si>
    <t xml:space="preserve">احتمال بیش فعالی عضلات راست شکمی، مایل خارجی و کم فعالی عضلات پایدار کننده های ناحیه مرکزی تنه </t>
  </si>
  <si>
    <t xml:space="preserve">باید قبل از اینکه فعالیت بدنی خود را شروع کنید با پزشک مشورت کنید. </t>
  </si>
  <si>
    <t>نسبتا فعال</t>
  </si>
  <si>
    <t>فوق لیسانس</t>
  </si>
  <si>
    <t>بی تحرک</t>
  </si>
  <si>
    <t>احتمال بیش فعالی عضله نعلی و کم فعالی عضله ساقی قدامی</t>
  </si>
  <si>
    <t>احتمال بیش فعالی عضلات مایل داخلی، مایل خارجی، کشنده پهن نیام، عضلات نزدیک کننده</t>
  </si>
  <si>
    <t>سرکار خانم</t>
  </si>
  <si>
    <t>0.8</t>
  </si>
  <si>
    <t>32_14</t>
  </si>
  <si>
    <t>احتمال بیش فعالی عضلات مربع کمری(سمت مقابل پای تکیه)، کشنده ی پهن نیام / سرینی کوچک(سمت موافق پای تکیه)</t>
  </si>
  <si>
    <t>میانگین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</si>
</sst>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0000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Times New Roman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1" fontId="2" fillId="0" borderId="1" xfId="0" applyNumberFormat="1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1" fontId="0" fillId="0" borderId="0" xfId="0" applyNumberFormat="1"/>
    <xf numFmtId="4" fontId="0" fillId="0" borderId="0" xfId="0" applyNumberFormat="1"/>
    <xf numFmtId="3" fontId="0" fillId="0" borderId="0" xfId="0" applyNumberFormat="1"/>
    <xf numFmtId="165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165" fontId="0" fillId="0" borderId="0" xfId="0" applyNumberFormat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3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16" fontId="4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D17"/>
  <sheetViews>
    <sheetView workbookViewId="0"/>
  </sheetViews>
  <sheetFormatPr defaultRowHeight="14.4" x14ac:dyDescent="0.3"/>
  <cols>
    <col min="1" max="1" width="13.5546875" style="16" bestFit="1" customWidth="1"/>
    <col min="2" max="3" width="13.5546875" bestFit="1" customWidth="1"/>
    <col min="4" max="4" width="11" style="16" bestFit="1" customWidth="1"/>
    <col min="5" max="5" width="11.6640625" style="19" bestFit="1" customWidth="1"/>
    <col min="6" max="6" width="11" style="14" bestFit="1" customWidth="1"/>
    <col min="7" max="7" width="11" style="16" bestFit="1" customWidth="1"/>
    <col min="8" max="8" width="12.44140625" style="2" bestFit="1" customWidth="1"/>
    <col min="9" max="9" width="10" bestFit="1" customWidth="1"/>
    <col min="10" max="10" width="9.109375" bestFit="1" customWidth="1"/>
    <col min="11" max="11" width="13" style="2" bestFit="1" customWidth="1"/>
    <col min="12" max="12" width="11.109375" bestFit="1" customWidth="1"/>
    <col min="13" max="13" width="19.44140625" bestFit="1" customWidth="1"/>
    <col min="14" max="16" width="13.5546875" style="2" bestFit="1" customWidth="1"/>
    <col min="17" max="17" width="8.88671875" style="2" bestFit="1" customWidth="1"/>
    <col min="18" max="25" width="13.5546875" style="2" bestFit="1" customWidth="1"/>
    <col min="26" max="27" width="13.5546875" style="1" bestFit="1" customWidth="1"/>
    <col min="28" max="34" width="13.5546875" style="2" bestFit="1" customWidth="1"/>
    <col min="35" max="36" width="13.5546875" style="1" bestFit="1" customWidth="1"/>
    <col min="37" max="37" width="13.5546875" style="2" bestFit="1" customWidth="1"/>
    <col min="38" max="38" width="13.5546875" style="1" bestFit="1" customWidth="1"/>
    <col min="39" max="55" width="13.5546875" style="2" bestFit="1" customWidth="1"/>
    <col min="56" max="58" width="13.5546875" style="1" bestFit="1" customWidth="1"/>
    <col min="59" max="62" width="13.5546875" style="2" bestFit="1" customWidth="1"/>
    <col min="63" max="64" width="13.5546875" style="1" bestFit="1" customWidth="1"/>
    <col min="65" max="66" width="13.5546875" style="2" bestFit="1" customWidth="1"/>
    <col min="67" max="67" width="13.5546875" style="1" bestFit="1" customWidth="1"/>
    <col min="68" max="72" width="13.5546875" style="2" bestFit="1" customWidth="1"/>
    <col min="73" max="73" width="13.5546875" style="1" bestFit="1" customWidth="1"/>
    <col min="74" max="74" width="13.5546875" style="2" bestFit="1" customWidth="1"/>
    <col min="75" max="77" width="13.5546875" style="1" bestFit="1" customWidth="1"/>
    <col min="78" max="78" width="13.5546875" style="2" bestFit="1" customWidth="1"/>
    <col min="79" max="81" width="13.5546875" style="1" bestFit="1" customWidth="1"/>
    <col min="82" max="85" width="13.5546875" style="2" bestFit="1" customWidth="1"/>
    <col min="86" max="86" width="13.5546875" style="1" bestFit="1" customWidth="1"/>
    <col min="87" max="91" width="13.5546875" style="2" bestFit="1" customWidth="1"/>
    <col min="92" max="92" width="6.6640625" style="2" bestFit="1" customWidth="1"/>
    <col min="93" max="95" width="13.5546875" style="1" bestFit="1" customWidth="1"/>
    <col min="96" max="105" width="13.5546875" style="2" bestFit="1" customWidth="1"/>
    <col min="106" max="106" width="13.5546875" style="1" bestFit="1" customWidth="1"/>
    <col min="107" max="108" width="13.5546875" style="2" bestFit="1" customWidth="1"/>
    <col min="109" max="111" width="13.5546875" style="1" bestFit="1" customWidth="1"/>
    <col min="112" max="113" width="13.5546875" style="2" bestFit="1" customWidth="1"/>
    <col min="114" max="115" width="13.5546875" style="1" bestFit="1" customWidth="1"/>
    <col min="116" max="121" width="13.5546875" style="2" bestFit="1" customWidth="1"/>
    <col min="122" max="122" width="13.5546875" style="1" bestFit="1" customWidth="1"/>
    <col min="123" max="128" width="13.5546875" style="2" bestFit="1" customWidth="1"/>
    <col min="129" max="129" width="13.5546875" style="1" bestFit="1" customWidth="1"/>
    <col min="130" max="130" width="13.5546875" style="2" bestFit="1" customWidth="1"/>
    <col min="131" max="132" width="13.5546875" style="1" bestFit="1" customWidth="1"/>
    <col min="133" max="133" width="13.5546875" style="2" bestFit="1" customWidth="1"/>
    <col min="134" max="134" width="13.5546875" style="1" bestFit="1" customWidth="1"/>
    <col min="135" max="135" width="13.5546875" style="2" bestFit="1" customWidth="1"/>
    <col min="136" max="136" width="13.5546875" style="1" bestFit="1" customWidth="1"/>
    <col min="137" max="147" width="13.5546875" style="2" bestFit="1" customWidth="1"/>
    <col min="148" max="148" width="13.5546875" style="1" bestFit="1" customWidth="1"/>
    <col min="149" max="196" width="13.5546875" style="2" bestFit="1" customWidth="1"/>
    <col min="197" max="198" width="13.5546875" style="1" bestFit="1" customWidth="1"/>
    <col min="199" max="201" width="13.5546875" style="2" bestFit="1" customWidth="1"/>
    <col min="202" max="202" width="13.5546875" style="1" bestFit="1" customWidth="1"/>
    <col min="203" max="210" width="13.5546875" style="2" bestFit="1" customWidth="1"/>
    <col min="211" max="211" width="13.5546875" style="1" bestFit="1" customWidth="1"/>
    <col min="212" max="215" width="13.5546875" style="2" bestFit="1" customWidth="1"/>
    <col min="216" max="216" width="13.5546875" style="1" bestFit="1" customWidth="1"/>
    <col min="217" max="238" width="13.5546875" style="2" bestFit="1" customWidth="1"/>
  </cols>
  <sheetData>
    <row r="1" spans="1:238" ht="18.75" customHeight="1" x14ac:dyDescent="0.3">
      <c r="A1" s="27" t="s">
        <v>177</v>
      </c>
      <c r="B1" s="28" t="s">
        <v>178</v>
      </c>
      <c r="C1" s="28" t="s">
        <v>179</v>
      </c>
      <c r="D1" s="29" t="s">
        <v>180</v>
      </c>
      <c r="E1" s="30" t="s">
        <v>181</v>
      </c>
      <c r="F1" s="31" t="s">
        <v>182</v>
      </c>
      <c r="G1" s="32" t="s">
        <v>183</v>
      </c>
      <c r="H1" s="33" t="s">
        <v>184</v>
      </c>
      <c r="I1" s="34" t="s">
        <v>185</v>
      </c>
      <c r="J1" s="34" t="s">
        <v>186</v>
      </c>
      <c r="K1" s="33" t="s">
        <v>187</v>
      </c>
      <c r="L1" s="34" t="s">
        <v>188</v>
      </c>
      <c r="M1" s="34" t="s">
        <v>189</v>
      </c>
      <c r="N1" s="33" t="s">
        <v>190</v>
      </c>
      <c r="O1" s="35" t="s">
        <v>191</v>
      </c>
      <c r="P1" s="35" t="s">
        <v>192</v>
      </c>
      <c r="Q1" s="35" t="s">
        <v>183</v>
      </c>
      <c r="R1" s="35" t="s">
        <v>193</v>
      </c>
      <c r="S1" s="35" t="s">
        <v>194</v>
      </c>
      <c r="T1" s="35" t="s">
        <v>195</v>
      </c>
      <c r="U1" s="35" t="s">
        <v>196</v>
      </c>
      <c r="V1" s="35" t="s">
        <v>197</v>
      </c>
      <c r="W1" s="35" t="s">
        <v>198</v>
      </c>
      <c r="X1" s="35" t="s">
        <v>199</v>
      </c>
      <c r="Y1" s="35" t="s">
        <v>73</v>
      </c>
      <c r="Z1" s="29" t="s">
        <v>74</v>
      </c>
      <c r="AA1" s="29" t="s">
        <v>75</v>
      </c>
      <c r="AB1" s="35" t="s">
        <v>76</v>
      </c>
      <c r="AC1" s="35" t="s">
        <v>77</v>
      </c>
      <c r="AD1" s="35" t="s">
        <v>78</v>
      </c>
      <c r="AE1" s="35" t="s">
        <v>79</v>
      </c>
      <c r="AF1" s="35" t="s">
        <v>80</v>
      </c>
      <c r="AG1" s="35" t="s">
        <v>81</v>
      </c>
      <c r="AH1" s="35" t="s">
        <v>82</v>
      </c>
      <c r="AI1" s="29" t="s">
        <v>83</v>
      </c>
      <c r="AJ1" s="29" t="s">
        <v>84</v>
      </c>
      <c r="AK1" s="35" t="s">
        <v>85</v>
      </c>
      <c r="AL1" s="29" t="s">
        <v>86</v>
      </c>
      <c r="AM1" s="35" t="s">
        <v>87</v>
      </c>
      <c r="AN1" s="35" t="s">
        <v>88</v>
      </c>
      <c r="AO1" s="35" t="s">
        <v>89</v>
      </c>
      <c r="AP1" s="35" t="s">
        <v>90</v>
      </c>
      <c r="AQ1" s="35" t="s">
        <v>91</v>
      </c>
      <c r="AR1" s="35" t="s">
        <v>92</v>
      </c>
      <c r="AS1" s="35" t="s">
        <v>93</v>
      </c>
      <c r="AT1" s="35" t="s">
        <v>94</v>
      </c>
      <c r="AU1" s="35" t="s">
        <v>95</v>
      </c>
      <c r="AV1" s="35" t="s">
        <v>96</v>
      </c>
      <c r="AW1" s="35" t="s">
        <v>97</v>
      </c>
      <c r="AX1" s="35" t="s">
        <v>98</v>
      </c>
      <c r="AY1" s="35" t="s">
        <v>31</v>
      </c>
      <c r="AZ1" s="35" t="s">
        <v>32</v>
      </c>
      <c r="BA1" s="35" t="s">
        <v>33</v>
      </c>
      <c r="BB1" s="35" t="s">
        <v>34</v>
      </c>
      <c r="BC1" s="35" t="s">
        <v>35</v>
      </c>
      <c r="BD1" s="29" t="s">
        <v>36</v>
      </c>
      <c r="BE1" s="29" t="s">
        <v>37</v>
      </c>
      <c r="BF1" s="29" t="s">
        <v>38</v>
      </c>
      <c r="BG1" s="35" t="s">
        <v>39</v>
      </c>
      <c r="BH1" s="35" t="s">
        <v>40</v>
      </c>
      <c r="BI1" s="35" t="s">
        <v>41</v>
      </c>
      <c r="BJ1" s="35" t="s">
        <v>200</v>
      </c>
      <c r="BK1" s="29" t="s">
        <v>43</v>
      </c>
      <c r="BL1" s="29" t="s">
        <v>44</v>
      </c>
      <c r="BM1" s="35" t="s">
        <v>45</v>
      </c>
      <c r="BN1" s="35" t="s">
        <v>46</v>
      </c>
      <c r="BO1" s="29" t="s">
        <v>47</v>
      </c>
      <c r="BP1" s="35" t="s">
        <v>48</v>
      </c>
      <c r="BQ1" s="35" t="s">
        <v>49</v>
      </c>
      <c r="BR1" s="35" t="s">
        <v>50</v>
      </c>
      <c r="BS1" s="35" t="s">
        <v>51</v>
      </c>
      <c r="BT1" s="35" t="s">
        <v>52</v>
      </c>
      <c r="BU1" s="29" t="s">
        <v>53</v>
      </c>
      <c r="BV1" s="35" t="s">
        <v>54</v>
      </c>
      <c r="BW1" s="29" t="s">
        <v>55</v>
      </c>
      <c r="BX1" s="29" t="s">
        <v>56</v>
      </c>
      <c r="BY1" s="29" t="s">
        <v>57</v>
      </c>
      <c r="BZ1" s="35" t="s">
        <v>58</v>
      </c>
      <c r="CA1" s="29" t="s">
        <v>59</v>
      </c>
      <c r="CB1" s="29" t="s">
        <v>60</v>
      </c>
      <c r="CC1" s="29" t="s">
        <v>61</v>
      </c>
      <c r="CD1" s="35" t="s">
        <v>62</v>
      </c>
      <c r="CE1" s="35" t="s">
        <v>63</v>
      </c>
      <c r="CF1" s="35" t="s">
        <v>64</v>
      </c>
      <c r="CG1" s="35" t="s">
        <v>65</v>
      </c>
      <c r="CH1" s="29" t="s">
        <v>66</v>
      </c>
      <c r="CI1" s="35" t="s">
        <v>67</v>
      </c>
      <c r="CJ1" s="35" t="s">
        <v>68</v>
      </c>
      <c r="CK1" s="35" t="s">
        <v>69</v>
      </c>
      <c r="CL1" s="35" t="s">
        <v>70</v>
      </c>
      <c r="CM1" s="35" t="s">
        <v>71</v>
      </c>
      <c r="CN1" s="35" t="s">
        <v>72</v>
      </c>
      <c r="CO1" s="27" t="s">
        <v>201</v>
      </c>
      <c r="CP1" s="27" t="s">
        <v>202</v>
      </c>
      <c r="CQ1" s="27" t="s">
        <v>203</v>
      </c>
      <c r="CR1" s="33" t="s">
        <v>204</v>
      </c>
      <c r="CS1" s="33" t="s">
        <v>205</v>
      </c>
      <c r="CT1" s="33" t="s">
        <v>206</v>
      </c>
      <c r="CU1" s="33" t="s">
        <v>207</v>
      </c>
      <c r="CV1" s="33" t="s">
        <v>208</v>
      </c>
      <c r="CW1" s="33" t="s">
        <v>209</v>
      </c>
      <c r="CX1" s="33" t="s">
        <v>210</v>
      </c>
      <c r="CY1" s="33" t="s">
        <v>211</v>
      </c>
      <c r="CZ1" s="33" t="s">
        <v>212</v>
      </c>
      <c r="DA1" s="33" t="s">
        <v>213</v>
      </c>
      <c r="DB1" s="27" t="s">
        <v>214</v>
      </c>
      <c r="DC1" s="33" t="s">
        <v>215</v>
      </c>
      <c r="DD1" s="33" t="s">
        <v>216</v>
      </c>
      <c r="DE1" s="27" t="s">
        <v>217</v>
      </c>
      <c r="DF1" s="27" t="s">
        <v>218</v>
      </c>
      <c r="DG1" s="27" t="s">
        <v>219</v>
      </c>
      <c r="DH1" s="33" t="s">
        <v>220</v>
      </c>
      <c r="DI1" s="33" t="s">
        <v>221</v>
      </c>
      <c r="DJ1" s="27" t="s">
        <v>222</v>
      </c>
      <c r="DK1" s="27" t="s">
        <v>223</v>
      </c>
      <c r="DL1" s="33" t="s">
        <v>224</v>
      </c>
      <c r="DM1" s="33" t="s">
        <v>225</v>
      </c>
      <c r="DN1" s="33" t="s">
        <v>226</v>
      </c>
      <c r="DO1" s="33" t="s">
        <v>227</v>
      </c>
      <c r="DP1" s="33" t="s">
        <v>228</v>
      </c>
      <c r="DQ1" s="33" t="s">
        <v>229</v>
      </c>
      <c r="DR1" s="27" t="s">
        <v>230</v>
      </c>
      <c r="DS1" s="33" t="s">
        <v>231</v>
      </c>
      <c r="DT1" s="33" t="s">
        <v>232</v>
      </c>
      <c r="DU1" s="33" t="s">
        <v>233</v>
      </c>
      <c r="DV1" s="33" t="s">
        <v>234</v>
      </c>
      <c r="DW1" s="33" t="s">
        <v>235</v>
      </c>
      <c r="DX1" s="33" t="s">
        <v>236</v>
      </c>
      <c r="DY1" s="27" t="s">
        <v>237</v>
      </c>
      <c r="DZ1" s="33" t="s">
        <v>238</v>
      </c>
      <c r="EA1" s="27" t="s">
        <v>239</v>
      </c>
      <c r="EB1" s="27" t="s">
        <v>240</v>
      </c>
      <c r="EC1" s="33" t="s">
        <v>241</v>
      </c>
      <c r="ED1" s="27" t="s">
        <v>242</v>
      </c>
      <c r="EE1" s="33" t="s">
        <v>243</v>
      </c>
      <c r="EF1" s="27" t="s">
        <v>244</v>
      </c>
      <c r="EG1" s="33" t="s">
        <v>245</v>
      </c>
      <c r="EH1" s="33" t="s">
        <v>246</v>
      </c>
      <c r="EI1" s="33" t="s">
        <v>247</v>
      </c>
      <c r="EJ1" s="33" t="s">
        <v>248</v>
      </c>
      <c r="EK1" s="33" t="s">
        <v>249</v>
      </c>
      <c r="EL1" s="33" t="s">
        <v>250</v>
      </c>
      <c r="EM1" s="33" t="s">
        <v>251</v>
      </c>
      <c r="EN1" s="33" t="s">
        <v>252</v>
      </c>
      <c r="EO1" s="33" t="s">
        <v>253</v>
      </c>
      <c r="EP1" s="33" t="s">
        <v>254</v>
      </c>
      <c r="EQ1" s="33" t="s">
        <v>255</v>
      </c>
      <c r="ER1" s="27" t="s">
        <v>256</v>
      </c>
      <c r="ES1" s="33" t="s">
        <v>257</v>
      </c>
      <c r="ET1" s="33" t="s">
        <v>258</v>
      </c>
      <c r="EU1" s="33" t="s">
        <v>259</v>
      </c>
      <c r="EV1" s="33" t="s">
        <v>260</v>
      </c>
      <c r="EW1" s="33" t="s">
        <v>261</v>
      </c>
      <c r="EX1" s="33" t="s">
        <v>262</v>
      </c>
      <c r="EY1" s="33" t="s">
        <v>263</v>
      </c>
      <c r="EZ1" s="33" t="s">
        <v>264</v>
      </c>
      <c r="FA1" s="33" t="s">
        <v>265</v>
      </c>
      <c r="FB1" s="33" t="s">
        <v>266</v>
      </c>
      <c r="FC1" s="33" t="s">
        <v>267</v>
      </c>
      <c r="FD1" s="33" t="s">
        <v>268</v>
      </c>
      <c r="FE1" s="33" t="s">
        <v>269</v>
      </c>
      <c r="FF1" s="33" t="s">
        <v>270</v>
      </c>
      <c r="FG1" s="33" t="s">
        <v>271</v>
      </c>
      <c r="FH1" s="33" t="s">
        <v>272</v>
      </c>
      <c r="FI1" s="33" t="s">
        <v>273</v>
      </c>
      <c r="FJ1" s="33" t="s">
        <v>274</v>
      </c>
      <c r="FK1" s="33" t="s">
        <v>275</v>
      </c>
      <c r="FL1" s="33" t="s">
        <v>276</v>
      </c>
      <c r="FM1" s="33" t="s">
        <v>277</v>
      </c>
      <c r="FN1" s="33" t="s">
        <v>278</v>
      </c>
      <c r="FO1" s="33" t="s">
        <v>279</v>
      </c>
      <c r="FP1" s="33" t="s">
        <v>280</v>
      </c>
      <c r="FQ1" s="33" t="s">
        <v>281</v>
      </c>
      <c r="FR1" s="33" t="s">
        <v>282</v>
      </c>
      <c r="FS1" s="33" t="s">
        <v>283</v>
      </c>
      <c r="FT1" s="33" t="s">
        <v>284</v>
      </c>
      <c r="FU1" s="33" t="s">
        <v>285</v>
      </c>
      <c r="FV1" s="33" t="s">
        <v>286</v>
      </c>
      <c r="FW1" s="33" t="s">
        <v>287</v>
      </c>
      <c r="FX1" s="33" t="s">
        <v>288</v>
      </c>
      <c r="FY1" s="33" t="s">
        <v>289</v>
      </c>
      <c r="FZ1" s="33" t="s">
        <v>290</v>
      </c>
      <c r="GA1" s="33" t="s">
        <v>291</v>
      </c>
      <c r="GB1" s="33" t="s">
        <v>292</v>
      </c>
      <c r="GC1" s="33" t="s">
        <v>293</v>
      </c>
      <c r="GD1" s="33" t="s">
        <v>294</v>
      </c>
      <c r="GE1" s="33" t="s">
        <v>295</v>
      </c>
      <c r="GF1" s="33" t="s">
        <v>296</v>
      </c>
      <c r="GG1" s="33" t="s">
        <v>297</v>
      </c>
      <c r="GH1" s="33" t="s">
        <v>298</v>
      </c>
      <c r="GI1" s="33" t="s">
        <v>299</v>
      </c>
      <c r="GJ1" s="33" t="s">
        <v>300</v>
      </c>
      <c r="GK1" s="33" t="s">
        <v>301</v>
      </c>
      <c r="GL1" s="33" t="s">
        <v>302</v>
      </c>
      <c r="GM1" s="33" t="s">
        <v>303</v>
      </c>
      <c r="GN1" s="33" t="s">
        <v>304</v>
      </c>
      <c r="GO1" s="27" t="s">
        <v>305</v>
      </c>
      <c r="GP1" s="27" t="s">
        <v>306</v>
      </c>
      <c r="GQ1" s="33" t="s">
        <v>307</v>
      </c>
      <c r="GR1" s="33" t="s">
        <v>308</v>
      </c>
      <c r="GS1" s="33" t="s">
        <v>309</v>
      </c>
      <c r="GT1" s="27" t="s">
        <v>310</v>
      </c>
      <c r="GU1" s="33" t="s">
        <v>311</v>
      </c>
      <c r="GV1" s="33" t="s">
        <v>312</v>
      </c>
      <c r="GW1" s="33" t="s">
        <v>313</v>
      </c>
      <c r="GX1" s="33" t="s">
        <v>314</v>
      </c>
      <c r="GY1" s="33" t="s">
        <v>315</v>
      </c>
      <c r="GZ1" s="33" t="s">
        <v>316</v>
      </c>
      <c r="HA1" s="33" t="s">
        <v>317</v>
      </c>
      <c r="HB1" s="33" t="s">
        <v>318</v>
      </c>
      <c r="HC1" s="27" t="s">
        <v>319</v>
      </c>
      <c r="HD1" s="33" t="s">
        <v>320</v>
      </c>
      <c r="HE1" s="33" t="s">
        <v>321</v>
      </c>
      <c r="HF1" s="33" t="s">
        <v>322</v>
      </c>
      <c r="HG1" s="33" t="s">
        <v>323</v>
      </c>
      <c r="HH1" s="27" t="s">
        <v>324</v>
      </c>
      <c r="HI1" s="33" t="s">
        <v>325</v>
      </c>
      <c r="HJ1" s="33" t="s">
        <v>326</v>
      </c>
      <c r="HK1" s="33" t="s">
        <v>327</v>
      </c>
      <c r="HL1" s="33" t="s">
        <v>328</v>
      </c>
      <c r="HM1" s="33" t="s">
        <v>329</v>
      </c>
      <c r="HN1" s="33" t="s">
        <v>330</v>
      </c>
      <c r="HO1" s="33" t="s">
        <v>331</v>
      </c>
      <c r="HP1" s="33" t="s">
        <v>332</v>
      </c>
      <c r="HQ1" s="33" t="s">
        <v>333</v>
      </c>
      <c r="HR1" s="33" t="s">
        <v>334</v>
      </c>
      <c r="HS1" s="33" t="s">
        <v>335</v>
      </c>
      <c r="HT1" s="33" t="s">
        <v>336</v>
      </c>
      <c r="HU1" s="33" t="s">
        <v>337</v>
      </c>
      <c r="HV1" s="33" t="s">
        <v>338</v>
      </c>
      <c r="HW1" s="33" t="s">
        <v>339</v>
      </c>
      <c r="HX1" s="33" t="s">
        <v>340</v>
      </c>
      <c r="HY1" s="33" t="s">
        <v>341</v>
      </c>
      <c r="HZ1" s="33" t="s">
        <v>342</v>
      </c>
      <c r="IA1" s="33" t="s">
        <v>343</v>
      </c>
      <c r="IB1" s="33" t="s">
        <v>344</v>
      </c>
      <c r="IC1" s="33" t="s">
        <v>345</v>
      </c>
      <c r="ID1" s="33" t="s">
        <v>346</v>
      </c>
    </row>
    <row r="2" spans="1:238" ht="18.75" customHeight="1" x14ac:dyDescent="0.3">
      <c r="A2" s="29">
        <v>2</v>
      </c>
      <c r="B2" s="34" t="s">
        <v>347</v>
      </c>
      <c r="C2" s="34" t="s">
        <v>348</v>
      </c>
      <c r="D2" s="27"/>
      <c r="E2" s="36">
        <v>9134116267</v>
      </c>
      <c r="F2" s="37">
        <v>31576</v>
      </c>
      <c r="G2" s="29">
        <f t="shared" ref="G2:G12" ca="1" si="0">DATEDIF(F2,TODAY(),"y")</f>
        <v>37</v>
      </c>
      <c r="H2" s="29">
        <v>7</v>
      </c>
      <c r="I2" s="34" t="s">
        <v>349</v>
      </c>
      <c r="J2" s="34" t="s">
        <v>350</v>
      </c>
      <c r="K2" s="33"/>
      <c r="L2" s="34"/>
      <c r="M2" s="34"/>
      <c r="N2" s="29">
        <v>2</v>
      </c>
      <c r="O2" s="29">
        <v>166</v>
      </c>
      <c r="P2" s="29">
        <v>79</v>
      </c>
      <c r="Q2" s="29">
        <f t="shared" ref="Q2:Q12" ca="1" si="1">G2</f>
        <v>37</v>
      </c>
      <c r="R2" s="29">
        <v>39</v>
      </c>
      <c r="S2" s="33"/>
      <c r="T2" s="29">
        <v>28</v>
      </c>
      <c r="U2" s="29">
        <v>97</v>
      </c>
      <c r="V2" s="29">
        <v>97</v>
      </c>
      <c r="W2" s="29">
        <v>98</v>
      </c>
      <c r="X2" s="29">
        <v>54</v>
      </c>
      <c r="Y2" s="29">
        <v>3</v>
      </c>
      <c r="Z2" s="29">
        <v>5</v>
      </c>
      <c r="AA2" s="29">
        <v>5</v>
      </c>
      <c r="AB2" s="29">
        <v>3</v>
      </c>
      <c r="AC2" s="29">
        <v>5</v>
      </c>
      <c r="AD2" s="29">
        <v>1</v>
      </c>
      <c r="AE2" s="29">
        <v>1</v>
      </c>
      <c r="AF2" s="29">
        <v>5</v>
      </c>
      <c r="AG2" s="29">
        <v>5</v>
      </c>
      <c r="AH2" s="29">
        <v>5</v>
      </c>
      <c r="AI2" s="29">
        <v>5</v>
      </c>
      <c r="AJ2" s="29">
        <v>5</v>
      </c>
      <c r="AK2" s="29">
        <v>5</v>
      </c>
      <c r="AL2" s="29">
        <v>5</v>
      </c>
      <c r="AM2" s="29">
        <v>1</v>
      </c>
      <c r="AN2" s="29">
        <v>5</v>
      </c>
      <c r="AO2" s="29">
        <v>3</v>
      </c>
      <c r="AP2" s="29">
        <v>3</v>
      </c>
      <c r="AQ2" s="29">
        <v>5</v>
      </c>
      <c r="AR2" s="29">
        <v>5</v>
      </c>
      <c r="AS2" s="29">
        <v>3</v>
      </c>
      <c r="AT2" s="29">
        <v>5</v>
      </c>
      <c r="AU2" s="29">
        <v>3</v>
      </c>
      <c r="AV2" s="29">
        <v>5</v>
      </c>
      <c r="AW2" s="29">
        <v>5</v>
      </c>
      <c r="AX2" s="29">
        <v>5</v>
      </c>
      <c r="AY2" s="29">
        <v>0</v>
      </c>
      <c r="AZ2" s="29">
        <v>0</v>
      </c>
      <c r="BA2" s="29">
        <v>1</v>
      </c>
      <c r="BB2" s="29">
        <v>0</v>
      </c>
      <c r="BC2" s="29">
        <v>0</v>
      </c>
      <c r="BD2" s="29">
        <v>0</v>
      </c>
      <c r="BE2" s="29">
        <v>0</v>
      </c>
      <c r="BF2" s="29">
        <v>0</v>
      </c>
      <c r="BG2" s="29">
        <v>0</v>
      </c>
      <c r="BH2" s="29">
        <v>0</v>
      </c>
      <c r="BI2" s="29">
        <v>1</v>
      </c>
      <c r="BJ2" s="29">
        <v>0</v>
      </c>
      <c r="BK2" s="29">
        <v>0</v>
      </c>
      <c r="BL2" s="29">
        <v>0</v>
      </c>
      <c r="BM2" s="29">
        <v>0</v>
      </c>
      <c r="BN2" s="29">
        <v>0</v>
      </c>
      <c r="BO2" s="29">
        <v>0</v>
      </c>
      <c r="BP2" s="29">
        <v>1</v>
      </c>
      <c r="BQ2" s="29">
        <v>1</v>
      </c>
      <c r="BR2" s="29">
        <v>0</v>
      </c>
      <c r="BS2" s="29">
        <v>1</v>
      </c>
      <c r="BT2" s="29">
        <v>0</v>
      </c>
      <c r="BU2" s="29">
        <v>0</v>
      </c>
      <c r="BV2" s="29">
        <v>0</v>
      </c>
      <c r="BW2" s="29">
        <v>0</v>
      </c>
      <c r="BX2" s="29">
        <v>0</v>
      </c>
      <c r="BY2" s="29">
        <v>0</v>
      </c>
      <c r="BZ2" s="29">
        <v>0</v>
      </c>
      <c r="CA2" s="29">
        <v>0</v>
      </c>
      <c r="CB2" s="29">
        <v>0</v>
      </c>
      <c r="CC2" s="29">
        <v>0</v>
      </c>
      <c r="CD2" s="29">
        <v>1</v>
      </c>
      <c r="CE2" s="29">
        <v>0</v>
      </c>
      <c r="CF2" s="29">
        <v>0</v>
      </c>
      <c r="CG2" s="29">
        <v>0</v>
      </c>
      <c r="CH2" s="29">
        <v>0</v>
      </c>
      <c r="CI2" s="29">
        <v>0</v>
      </c>
      <c r="CJ2" s="29">
        <v>1</v>
      </c>
      <c r="CK2" s="29">
        <v>2</v>
      </c>
      <c r="CL2" s="29">
        <v>2</v>
      </c>
      <c r="CM2" s="29">
        <v>2</v>
      </c>
      <c r="CN2" s="29">
        <v>2</v>
      </c>
    </row>
    <row r="3" spans="1:238" ht="18.75" customHeight="1" x14ac:dyDescent="0.3">
      <c r="A3" s="29">
        <v>2</v>
      </c>
      <c r="B3" s="34" t="s">
        <v>351</v>
      </c>
      <c r="C3" s="34" t="s">
        <v>352</v>
      </c>
      <c r="D3" s="29">
        <v>1140166956</v>
      </c>
      <c r="E3" s="36">
        <v>9131033990</v>
      </c>
      <c r="F3" s="37">
        <v>27821</v>
      </c>
      <c r="G3" s="29">
        <f t="shared" ca="1" si="0"/>
        <v>47</v>
      </c>
      <c r="H3" s="29">
        <v>4</v>
      </c>
      <c r="I3" s="34" t="s">
        <v>353</v>
      </c>
      <c r="J3" s="34" t="s">
        <v>354</v>
      </c>
      <c r="K3" s="29">
        <v>26</v>
      </c>
      <c r="L3" s="34"/>
      <c r="M3" s="34"/>
      <c r="N3" s="29">
        <v>4</v>
      </c>
      <c r="O3" s="29">
        <v>169</v>
      </c>
      <c r="P3" s="29">
        <v>60</v>
      </c>
      <c r="Q3" s="29">
        <f t="shared" ca="1" si="1"/>
        <v>47</v>
      </c>
      <c r="R3" s="29">
        <v>35</v>
      </c>
      <c r="S3" s="29">
        <v>41</v>
      </c>
      <c r="T3" s="29">
        <v>26</v>
      </c>
      <c r="U3" s="29">
        <v>88</v>
      </c>
      <c r="V3" s="29">
        <v>77</v>
      </c>
      <c r="W3" s="29">
        <v>90</v>
      </c>
      <c r="X3" s="29">
        <v>45</v>
      </c>
      <c r="Y3" s="29">
        <v>3</v>
      </c>
      <c r="Z3" s="29">
        <v>5</v>
      </c>
      <c r="AA3" s="29">
        <v>5</v>
      </c>
      <c r="AB3" s="29">
        <v>5</v>
      </c>
      <c r="AC3" s="29">
        <v>3</v>
      </c>
      <c r="AD3" s="29">
        <v>3</v>
      </c>
      <c r="AE3" s="29">
        <v>5</v>
      </c>
      <c r="AF3" s="29">
        <v>5</v>
      </c>
      <c r="AG3" s="29">
        <v>5</v>
      </c>
      <c r="AH3" s="29">
        <v>5</v>
      </c>
      <c r="AI3" s="29">
        <v>5</v>
      </c>
      <c r="AJ3" s="29">
        <v>5</v>
      </c>
      <c r="AK3" s="29">
        <v>5</v>
      </c>
      <c r="AL3" s="29">
        <v>5</v>
      </c>
      <c r="AM3" s="29">
        <v>3</v>
      </c>
      <c r="AN3" s="29">
        <v>3</v>
      </c>
      <c r="AO3" s="29">
        <v>5</v>
      </c>
      <c r="AP3" s="29">
        <v>3</v>
      </c>
      <c r="AQ3" s="29">
        <v>5</v>
      </c>
      <c r="AR3" s="29">
        <v>5</v>
      </c>
      <c r="AS3" s="29">
        <v>5</v>
      </c>
      <c r="AT3" s="29">
        <v>5</v>
      </c>
      <c r="AU3" s="29">
        <v>3</v>
      </c>
      <c r="AV3" s="29">
        <v>5</v>
      </c>
      <c r="AW3" s="29">
        <v>3</v>
      </c>
      <c r="AX3" s="29">
        <v>5</v>
      </c>
      <c r="AY3" s="29">
        <v>1</v>
      </c>
      <c r="AZ3" s="29">
        <v>0</v>
      </c>
      <c r="BA3" s="29">
        <v>0</v>
      </c>
      <c r="BB3" s="29">
        <v>1</v>
      </c>
      <c r="BC3" s="29">
        <v>1</v>
      </c>
      <c r="BD3" s="29">
        <v>0</v>
      </c>
      <c r="BE3" s="29">
        <v>0</v>
      </c>
      <c r="BF3" s="29">
        <v>0</v>
      </c>
      <c r="BG3" s="29">
        <v>0</v>
      </c>
      <c r="BH3" s="29">
        <v>0</v>
      </c>
      <c r="BI3" s="29">
        <v>0</v>
      </c>
      <c r="BJ3" s="29">
        <v>0</v>
      </c>
      <c r="BK3" s="29">
        <v>0</v>
      </c>
      <c r="BL3" s="29">
        <v>0</v>
      </c>
      <c r="BM3" s="29">
        <v>1</v>
      </c>
      <c r="BN3" s="29">
        <v>0</v>
      </c>
      <c r="BO3" s="29">
        <v>0</v>
      </c>
      <c r="BP3" s="29">
        <v>0</v>
      </c>
      <c r="BQ3" s="29">
        <v>1</v>
      </c>
      <c r="BR3" s="29">
        <v>0</v>
      </c>
      <c r="BS3" s="29">
        <v>1</v>
      </c>
      <c r="BT3" s="29">
        <v>0</v>
      </c>
      <c r="BU3" s="29">
        <v>0</v>
      </c>
      <c r="BV3" s="29">
        <v>1</v>
      </c>
      <c r="BW3" s="29">
        <v>0</v>
      </c>
      <c r="BX3" s="29">
        <v>0</v>
      </c>
      <c r="BY3" s="29">
        <v>0</v>
      </c>
      <c r="BZ3" s="29">
        <v>1</v>
      </c>
      <c r="CA3" s="29">
        <v>0</v>
      </c>
      <c r="CB3" s="29">
        <v>0</v>
      </c>
      <c r="CC3" s="29">
        <v>0</v>
      </c>
      <c r="CD3" s="29">
        <v>1</v>
      </c>
      <c r="CE3" s="29">
        <v>1</v>
      </c>
      <c r="CF3" s="29">
        <v>1</v>
      </c>
      <c r="CG3" s="29">
        <v>0</v>
      </c>
      <c r="CH3" s="29">
        <v>0</v>
      </c>
      <c r="CI3" s="29">
        <v>1</v>
      </c>
      <c r="CJ3" s="29">
        <v>0</v>
      </c>
      <c r="CK3" s="29">
        <v>3</v>
      </c>
      <c r="CL3" s="29">
        <v>3</v>
      </c>
      <c r="CM3" s="29">
        <v>3</v>
      </c>
      <c r="CN3" s="29">
        <v>3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75</v>
      </c>
      <c r="CW3" s="5">
        <v>50</v>
      </c>
      <c r="CX3" s="5">
        <v>100</v>
      </c>
      <c r="CY3" s="5">
        <v>100</v>
      </c>
      <c r="CZ3" s="5">
        <v>100</v>
      </c>
      <c r="DA3" s="5">
        <v>100</v>
      </c>
      <c r="DB3" s="5">
        <v>100</v>
      </c>
      <c r="DC3" s="5">
        <v>100</v>
      </c>
      <c r="DD3" s="5">
        <v>100</v>
      </c>
      <c r="DE3" s="5">
        <v>100</v>
      </c>
      <c r="DF3" s="5">
        <v>100</v>
      </c>
      <c r="DG3" s="5">
        <v>100</v>
      </c>
      <c r="DH3" s="5">
        <v>100</v>
      </c>
      <c r="DI3" s="5">
        <v>100</v>
      </c>
      <c r="DJ3" s="5">
        <v>100</v>
      </c>
      <c r="DK3" s="5">
        <v>100</v>
      </c>
      <c r="DL3" s="5">
        <v>100</v>
      </c>
      <c r="DM3" s="5">
        <v>100</v>
      </c>
      <c r="DN3" s="5">
        <v>100</v>
      </c>
      <c r="DO3" s="5">
        <v>100</v>
      </c>
      <c r="DP3" s="5">
        <v>60</v>
      </c>
      <c r="DQ3" s="5">
        <v>100</v>
      </c>
      <c r="DR3" s="5">
        <v>60</v>
      </c>
      <c r="DS3" s="5">
        <v>80</v>
      </c>
      <c r="DT3" s="5">
        <v>100</v>
      </c>
      <c r="DU3" s="5">
        <v>60</v>
      </c>
      <c r="DV3" s="5">
        <v>60</v>
      </c>
      <c r="DW3" s="5">
        <v>100</v>
      </c>
      <c r="DX3" s="5">
        <v>40</v>
      </c>
      <c r="DY3" s="5">
        <v>60</v>
      </c>
      <c r="DZ3" s="5">
        <v>100</v>
      </c>
      <c r="EA3" s="5">
        <v>75</v>
      </c>
      <c r="EB3" s="5">
        <v>50</v>
      </c>
      <c r="EC3" s="5">
        <v>50</v>
      </c>
      <c r="ED3" s="5">
        <v>100</v>
      </c>
      <c r="EE3" s="5">
        <v>100</v>
      </c>
      <c r="EF3" s="5">
        <v>2</v>
      </c>
      <c r="EG3" s="5">
        <v>1</v>
      </c>
      <c r="EH3" s="5">
        <v>2</v>
      </c>
      <c r="EI3" s="5">
        <v>3</v>
      </c>
      <c r="EJ3" s="5">
        <v>4</v>
      </c>
      <c r="EK3" s="5">
        <v>3</v>
      </c>
      <c r="EL3" s="5">
        <v>3</v>
      </c>
      <c r="EM3" s="5">
        <v>2</v>
      </c>
      <c r="EN3" s="5">
        <v>3</v>
      </c>
      <c r="EO3" s="5">
        <v>3</v>
      </c>
      <c r="EP3" s="5">
        <v>3</v>
      </c>
      <c r="EQ3" s="5">
        <v>3</v>
      </c>
      <c r="ER3" s="5">
        <v>2</v>
      </c>
      <c r="ES3" s="5">
        <v>3</v>
      </c>
      <c r="ET3" s="5">
        <v>2</v>
      </c>
      <c r="EU3" s="5">
        <v>2</v>
      </c>
      <c r="EV3" s="5">
        <v>1</v>
      </c>
      <c r="EW3" s="5">
        <v>2</v>
      </c>
      <c r="EX3" s="5">
        <v>2</v>
      </c>
      <c r="EY3" s="5">
        <v>1</v>
      </c>
      <c r="EZ3" s="5">
        <v>0</v>
      </c>
      <c r="FA3" s="5">
        <v>1</v>
      </c>
      <c r="FB3" s="5">
        <v>0</v>
      </c>
      <c r="FC3" s="5">
        <v>1</v>
      </c>
      <c r="FD3" s="5">
        <v>0</v>
      </c>
      <c r="FE3" s="5">
        <v>0</v>
      </c>
      <c r="FF3" s="5">
        <v>1</v>
      </c>
      <c r="FG3" s="5">
        <v>1</v>
      </c>
      <c r="FH3" s="5">
        <v>0</v>
      </c>
      <c r="FI3" s="5">
        <v>1</v>
      </c>
      <c r="FJ3" s="5">
        <v>0</v>
      </c>
      <c r="FK3" s="5">
        <v>0</v>
      </c>
      <c r="FL3" s="5">
        <v>0</v>
      </c>
      <c r="FM3" s="5">
        <v>1</v>
      </c>
      <c r="FN3" s="5">
        <v>2</v>
      </c>
      <c r="FO3" s="5">
        <v>1</v>
      </c>
      <c r="FP3" s="5">
        <v>2</v>
      </c>
      <c r="FQ3" s="5">
        <v>1</v>
      </c>
      <c r="FR3" s="5">
        <v>1</v>
      </c>
      <c r="FS3" s="5">
        <v>1</v>
      </c>
      <c r="FT3" s="5">
        <v>0</v>
      </c>
      <c r="FU3" s="5">
        <v>0</v>
      </c>
      <c r="FV3" s="5">
        <v>0</v>
      </c>
      <c r="FW3" s="5">
        <v>0</v>
      </c>
      <c r="FX3" s="5">
        <v>0</v>
      </c>
      <c r="FY3" s="5">
        <v>0</v>
      </c>
      <c r="FZ3" s="5">
        <v>0</v>
      </c>
      <c r="GA3" s="5">
        <v>3</v>
      </c>
      <c r="GB3" s="5">
        <v>2</v>
      </c>
      <c r="GC3" s="5">
        <v>1</v>
      </c>
      <c r="GD3" s="5">
        <v>1</v>
      </c>
      <c r="GE3" s="5">
        <v>1</v>
      </c>
      <c r="GF3" s="5">
        <v>3</v>
      </c>
      <c r="GG3" s="5">
        <v>0</v>
      </c>
      <c r="GH3" s="5">
        <v>0</v>
      </c>
      <c r="GI3" s="5">
        <v>2</v>
      </c>
      <c r="GJ3" s="5">
        <v>2</v>
      </c>
      <c r="GK3" s="5">
        <v>2</v>
      </c>
      <c r="GL3" s="5">
        <v>2</v>
      </c>
      <c r="GM3" s="5">
        <v>1</v>
      </c>
      <c r="GN3" s="5">
        <v>2</v>
      </c>
      <c r="GO3" s="5">
        <v>1</v>
      </c>
      <c r="GP3" s="5">
        <v>2</v>
      </c>
      <c r="GQ3" s="5">
        <v>2</v>
      </c>
      <c r="GR3" s="5">
        <v>1</v>
      </c>
      <c r="GS3" s="5">
        <v>2</v>
      </c>
      <c r="GT3" s="5">
        <v>3</v>
      </c>
      <c r="GU3" s="5">
        <v>3</v>
      </c>
      <c r="GV3" s="5">
        <v>1</v>
      </c>
      <c r="GW3" s="5">
        <v>1</v>
      </c>
      <c r="GX3" s="5">
        <v>1</v>
      </c>
      <c r="GY3" s="5">
        <v>3</v>
      </c>
      <c r="GZ3" s="5">
        <v>3</v>
      </c>
      <c r="HA3" s="5">
        <v>3</v>
      </c>
      <c r="HB3" s="5">
        <v>3</v>
      </c>
      <c r="HC3" s="5">
        <v>3</v>
      </c>
      <c r="HD3" s="5">
        <v>2</v>
      </c>
      <c r="HE3" s="5">
        <v>3</v>
      </c>
      <c r="HF3" s="5">
        <v>2</v>
      </c>
      <c r="HG3" s="5">
        <v>2</v>
      </c>
      <c r="HH3" s="5">
        <v>3</v>
      </c>
      <c r="HI3" s="5">
        <v>2</v>
      </c>
      <c r="HJ3" s="5">
        <v>2</v>
      </c>
      <c r="HK3" s="5">
        <v>3</v>
      </c>
      <c r="HL3" s="5">
        <v>2</v>
      </c>
      <c r="HM3" s="5">
        <v>2</v>
      </c>
      <c r="HN3" s="5">
        <v>1</v>
      </c>
      <c r="HO3" s="5">
        <v>1</v>
      </c>
      <c r="HP3" s="5">
        <v>3</v>
      </c>
      <c r="HQ3" s="5">
        <v>3</v>
      </c>
      <c r="HR3" s="5">
        <v>3</v>
      </c>
      <c r="HS3" s="5">
        <v>3</v>
      </c>
      <c r="HT3" s="5">
        <v>3</v>
      </c>
      <c r="HU3" s="5">
        <v>3</v>
      </c>
      <c r="HV3" s="5">
        <v>3</v>
      </c>
      <c r="HW3" s="5">
        <v>3</v>
      </c>
      <c r="HX3" s="5">
        <v>3</v>
      </c>
      <c r="HY3" s="5">
        <v>3</v>
      </c>
      <c r="HZ3" s="5">
        <v>3</v>
      </c>
      <c r="IA3" s="5">
        <v>3</v>
      </c>
      <c r="IB3" s="5">
        <v>2</v>
      </c>
      <c r="IC3" s="5">
        <v>2</v>
      </c>
      <c r="ID3" s="5">
        <v>3</v>
      </c>
    </row>
    <row r="4" spans="1:238" ht="18.75" customHeight="1" x14ac:dyDescent="0.3">
      <c r="A4" s="29">
        <v>2</v>
      </c>
      <c r="B4" s="34" t="s">
        <v>355</v>
      </c>
      <c r="C4" s="34" t="s">
        <v>356</v>
      </c>
      <c r="D4" s="29">
        <v>1273062035</v>
      </c>
      <c r="E4" s="36">
        <v>9222978957</v>
      </c>
      <c r="F4" s="37">
        <v>36529</v>
      </c>
      <c r="G4" s="29">
        <f t="shared" ca="1" si="0"/>
        <v>24</v>
      </c>
      <c r="H4" s="29">
        <v>5</v>
      </c>
      <c r="I4" s="34" t="s">
        <v>357</v>
      </c>
      <c r="J4" s="34" t="s">
        <v>358</v>
      </c>
      <c r="K4" s="29">
        <v>2</v>
      </c>
      <c r="L4" s="34" t="s">
        <v>359</v>
      </c>
      <c r="M4" s="34" t="s">
        <v>360</v>
      </c>
      <c r="N4" s="29">
        <v>2</v>
      </c>
      <c r="O4" s="29">
        <v>170</v>
      </c>
      <c r="P4" s="29">
        <v>83</v>
      </c>
      <c r="Q4" s="29">
        <f t="shared" ca="1" si="1"/>
        <v>24</v>
      </c>
      <c r="R4" s="29">
        <v>40</v>
      </c>
      <c r="S4" s="29">
        <v>48</v>
      </c>
      <c r="T4" s="29">
        <v>31</v>
      </c>
      <c r="U4" s="29">
        <v>110</v>
      </c>
      <c r="V4" s="29">
        <v>99</v>
      </c>
      <c r="W4" s="29">
        <v>105</v>
      </c>
      <c r="X4" s="29">
        <v>60</v>
      </c>
      <c r="Y4" s="29">
        <v>3</v>
      </c>
      <c r="Z4" s="29">
        <v>5</v>
      </c>
      <c r="AA4" s="29">
        <v>5</v>
      </c>
      <c r="AB4" s="29">
        <v>5</v>
      </c>
      <c r="AC4" s="29">
        <v>5</v>
      </c>
      <c r="AD4" s="29">
        <v>5</v>
      </c>
      <c r="AE4" s="29">
        <v>3</v>
      </c>
      <c r="AF4" s="29">
        <v>5</v>
      </c>
      <c r="AG4" s="29">
        <v>3</v>
      </c>
      <c r="AH4" s="29">
        <v>5</v>
      </c>
      <c r="AI4" s="29">
        <v>5</v>
      </c>
      <c r="AJ4" s="29">
        <v>5</v>
      </c>
      <c r="AK4" s="29">
        <v>5</v>
      </c>
      <c r="AL4" s="29">
        <v>5</v>
      </c>
      <c r="AM4" s="29">
        <v>3</v>
      </c>
      <c r="AN4" s="29">
        <v>3</v>
      </c>
      <c r="AO4" s="29">
        <v>5</v>
      </c>
      <c r="AP4" s="29">
        <v>3</v>
      </c>
      <c r="AQ4" s="29">
        <v>3</v>
      </c>
      <c r="AR4" s="29">
        <v>5</v>
      </c>
      <c r="AS4" s="29">
        <v>5</v>
      </c>
      <c r="AT4" s="29">
        <v>5</v>
      </c>
      <c r="AU4" s="29">
        <v>5</v>
      </c>
      <c r="AV4" s="29">
        <v>3</v>
      </c>
      <c r="AW4" s="29">
        <v>5</v>
      </c>
      <c r="AX4" s="29">
        <v>5</v>
      </c>
      <c r="AY4" s="29">
        <v>0</v>
      </c>
      <c r="AZ4" s="29">
        <v>1</v>
      </c>
      <c r="BA4" s="29">
        <v>0</v>
      </c>
      <c r="BB4" s="29">
        <v>1</v>
      </c>
      <c r="BC4" s="29">
        <v>1</v>
      </c>
      <c r="BD4" s="29">
        <v>0</v>
      </c>
      <c r="BE4" s="29">
        <v>0</v>
      </c>
      <c r="BF4" s="29">
        <v>0</v>
      </c>
      <c r="BG4" s="29">
        <v>1</v>
      </c>
      <c r="BH4" s="29">
        <v>0</v>
      </c>
      <c r="BI4" s="29">
        <v>0</v>
      </c>
      <c r="BJ4" s="29">
        <v>1</v>
      </c>
      <c r="BK4" s="29">
        <v>0</v>
      </c>
      <c r="BL4" s="29">
        <v>0</v>
      </c>
      <c r="BM4" s="29">
        <v>0</v>
      </c>
      <c r="BN4" s="29">
        <v>1</v>
      </c>
      <c r="BO4" s="29">
        <v>0</v>
      </c>
      <c r="BP4" s="29">
        <v>1</v>
      </c>
      <c r="BQ4" s="29">
        <v>1</v>
      </c>
      <c r="BR4" s="29">
        <v>0</v>
      </c>
      <c r="BS4" s="29">
        <v>1</v>
      </c>
      <c r="BT4" s="29">
        <v>0</v>
      </c>
      <c r="BU4" s="29">
        <v>0</v>
      </c>
      <c r="BV4" s="29">
        <v>0</v>
      </c>
      <c r="BW4" s="29">
        <v>0</v>
      </c>
      <c r="BX4" s="29">
        <v>0</v>
      </c>
      <c r="BY4" s="29">
        <v>0</v>
      </c>
      <c r="BZ4" s="29">
        <v>0</v>
      </c>
      <c r="CA4" s="29">
        <v>0</v>
      </c>
      <c r="CB4" s="29">
        <v>0</v>
      </c>
      <c r="CC4" s="29">
        <v>0</v>
      </c>
      <c r="CD4" s="29">
        <v>1</v>
      </c>
      <c r="CE4" s="29">
        <v>0</v>
      </c>
      <c r="CF4" s="29">
        <v>0</v>
      </c>
      <c r="CG4" s="29">
        <v>1</v>
      </c>
      <c r="CH4" s="29">
        <v>0</v>
      </c>
      <c r="CI4" s="29">
        <v>1</v>
      </c>
      <c r="CJ4" s="29">
        <v>1</v>
      </c>
      <c r="CK4" s="29">
        <v>3</v>
      </c>
      <c r="CL4" s="29">
        <v>3</v>
      </c>
      <c r="CM4" s="29">
        <v>3</v>
      </c>
      <c r="CN4" s="29">
        <v>2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1</v>
      </c>
      <c r="CU4" s="5">
        <v>0</v>
      </c>
      <c r="CV4" s="5">
        <v>50</v>
      </c>
      <c r="CW4" s="5">
        <v>50</v>
      </c>
      <c r="CX4" s="5">
        <v>100</v>
      </c>
      <c r="CY4" s="5">
        <v>100</v>
      </c>
      <c r="CZ4" s="5">
        <v>100</v>
      </c>
      <c r="DA4" s="5">
        <v>100</v>
      </c>
      <c r="DB4" s="5">
        <v>100</v>
      </c>
      <c r="DC4" s="5">
        <v>100</v>
      </c>
      <c r="DD4" s="5">
        <v>100</v>
      </c>
      <c r="DE4" s="5">
        <v>100</v>
      </c>
      <c r="DF4" s="5">
        <v>100</v>
      </c>
      <c r="DG4" s="5">
        <v>100</v>
      </c>
      <c r="DH4" s="5">
        <v>100</v>
      </c>
      <c r="DI4" s="5">
        <v>0</v>
      </c>
      <c r="DJ4" s="5">
        <v>100</v>
      </c>
      <c r="DK4" s="5">
        <v>100</v>
      </c>
      <c r="DL4" s="5">
        <v>100</v>
      </c>
      <c r="DM4" s="5">
        <v>0</v>
      </c>
      <c r="DN4" s="5">
        <v>0</v>
      </c>
      <c r="DO4" s="5">
        <v>25</v>
      </c>
      <c r="DP4" s="5">
        <v>80</v>
      </c>
      <c r="DQ4" s="5">
        <v>100</v>
      </c>
      <c r="DR4" s="5">
        <v>20</v>
      </c>
      <c r="DS4" s="5">
        <v>20</v>
      </c>
      <c r="DT4" s="5">
        <v>20</v>
      </c>
      <c r="DU4" s="5">
        <v>20</v>
      </c>
      <c r="DV4" s="5">
        <v>40</v>
      </c>
      <c r="DW4" s="5">
        <v>100</v>
      </c>
      <c r="DX4" s="5">
        <v>80</v>
      </c>
      <c r="DY4" s="5">
        <v>40</v>
      </c>
      <c r="DZ4" s="5">
        <v>40</v>
      </c>
      <c r="EA4" s="5">
        <v>75</v>
      </c>
      <c r="EB4" s="5">
        <v>100</v>
      </c>
      <c r="EC4" s="5">
        <v>50</v>
      </c>
      <c r="ED4" s="5">
        <v>25</v>
      </c>
      <c r="EE4" s="5">
        <v>50</v>
      </c>
      <c r="EF4" s="5">
        <v>2</v>
      </c>
      <c r="EG4" s="5">
        <v>3</v>
      </c>
      <c r="EH4" s="5">
        <v>3</v>
      </c>
      <c r="EI4" s="5">
        <v>4</v>
      </c>
      <c r="EJ4" s="5">
        <v>2</v>
      </c>
      <c r="EK4" s="5">
        <v>3</v>
      </c>
      <c r="EL4" s="5">
        <v>2</v>
      </c>
      <c r="EM4" s="5">
        <v>1</v>
      </c>
      <c r="EN4" s="5">
        <v>3</v>
      </c>
      <c r="EO4" s="5">
        <v>3</v>
      </c>
      <c r="EP4" s="5">
        <v>1</v>
      </c>
      <c r="EQ4" s="5">
        <v>1</v>
      </c>
      <c r="ER4" s="5">
        <v>1</v>
      </c>
      <c r="ES4" s="5">
        <v>3</v>
      </c>
      <c r="ET4" s="5">
        <v>2</v>
      </c>
      <c r="EU4" s="5">
        <v>3</v>
      </c>
      <c r="EV4" s="5">
        <v>3</v>
      </c>
      <c r="EW4" s="5">
        <v>1</v>
      </c>
      <c r="EX4" s="5">
        <v>3</v>
      </c>
      <c r="EY4" s="5">
        <v>1</v>
      </c>
      <c r="EZ4" s="5">
        <v>0</v>
      </c>
      <c r="FA4" s="5">
        <v>0</v>
      </c>
      <c r="FB4" s="5">
        <v>0</v>
      </c>
      <c r="FC4" s="5">
        <v>1</v>
      </c>
      <c r="FD4" s="5">
        <v>2</v>
      </c>
      <c r="FE4" s="5">
        <v>0</v>
      </c>
      <c r="FF4" s="5">
        <v>2</v>
      </c>
      <c r="FG4" s="5">
        <v>2</v>
      </c>
      <c r="FH4" s="5">
        <v>2</v>
      </c>
      <c r="FI4" s="5">
        <v>3</v>
      </c>
      <c r="FJ4" s="5">
        <v>0</v>
      </c>
      <c r="FK4" s="5">
        <v>2</v>
      </c>
      <c r="FL4" s="5">
        <v>3</v>
      </c>
      <c r="FM4" s="5">
        <v>2</v>
      </c>
      <c r="FN4" s="5">
        <v>1</v>
      </c>
      <c r="FO4" s="5">
        <v>1</v>
      </c>
      <c r="FP4" s="5">
        <v>1</v>
      </c>
      <c r="FQ4" s="5">
        <v>0</v>
      </c>
      <c r="FR4" s="5">
        <v>1</v>
      </c>
      <c r="FS4" s="5">
        <v>0</v>
      </c>
      <c r="FT4" s="5">
        <v>2</v>
      </c>
      <c r="FU4" s="5">
        <v>2</v>
      </c>
      <c r="FV4" s="5">
        <v>0</v>
      </c>
      <c r="FW4" s="5">
        <v>0</v>
      </c>
      <c r="FX4" s="5">
        <v>2</v>
      </c>
      <c r="FY4" s="5">
        <v>0</v>
      </c>
      <c r="FZ4" s="5">
        <v>0</v>
      </c>
      <c r="GA4" s="5">
        <v>2</v>
      </c>
      <c r="GB4" s="5">
        <v>4</v>
      </c>
      <c r="GC4" s="5">
        <v>4</v>
      </c>
      <c r="GD4" s="5">
        <v>3</v>
      </c>
      <c r="GE4" s="5">
        <v>3</v>
      </c>
      <c r="GF4" s="5">
        <v>2</v>
      </c>
      <c r="GG4" s="5">
        <v>3</v>
      </c>
      <c r="GH4" s="5">
        <v>1</v>
      </c>
      <c r="GI4" s="5">
        <v>1</v>
      </c>
      <c r="GJ4" s="5">
        <v>1</v>
      </c>
      <c r="GK4" s="5">
        <v>2</v>
      </c>
      <c r="GL4" s="5">
        <v>3</v>
      </c>
      <c r="GM4" s="5">
        <v>1</v>
      </c>
      <c r="GN4" s="5">
        <v>2</v>
      </c>
      <c r="GO4" s="5">
        <v>2</v>
      </c>
      <c r="GP4" s="5">
        <v>2</v>
      </c>
      <c r="GQ4" s="5">
        <v>1</v>
      </c>
      <c r="GR4" s="5">
        <v>1</v>
      </c>
      <c r="GS4" s="5">
        <v>1</v>
      </c>
      <c r="GT4" s="5">
        <v>0</v>
      </c>
      <c r="GU4" s="5">
        <v>1</v>
      </c>
      <c r="GV4" s="5">
        <v>1</v>
      </c>
      <c r="GW4" s="5">
        <v>1</v>
      </c>
      <c r="GX4" s="5">
        <v>0</v>
      </c>
      <c r="GY4" s="5">
        <v>0</v>
      </c>
      <c r="GZ4" s="5">
        <v>0</v>
      </c>
      <c r="HA4" s="5">
        <v>2</v>
      </c>
      <c r="HB4" s="5">
        <v>2</v>
      </c>
      <c r="HC4" s="5">
        <v>0</v>
      </c>
      <c r="HD4" s="5">
        <v>0</v>
      </c>
      <c r="HE4" s="5">
        <v>0</v>
      </c>
      <c r="HF4" s="5">
        <v>1</v>
      </c>
      <c r="HG4" s="5">
        <v>1</v>
      </c>
      <c r="HH4" s="5">
        <v>1</v>
      </c>
      <c r="HI4" s="5">
        <v>0</v>
      </c>
      <c r="HJ4" s="5">
        <v>3</v>
      </c>
      <c r="HK4" s="5">
        <v>3</v>
      </c>
      <c r="HL4" s="5">
        <v>0</v>
      </c>
      <c r="HM4" s="5">
        <v>0</v>
      </c>
      <c r="HN4" s="5">
        <v>0</v>
      </c>
      <c r="HO4" s="5">
        <v>0</v>
      </c>
      <c r="HP4" s="5">
        <v>2</v>
      </c>
      <c r="HQ4" s="5">
        <v>3</v>
      </c>
      <c r="HR4" s="5">
        <v>3</v>
      </c>
      <c r="HS4" s="5">
        <v>3</v>
      </c>
      <c r="HT4" s="5">
        <v>2</v>
      </c>
      <c r="HU4" s="5">
        <v>3</v>
      </c>
      <c r="HV4" s="5">
        <v>1</v>
      </c>
      <c r="HW4" s="5">
        <v>2</v>
      </c>
      <c r="HX4" s="5">
        <v>3</v>
      </c>
      <c r="HY4" s="5">
        <v>3</v>
      </c>
      <c r="HZ4" s="5">
        <v>3</v>
      </c>
      <c r="IA4" s="5">
        <v>2</v>
      </c>
      <c r="IB4" s="5">
        <v>2</v>
      </c>
      <c r="IC4" s="5">
        <v>2</v>
      </c>
      <c r="ID4" s="5">
        <v>3</v>
      </c>
    </row>
    <row r="5" spans="1:238" ht="18.75" customHeight="1" x14ac:dyDescent="0.3">
      <c r="A5" s="29">
        <v>2</v>
      </c>
      <c r="B5" s="34" t="s">
        <v>361</v>
      </c>
      <c r="C5" s="34" t="s">
        <v>362</v>
      </c>
      <c r="D5" s="29">
        <v>1100430105</v>
      </c>
      <c r="E5" s="36">
        <v>9130741442</v>
      </c>
      <c r="F5" s="37">
        <v>36373</v>
      </c>
      <c r="G5" s="29">
        <f t="shared" ca="1" si="0"/>
        <v>24</v>
      </c>
      <c r="H5" s="29">
        <v>5</v>
      </c>
      <c r="I5" s="34" t="s">
        <v>363</v>
      </c>
      <c r="J5" s="34" t="s">
        <v>364</v>
      </c>
      <c r="K5" s="33"/>
      <c r="L5" s="34"/>
      <c r="M5" s="34"/>
      <c r="N5" s="29">
        <v>3</v>
      </c>
      <c r="O5" s="29">
        <v>174</v>
      </c>
      <c r="P5" s="29">
        <v>75</v>
      </c>
      <c r="Q5" s="29">
        <f t="shared" ca="1" si="1"/>
        <v>24</v>
      </c>
      <c r="R5" s="29">
        <v>38</v>
      </c>
      <c r="S5" s="29">
        <v>44</v>
      </c>
      <c r="T5" s="29">
        <v>32</v>
      </c>
      <c r="U5" s="29">
        <v>96</v>
      </c>
      <c r="V5" s="29">
        <v>93</v>
      </c>
      <c r="W5" s="29">
        <v>100</v>
      </c>
      <c r="X5" s="29">
        <v>55</v>
      </c>
      <c r="Y5" s="29">
        <v>3</v>
      </c>
      <c r="Z5" s="29">
        <v>5</v>
      </c>
      <c r="AA5" s="29">
        <v>5</v>
      </c>
      <c r="AB5" s="29">
        <v>3</v>
      </c>
      <c r="AC5" s="29">
        <v>5</v>
      </c>
      <c r="AD5" s="29">
        <v>5</v>
      </c>
      <c r="AE5" s="29">
        <v>5</v>
      </c>
      <c r="AF5" s="29">
        <v>3</v>
      </c>
      <c r="AG5" s="29">
        <v>5</v>
      </c>
      <c r="AH5" s="29">
        <v>3</v>
      </c>
      <c r="AI5" s="29">
        <v>5</v>
      </c>
      <c r="AJ5" s="29">
        <v>5</v>
      </c>
      <c r="AK5" s="29">
        <v>3</v>
      </c>
      <c r="AL5" s="29">
        <v>5</v>
      </c>
      <c r="AM5" s="29">
        <v>3</v>
      </c>
      <c r="AN5" s="29">
        <v>3</v>
      </c>
      <c r="AO5" s="29">
        <v>3</v>
      </c>
      <c r="AP5" s="29">
        <v>3</v>
      </c>
      <c r="AQ5" s="29">
        <v>5</v>
      </c>
      <c r="AR5" s="29">
        <v>5</v>
      </c>
      <c r="AS5" s="29">
        <v>3</v>
      </c>
      <c r="AT5" s="29">
        <v>5</v>
      </c>
      <c r="AU5" s="29">
        <v>5</v>
      </c>
      <c r="AV5" s="29">
        <v>3</v>
      </c>
      <c r="AW5" s="29">
        <v>5</v>
      </c>
      <c r="AX5" s="29">
        <v>3</v>
      </c>
      <c r="AY5" s="29">
        <v>0</v>
      </c>
      <c r="AZ5" s="29">
        <v>1</v>
      </c>
      <c r="BA5" s="29">
        <v>0</v>
      </c>
      <c r="BB5" s="29">
        <v>0</v>
      </c>
      <c r="BC5" s="29">
        <v>0</v>
      </c>
      <c r="BD5" s="29">
        <v>0</v>
      </c>
      <c r="BE5" s="29">
        <v>0</v>
      </c>
      <c r="BF5" s="29">
        <v>0</v>
      </c>
      <c r="BG5" s="29">
        <v>1</v>
      </c>
      <c r="BH5" s="29">
        <v>0</v>
      </c>
      <c r="BI5" s="29">
        <v>0</v>
      </c>
      <c r="BJ5" s="29">
        <v>0</v>
      </c>
      <c r="BK5" s="29">
        <v>0</v>
      </c>
      <c r="BL5" s="29">
        <v>0</v>
      </c>
      <c r="BM5" s="29">
        <v>1</v>
      </c>
      <c r="BN5" s="29">
        <v>0</v>
      </c>
      <c r="BO5" s="29">
        <v>0</v>
      </c>
      <c r="BP5" s="29">
        <v>1</v>
      </c>
      <c r="BQ5" s="29">
        <v>1</v>
      </c>
      <c r="BR5" s="29">
        <v>0</v>
      </c>
      <c r="BS5" s="29">
        <v>1</v>
      </c>
      <c r="BT5" s="29">
        <v>0</v>
      </c>
      <c r="BU5" s="29">
        <v>0</v>
      </c>
      <c r="BV5" s="29">
        <v>1</v>
      </c>
      <c r="BW5" s="29">
        <v>0</v>
      </c>
      <c r="BX5" s="29">
        <v>0</v>
      </c>
      <c r="BY5" s="29">
        <v>0</v>
      </c>
      <c r="BZ5" s="29">
        <v>0</v>
      </c>
      <c r="CA5" s="29">
        <v>0</v>
      </c>
      <c r="CB5" s="29">
        <v>0</v>
      </c>
      <c r="CC5" s="29">
        <v>0</v>
      </c>
      <c r="CD5" s="29">
        <v>0</v>
      </c>
      <c r="CE5" s="29">
        <v>0</v>
      </c>
      <c r="CF5" s="29">
        <v>0</v>
      </c>
      <c r="CG5" s="29">
        <v>0</v>
      </c>
      <c r="CH5" s="29">
        <v>0</v>
      </c>
      <c r="CI5" s="29">
        <v>1</v>
      </c>
      <c r="CJ5" s="29">
        <v>1</v>
      </c>
      <c r="CK5" s="29">
        <v>3</v>
      </c>
      <c r="CL5" s="29">
        <v>3</v>
      </c>
      <c r="CM5" s="29">
        <v>3</v>
      </c>
      <c r="CN5" s="29">
        <v>2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50</v>
      </c>
      <c r="CW5" s="5">
        <v>75</v>
      </c>
      <c r="CX5" s="5">
        <v>100</v>
      </c>
      <c r="CY5" s="5">
        <v>100</v>
      </c>
      <c r="CZ5" s="5">
        <v>100</v>
      </c>
      <c r="DA5" s="5">
        <v>100</v>
      </c>
      <c r="DB5" s="5">
        <v>100</v>
      </c>
      <c r="DC5" s="5">
        <v>100</v>
      </c>
      <c r="DD5" s="5">
        <v>100</v>
      </c>
      <c r="DE5" s="5">
        <v>100</v>
      </c>
      <c r="DF5" s="5">
        <v>100</v>
      </c>
      <c r="DG5" s="5">
        <v>100</v>
      </c>
      <c r="DH5" s="5">
        <v>100</v>
      </c>
      <c r="DI5" s="5">
        <v>100</v>
      </c>
      <c r="DJ5" s="5">
        <v>100</v>
      </c>
      <c r="DK5" s="5">
        <v>100</v>
      </c>
      <c r="DL5" s="5">
        <v>100</v>
      </c>
      <c r="DM5" s="5">
        <v>100</v>
      </c>
      <c r="DN5" s="5">
        <v>100</v>
      </c>
      <c r="DO5" s="5">
        <v>100</v>
      </c>
      <c r="DP5" s="5">
        <v>100</v>
      </c>
      <c r="DQ5" s="5">
        <v>100</v>
      </c>
      <c r="DR5" s="5">
        <v>60</v>
      </c>
      <c r="DS5" s="5">
        <v>80</v>
      </c>
      <c r="DT5" s="5">
        <v>80</v>
      </c>
      <c r="DU5" s="5">
        <v>60</v>
      </c>
      <c r="DV5" s="5">
        <v>80</v>
      </c>
      <c r="DW5" s="5">
        <v>80</v>
      </c>
      <c r="DX5" s="5">
        <v>80</v>
      </c>
      <c r="DY5" s="5">
        <v>80</v>
      </c>
      <c r="DZ5" s="5">
        <v>100</v>
      </c>
      <c r="EA5" s="5">
        <v>75</v>
      </c>
      <c r="EB5" s="5">
        <v>25</v>
      </c>
      <c r="EC5" s="5">
        <v>75</v>
      </c>
      <c r="ED5" s="5">
        <v>100</v>
      </c>
      <c r="EE5" s="5">
        <v>75</v>
      </c>
      <c r="EF5" s="5">
        <v>1</v>
      </c>
      <c r="EG5" s="5">
        <v>2</v>
      </c>
      <c r="EH5" s="5">
        <v>1</v>
      </c>
      <c r="EI5" s="5">
        <v>3</v>
      </c>
      <c r="EJ5" s="5">
        <v>3</v>
      </c>
      <c r="EK5" s="5">
        <v>1</v>
      </c>
      <c r="EL5" s="5">
        <v>2</v>
      </c>
      <c r="EM5" s="5">
        <v>3</v>
      </c>
      <c r="EN5" s="5">
        <v>2</v>
      </c>
      <c r="EO5" s="5">
        <v>1</v>
      </c>
      <c r="EP5" s="5">
        <v>2</v>
      </c>
      <c r="EQ5" s="5">
        <v>1</v>
      </c>
      <c r="ER5" s="5">
        <v>3</v>
      </c>
      <c r="ES5" s="5">
        <v>1</v>
      </c>
      <c r="ET5" s="5">
        <v>2</v>
      </c>
      <c r="EU5" s="5">
        <v>2</v>
      </c>
      <c r="EV5" s="5">
        <v>1</v>
      </c>
      <c r="EW5" s="5">
        <v>1</v>
      </c>
      <c r="EX5" s="5">
        <v>1</v>
      </c>
      <c r="EY5" s="5">
        <v>1</v>
      </c>
      <c r="EZ5" s="5">
        <v>0</v>
      </c>
      <c r="FA5" s="5">
        <v>0</v>
      </c>
      <c r="FB5" s="5">
        <v>0</v>
      </c>
      <c r="FC5" s="5">
        <v>1</v>
      </c>
      <c r="FD5" s="5">
        <v>0</v>
      </c>
      <c r="FE5" s="5">
        <v>0</v>
      </c>
      <c r="FF5" s="5">
        <v>0</v>
      </c>
      <c r="FG5" s="5">
        <v>0</v>
      </c>
      <c r="FH5" s="2" t="b">
        <v>0</v>
      </c>
      <c r="FI5" s="5">
        <v>1</v>
      </c>
      <c r="FJ5" s="5">
        <v>0</v>
      </c>
      <c r="FK5" s="5">
        <v>0</v>
      </c>
      <c r="FL5" s="5">
        <v>0</v>
      </c>
      <c r="FM5" s="5">
        <v>2</v>
      </c>
      <c r="FN5" s="5">
        <v>1</v>
      </c>
      <c r="FO5" s="5">
        <v>2</v>
      </c>
      <c r="FP5" s="5">
        <v>2</v>
      </c>
      <c r="FQ5" s="5">
        <v>1</v>
      </c>
      <c r="FR5" s="5">
        <v>1</v>
      </c>
      <c r="FS5" s="5">
        <v>2</v>
      </c>
      <c r="FT5" s="5">
        <v>1</v>
      </c>
      <c r="FU5" s="5">
        <v>0</v>
      </c>
      <c r="FV5" s="5">
        <v>0</v>
      </c>
      <c r="FW5" s="5">
        <v>0</v>
      </c>
      <c r="FX5" s="5">
        <v>0</v>
      </c>
      <c r="FY5" s="5">
        <v>0</v>
      </c>
      <c r="FZ5" s="5">
        <v>0</v>
      </c>
      <c r="GA5" s="5">
        <v>3</v>
      </c>
      <c r="GB5" s="5">
        <v>3</v>
      </c>
      <c r="GC5" s="5">
        <v>2</v>
      </c>
      <c r="GD5" s="5">
        <v>3</v>
      </c>
      <c r="GE5" s="5">
        <v>3</v>
      </c>
      <c r="GF5" s="2" t="b">
        <v>0</v>
      </c>
      <c r="GG5" s="5">
        <v>2</v>
      </c>
      <c r="GH5" s="5">
        <v>1</v>
      </c>
      <c r="GI5" s="5">
        <v>2</v>
      </c>
      <c r="GJ5" s="5">
        <v>2</v>
      </c>
      <c r="GK5" s="5">
        <v>2</v>
      </c>
      <c r="GL5" s="5">
        <v>1</v>
      </c>
      <c r="GM5" s="5">
        <v>2</v>
      </c>
      <c r="GN5" s="5">
        <v>3</v>
      </c>
      <c r="GO5" s="5">
        <v>3</v>
      </c>
      <c r="GP5" s="5">
        <v>3</v>
      </c>
      <c r="GQ5" s="5">
        <v>3</v>
      </c>
      <c r="GR5" s="5">
        <v>2</v>
      </c>
      <c r="GS5" s="5">
        <v>3</v>
      </c>
      <c r="GT5" s="5">
        <v>3</v>
      </c>
      <c r="GU5" s="5">
        <v>3</v>
      </c>
      <c r="GV5" s="5">
        <v>1</v>
      </c>
      <c r="GW5" s="5">
        <v>3</v>
      </c>
      <c r="GX5" s="5">
        <v>1</v>
      </c>
      <c r="GY5" s="5">
        <v>2</v>
      </c>
      <c r="GZ5" s="5">
        <v>3</v>
      </c>
      <c r="HA5" s="5">
        <v>3</v>
      </c>
      <c r="HB5" s="5">
        <v>3</v>
      </c>
      <c r="HC5" s="5">
        <v>3</v>
      </c>
      <c r="HD5" s="5">
        <v>3</v>
      </c>
      <c r="HE5" s="5">
        <v>3</v>
      </c>
      <c r="HF5" s="5">
        <v>3</v>
      </c>
      <c r="HG5" s="5">
        <v>2</v>
      </c>
      <c r="HH5" s="5">
        <v>3</v>
      </c>
      <c r="HI5" s="5">
        <v>3</v>
      </c>
      <c r="HJ5" s="5">
        <v>3</v>
      </c>
      <c r="HK5" s="5">
        <v>3</v>
      </c>
      <c r="HL5" s="5">
        <v>3</v>
      </c>
      <c r="HM5" s="5">
        <v>3</v>
      </c>
      <c r="HN5" s="5">
        <v>3</v>
      </c>
      <c r="HO5" s="5">
        <v>2</v>
      </c>
      <c r="HP5" s="5">
        <v>2</v>
      </c>
      <c r="HQ5" s="5">
        <v>3</v>
      </c>
      <c r="HR5" s="5">
        <v>3</v>
      </c>
      <c r="HS5" s="5">
        <v>3</v>
      </c>
      <c r="HT5" s="5">
        <v>3</v>
      </c>
      <c r="HU5" s="5">
        <v>3</v>
      </c>
      <c r="HV5" s="5">
        <v>3</v>
      </c>
      <c r="HW5" s="5">
        <v>3</v>
      </c>
      <c r="HX5" s="5">
        <v>3</v>
      </c>
      <c r="HY5" s="5">
        <v>3</v>
      </c>
      <c r="HZ5" s="5">
        <v>3</v>
      </c>
      <c r="IA5" s="5">
        <v>3</v>
      </c>
      <c r="IB5" s="5">
        <v>3</v>
      </c>
      <c r="IC5" s="5">
        <v>3</v>
      </c>
      <c r="ID5" s="5">
        <v>3</v>
      </c>
    </row>
    <row r="6" spans="1:238" ht="18.75" customHeight="1" x14ac:dyDescent="0.3">
      <c r="A6" s="29">
        <v>2</v>
      </c>
      <c r="B6" s="34" t="s">
        <v>365</v>
      </c>
      <c r="C6" s="34" t="s">
        <v>366</v>
      </c>
      <c r="D6" s="29">
        <v>2282450787</v>
      </c>
      <c r="E6" s="36">
        <v>9217667870</v>
      </c>
      <c r="F6" s="37">
        <v>35749</v>
      </c>
      <c r="G6" s="29">
        <f t="shared" ca="1" si="0"/>
        <v>26</v>
      </c>
      <c r="H6" s="29">
        <v>6</v>
      </c>
      <c r="I6" s="34" t="s">
        <v>363</v>
      </c>
      <c r="J6" s="34" t="s">
        <v>358</v>
      </c>
      <c r="K6" s="35">
        <v>0.75</v>
      </c>
      <c r="L6" s="34"/>
      <c r="M6" s="38"/>
      <c r="N6" s="29">
        <v>1</v>
      </c>
      <c r="O6" s="29">
        <v>178</v>
      </c>
      <c r="P6" s="29">
        <v>70</v>
      </c>
      <c r="Q6" s="29">
        <f t="shared" ca="1" si="1"/>
        <v>26</v>
      </c>
      <c r="R6" s="29">
        <v>38</v>
      </c>
      <c r="S6" s="29">
        <v>45</v>
      </c>
      <c r="T6" s="29">
        <v>27</v>
      </c>
      <c r="U6" s="29">
        <v>90</v>
      </c>
      <c r="V6" s="29">
        <v>86</v>
      </c>
      <c r="W6" s="29">
        <v>98</v>
      </c>
      <c r="X6" s="29">
        <v>50</v>
      </c>
      <c r="Y6" s="29">
        <v>3</v>
      </c>
      <c r="Z6" s="29">
        <v>5</v>
      </c>
      <c r="AA6" s="29">
        <v>5</v>
      </c>
      <c r="AB6" s="29">
        <v>3</v>
      </c>
      <c r="AC6" s="29">
        <v>3</v>
      </c>
      <c r="AD6" s="29">
        <v>5</v>
      </c>
      <c r="AE6" s="29">
        <v>3</v>
      </c>
      <c r="AF6" s="29">
        <v>5</v>
      </c>
      <c r="AG6" s="29">
        <v>5</v>
      </c>
      <c r="AH6" s="29">
        <v>5</v>
      </c>
      <c r="AI6" s="29">
        <v>5</v>
      </c>
      <c r="AJ6" s="29">
        <v>5</v>
      </c>
      <c r="AK6" s="29">
        <v>5</v>
      </c>
      <c r="AL6" s="29">
        <v>5</v>
      </c>
      <c r="AM6" s="29">
        <v>3</v>
      </c>
      <c r="AN6" s="29">
        <v>5</v>
      </c>
      <c r="AO6" s="29">
        <v>3</v>
      </c>
      <c r="AP6" s="29">
        <v>3</v>
      </c>
      <c r="AQ6" s="29">
        <v>3</v>
      </c>
      <c r="AR6" s="29">
        <v>5</v>
      </c>
      <c r="AS6" s="29">
        <v>5</v>
      </c>
      <c r="AT6" s="29">
        <v>5</v>
      </c>
      <c r="AU6" s="29">
        <v>3</v>
      </c>
      <c r="AV6" s="29">
        <v>5</v>
      </c>
      <c r="AW6" s="29">
        <v>3</v>
      </c>
      <c r="AX6" s="29">
        <v>5</v>
      </c>
      <c r="AY6" s="29">
        <v>0</v>
      </c>
      <c r="AZ6" s="29">
        <v>1</v>
      </c>
      <c r="BA6" s="29">
        <v>0</v>
      </c>
      <c r="BB6" s="29">
        <v>1</v>
      </c>
      <c r="BC6" s="29">
        <v>0</v>
      </c>
      <c r="BD6" s="29">
        <v>0</v>
      </c>
      <c r="BE6" s="29">
        <v>0</v>
      </c>
      <c r="BF6" s="29">
        <v>0</v>
      </c>
      <c r="BG6" s="29">
        <v>0</v>
      </c>
      <c r="BH6" s="29">
        <v>0</v>
      </c>
      <c r="BI6" s="29">
        <v>0</v>
      </c>
      <c r="BJ6" s="29">
        <v>0</v>
      </c>
      <c r="BK6" s="29">
        <v>0</v>
      </c>
      <c r="BL6" s="29">
        <v>0</v>
      </c>
      <c r="BM6" s="29">
        <v>1</v>
      </c>
      <c r="BN6" s="29">
        <v>1</v>
      </c>
      <c r="BO6" s="29">
        <v>0</v>
      </c>
      <c r="BP6" s="29">
        <v>0</v>
      </c>
      <c r="BQ6" s="29">
        <v>1</v>
      </c>
      <c r="BR6" s="29">
        <v>0</v>
      </c>
      <c r="BS6" s="29">
        <v>1</v>
      </c>
      <c r="BT6" s="29">
        <v>0</v>
      </c>
      <c r="BU6" s="29">
        <v>0</v>
      </c>
      <c r="BV6" s="29">
        <v>1</v>
      </c>
      <c r="BW6" s="29">
        <v>0</v>
      </c>
      <c r="BX6" s="29">
        <v>0</v>
      </c>
      <c r="BY6" s="29">
        <v>0</v>
      </c>
      <c r="BZ6" s="29">
        <v>0</v>
      </c>
      <c r="CA6" s="29">
        <v>0</v>
      </c>
      <c r="CB6" s="29">
        <v>0</v>
      </c>
      <c r="CC6" s="29">
        <v>0</v>
      </c>
      <c r="CD6" s="29">
        <v>0</v>
      </c>
      <c r="CE6" s="29">
        <v>0</v>
      </c>
      <c r="CF6" s="29">
        <v>0</v>
      </c>
      <c r="CG6" s="29">
        <v>0</v>
      </c>
      <c r="CH6" s="29">
        <v>0</v>
      </c>
      <c r="CI6" s="29">
        <v>1</v>
      </c>
      <c r="CJ6" s="29">
        <v>1</v>
      </c>
      <c r="CK6" s="29">
        <v>2</v>
      </c>
      <c r="CL6" s="29">
        <v>2</v>
      </c>
      <c r="CM6" s="29">
        <v>2</v>
      </c>
      <c r="CN6" s="29">
        <v>1</v>
      </c>
      <c r="CO6" s="5">
        <v>0</v>
      </c>
      <c r="CP6" s="5">
        <v>0</v>
      </c>
      <c r="CQ6" s="5">
        <v>0</v>
      </c>
      <c r="CR6" s="5">
        <v>1</v>
      </c>
      <c r="CS6" s="5">
        <v>0</v>
      </c>
      <c r="CT6" s="5">
        <v>0</v>
      </c>
      <c r="CU6" s="5">
        <v>0</v>
      </c>
      <c r="CV6" s="5">
        <v>50</v>
      </c>
      <c r="CW6" s="5">
        <v>50</v>
      </c>
      <c r="CX6" s="5">
        <v>100</v>
      </c>
      <c r="CY6" s="5">
        <v>100</v>
      </c>
      <c r="CZ6" s="5">
        <v>100</v>
      </c>
      <c r="DA6" s="5">
        <v>100</v>
      </c>
      <c r="DB6" s="5">
        <v>100</v>
      </c>
      <c r="DC6" s="5">
        <v>100</v>
      </c>
      <c r="DD6" s="5">
        <v>100</v>
      </c>
      <c r="DE6" s="5">
        <v>100</v>
      </c>
      <c r="DF6" s="5">
        <v>100</v>
      </c>
      <c r="DG6" s="5">
        <v>100</v>
      </c>
      <c r="DH6" s="5">
        <v>100</v>
      </c>
      <c r="DI6" s="5">
        <v>100</v>
      </c>
      <c r="DJ6" s="5">
        <v>100</v>
      </c>
      <c r="DK6" s="5">
        <v>100</v>
      </c>
      <c r="DL6" s="5">
        <v>0</v>
      </c>
      <c r="DM6" s="5">
        <v>0</v>
      </c>
      <c r="DN6" s="5">
        <v>0</v>
      </c>
      <c r="DO6" s="5">
        <v>75</v>
      </c>
      <c r="DP6" s="5">
        <v>100</v>
      </c>
      <c r="DQ6" s="5">
        <v>100</v>
      </c>
      <c r="DR6" s="5">
        <v>100</v>
      </c>
      <c r="DS6" s="5">
        <v>80</v>
      </c>
      <c r="DT6" s="5">
        <v>100</v>
      </c>
      <c r="DU6" s="5">
        <v>80</v>
      </c>
      <c r="DV6" s="5">
        <v>80</v>
      </c>
      <c r="DW6" s="5">
        <v>60</v>
      </c>
      <c r="DX6" s="5">
        <v>100</v>
      </c>
      <c r="DY6" s="5">
        <v>100</v>
      </c>
      <c r="DZ6" s="5">
        <v>40</v>
      </c>
      <c r="EA6" s="5">
        <v>75</v>
      </c>
      <c r="EB6" s="5">
        <v>75</v>
      </c>
      <c r="EC6" s="5">
        <v>25</v>
      </c>
      <c r="ED6" s="5">
        <v>25</v>
      </c>
      <c r="EE6" s="5">
        <v>25</v>
      </c>
      <c r="EF6" s="5">
        <v>4</v>
      </c>
      <c r="EG6" s="5">
        <v>2</v>
      </c>
      <c r="EH6" s="5">
        <v>4</v>
      </c>
      <c r="EI6" s="5">
        <v>3</v>
      </c>
      <c r="EJ6" s="5">
        <v>4</v>
      </c>
      <c r="EK6" s="5">
        <v>4</v>
      </c>
      <c r="EL6" s="5">
        <v>4</v>
      </c>
      <c r="EM6" s="5">
        <v>4</v>
      </c>
      <c r="EN6" s="5">
        <v>4</v>
      </c>
      <c r="EO6" s="5">
        <v>4</v>
      </c>
      <c r="EP6" s="5">
        <v>4</v>
      </c>
      <c r="EQ6" s="5">
        <v>4</v>
      </c>
      <c r="ER6" s="5">
        <v>2</v>
      </c>
      <c r="ES6" s="5">
        <v>3</v>
      </c>
      <c r="ET6" s="5">
        <v>0</v>
      </c>
      <c r="EU6" s="5">
        <v>4</v>
      </c>
      <c r="EV6" s="5">
        <v>4</v>
      </c>
      <c r="EW6" s="5">
        <v>2</v>
      </c>
      <c r="EX6" s="5">
        <v>4</v>
      </c>
      <c r="EY6" s="5">
        <v>1</v>
      </c>
      <c r="EZ6" s="5">
        <v>2</v>
      </c>
      <c r="FA6" s="5">
        <v>1</v>
      </c>
      <c r="FB6" s="5">
        <v>1</v>
      </c>
      <c r="FC6" s="5">
        <v>3</v>
      </c>
      <c r="FD6" s="5">
        <v>1</v>
      </c>
      <c r="FE6" s="5">
        <v>2</v>
      </c>
      <c r="FF6" s="5">
        <v>3</v>
      </c>
      <c r="FG6" s="5">
        <v>3</v>
      </c>
      <c r="FH6" s="5">
        <v>1</v>
      </c>
      <c r="FI6" s="5">
        <v>0</v>
      </c>
      <c r="FJ6" s="5">
        <v>0</v>
      </c>
      <c r="FK6" s="5">
        <v>0</v>
      </c>
      <c r="FL6" s="5">
        <v>0</v>
      </c>
      <c r="FM6" s="5">
        <v>0</v>
      </c>
      <c r="FN6" s="5">
        <v>2</v>
      </c>
      <c r="FO6" s="5">
        <v>2</v>
      </c>
      <c r="FP6" s="5">
        <v>1</v>
      </c>
      <c r="FQ6" s="5">
        <v>3</v>
      </c>
      <c r="FR6" s="5">
        <v>3</v>
      </c>
      <c r="FS6" s="5">
        <v>3</v>
      </c>
      <c r="FT6" s="5">
        <v>0</v>
      </c>
      <c r="FU6" s="5">
        <v>0</v>
      </c>
      <c r="FV6" s="5">
        <v>0</v>
      </c>
      <c r="FW6" s="5">
        <v>0</v>
      </c>
      <c r="FX6" s="5">
        <v>0</v>
      </c>
      <c r="FY6" s="5">
        <v>0</v>
      </c>
      <c r="FZ6" s="5">
        <v>0</v>
      </c>
      <c r="GA6" s="5">
        <v>1</v>
      </c>
      <c r="GB6" s="5">
        <v>3</v>
      </c>
      <c r="GC6" s="5">
        <v>3</v>
      </c>
      <c r="GD6" s="5">
        <v>2</v>
      </c>
      <c r="GE6" s="5">
        <v>3</v>
      </c>
      <c r="GF6" s="5">
        <v>2</v>
      </c>
      <c r="GG6" s="5">
        <v>1</v>
      </c>
      <c r="GH6" s="5">
        <v>2</v>
      </c>
      <c r="GI6" s="5">
        <v>2</v>
      </c>
      <c r="GJ6" s="5">
        <v>1</v>
      </c>
      <c r="GK6" s="5">
        <v>1</v>
      </c>
      <c r="GL6" s="5">
        <v>4</v>
      </c>
      <c r="GM6" s="5">
        <v>3</v>
      </c>
      <c r="GN6" s="5">
        <v>3</v>
      </c>
      <c r="GO6" s="5">
        <v>3</v>
      </c>
      <c r="GP6" s="5">
        <v>2</v>
      </c>
      <c r="GQ6" s="5">
        <v>3</v>
      </c>
      <c r="GR6" s="5">
        <v>3</v>
      </c>
      <c r="GS6" s="5">
        <v>3</v>
      </c>
      <c r="GT6" s="5">
        <v>3</v>
      </c>
      <c r="GU6" s="5">
        <v>3</v>
      </c>
      <c r="GV6" s="5">
        <v>3</v>
      </c>
      <c r="GW6" s="5">
        <v>3</v>
      </c>
      <c r="GX6" s="5">
        <v>3</v>
      </c>
      <c r="GY6" s="5">
        <v>3</v>
      </c>
      <c r="GZ6" s="5">
        <v>3</v>
      </c>
      <c r="HA6" s="5">
        <v>3</v>
      </c>
      <c r="HB6" s="5">
        <v>3</v>
      </c>
      <c r="HC6" s="5">
        <v>3</v>
      </c>
      <c r="HD6" s="5">
        <v>3</v>
      </c>
      <c r="HE6" s="5">
        <v>3</v>
      </c>
      <c r="HF6" s="5">
        <v>3</v>
      </c>
      <c r="HG6" s="5">
        <v>2</v>
      </c>
      <c r="HH6" s="5">
        <v>3</v>
      </c>
      <c r="HI6" s="5">
        <v>3</v>
      </c>
      <c r="HJ6" s="5">
        <v>3</v>
      </c>
      <c r="HK6" s="5">
        <v>3</v>
      </c>
      <c r="HL6" s="5">
        <v>3</v>
      </c>
      <c r="HM6" s="5">
        <v>3</v>
      </c>
      <c r="HN6" s="5">
        <v>3</v>
      </c>
      <c r="HO6" s="5">
        <v>1</v>
      </c>
      <c r="HP6" s="5">
        <v>2</v>
      </c>
      <c r="HQ6" s="5">
        <v>3</v>
      </c>
      <c r="HR6" s="5">
        <v>3</v>
      </c>
      <c r="HS6" s="5">
        <v>3</v>
      </c>
      <c r="HT6" s="5">
        <v>3</v>
      </c>
      <c r="HU6" s="5">
        <v>3</v>
      </c>
      <c r="HV6" s="5">
        <v>3</v>
      </c>
      <c r="HW6" s="5">
        <v>2</v>
      </c>
      <c r="HX6" s="5">
        <v>3</v>
      </c>
      <c r="HY6" s="5">
        <v>3</v>
      </c>
      <c r="HZ6" s="5">
        <v>3</v>
      </c>
      <c r="IA6" s="5">
        <v>3</v>
      </c>
      <c r="IB6" s="5">
        <v>3</v>
      </c>
      <c r="IC6" s="5">
        <v>3</v>
      </c>
      <c r="ID6" s="5">
        <v>3</v>
      </c>
    </row>
    <row r="7" spans="1:238" ht="18.75" customHeight="1" x14ac:dyDescent="0.3">
      <c r="A7" s="29">
        <v>2</v>
      </c>
      <c r="B7" s="34" t="s">
        <v>365</v>
      </c>
      <c r="C7" s="34" t="s">
        <v>367</v>
      </c>
      <c r="D7" s="29">
        <v>1160322600</v>
      </c>
      <c r="E7" s="36">
        <v>9211463441</v>
      </c>
      <c r="F7" s="37">
        <v>35500</v>
      </c>
      <c r="G7" s="29">
        <f t="shared" ca="1" si="0"/>
        <v>26</v>
      </c>
      <c r="H7" s="29">
        <v>6</v>
      </c>
      <c r="I7" s="34" t="s">
        <v>368</v>
      </c>
      <c r="J7" s="34" t="s">
        <v>358</v>
      </c>
      <c r="K7" s="35">
        <v>3.5</v>
      </c>
      <c r="L7" s="34" t="s">
        <v>369</v>
      </c>
      <c r="M7" s="34" t="s">
        <v>370</v>
      </c>
      <c r="N7" s="29">
        <v>2</v>
      </c>
      <c r="O7" s="29">
        <v>170</v>
      </c>
      <c r="P7" s="29">
        <v>54</v>
      </c>
      <c r="Q7" s="29">
        <f t="shared" ca="1" si="1"/>
        <v>26</v>
      </c>
      <c r="R7" s="29">
        <v>37</v>
      </c>
      <c r="S7" s="29">
        <v>36</v>
      </c>
      <c r="T7" s="29">
        <v>27</v>
      </c>
      <c r="U7" s="29">
        <v>80</v>
      </c>
      <c r="V7" s="29">
        <v>70</v>
      </c>
      <c r="W7" s="29">
        <v>88</v>
      </c>
      <c r="X7" s="29">
        <v>44</v>
      </c>
      <c r="Y7" s="29">
        <v>3</v>
      </c>
      <c r="Z7" s="29">
        <v>5</v>
      </c>
      <c r="AA7" s="29">
        <v>5</v>
      </c>
      <c r="AB7" s="29">
        <v>5</v>
      </c>
      <c r="AC7" s="29">
        <v>3</v>
      </c>
      <c r="AD7" s="29">
        <v>3</v>
      </c>
      <c r="AE7" s="29">
        <v>5</v>
      </c>
      <c r="AF7" s="29">
        <v>5</v>
      </c>
      <c r="AG7" s="29">
        <v>5</v>
      </c>
      <c r="AH7" s="29">
        <v>5</v>
      </c>
      <c r="AI7" s="29">
        <v>5</v>
      </c>
      <c r="AJ7" s="29">
        <v>5</v>
      </c>
      <c r="AK7" s="29">
        <v>3</v>
      </c>
      <c r="AL7" s="29">
        <v>5</v>
      </c>
      <c r="AM7" s="29">
        <v>5</v>
      </c>
      <c r="AN7" s="29">
        <v>3</v>
      </c>
      <c r="AO7" s="29">
        <v>5</v>
      </c>
      <c r="AP7" s="29">
        <v>3</v>
      </c>
      <c r="AQ7" s="29">
        <v>3</v>
      </c>
      <c r="AR7" s="29">
        <v>5</v>
      </c>
      <c r="AS7" s="29">
        <v>5</v>
      </c>
      <c r="AT7" s="29">
        <v>5</v>
      </c>
      <c r="AU7" s="29">
        <v>5</v>
      </c>
      <c r="AV7" s="29">
        <v>5</v>
      </c>
      <c r="AW7" s="29">
        <v>5</v>
      </c>
      <c r="AX7" s="29">
        <v>5</v>
      </c>
      <c r="AY7" s="29">
        <v>0</v>
      </c>
      <c r="AZ7" s="29">
        <v>1</v>
      </c>
      <c r="BA7" s="29">
        <v>0</v>
      </c>
      <c r="BB7" s="29">
        <v>0</v>
      </c>
      <c r="BC7" s="29">
        <v>0</v>
      </c>
      <c r="BD7" s="29">
        <v>0</v>
      </c>
      <c r="BE7" s="29">
        <v>0</v>
      </c>
      <c r="BF7" s="29">
        <v>0</v>
      </c>
      <c r="BG7" s="29">
        <v>1</v>
      </c>
      <c r="BH7" s="29">
        <v>0</v>
      </c>
      <c r="BI7" s="29">
        <v>0</v>
      </c>
      <c r="BJ7" s="29">
        <v>0</v>
      </c>
      <c r="BK7" s="29">
        <v>0</v>
      </c>
      <c r="BL7" s="29">
        <v>0</v>
      </c>
      <c r="BM7" s="29">
        <v>1</v>
      </c>
      <c r="BN7" s="29">
        <v>0</v>
      </c>
      <c r="BO7" s="29">
        <v>0</v>
      </c>
      <c r="BP7" s="29">
        <v>1</v>
      </c>
      <c r="BQ7" s="29">
        <v>1</v>
      </c>
      <c r="BR7" s="29">
        <v>0</v>
      </c>
      <c r="BS7" s="29">
        <v>1</v>
      </c>
      <c r="BT7" s="29">
        <v>0</v>
      </c>
      <c r="BU7" s="29">
        <v>0</v>
      </c>
      <c r="BV7" s="29">
        <v>0</v>
      </c>
      <c r="BW7" s="29">
        <v>0</v>
      </c>
      <c r="BX7" s="29">
        <v>0</v>
      </c>
      <c r="BY7" s="29">
        <v>0</v>
      </c>
      <c r="BZ7" s="29">
        <v>0</v>
      </c>
      <c r="CA7" s="29">
        <v>0</v>
      </c>
      <c r="CB7" s="29">
        <v>0</v>
      </c>
      <c r="CC7" s="29">
        <v>0</v>
      </c>
      <c r="CD7" s="29">
        <v>1</v>
      </c>
      <c r="CE7" s="29">
        <v>0</v>
      </c>
      <c r="CF7" s="29">
        <v>0</v>
      </c>
      <c r="CG7" s="29">
        <v>0</v>
      </c>
      <c r="CH7" s="29">
        <v>0</v>
      </c>
      <c r="CI7" s="29">
        <v>1</v>
      </c>
      <c r="CJ7" s="29">
        <v>1</v>
      </c>
      <c r="CK7" s="29">
        <v>3</v>
      </c>
      <c r="CL7" s="29">
        <v>3</v>
      </c>
      <c r="CM7" s="29">
        <v>3</v>
      </c>
      <c r="CN7" s="29">
        <v>3</v>
      </c>
      <c r="CO7" s="5">
        <v>0</v>
      </c>
      <c r="CP7" s="5">
        <v>0</v>
      </c>
      <c r="CQ7" s="5">
        <v>0</v>
      </c>
      <c r="CR7" s="5">
        <v>1</v>
      </c>
      <c r="CS7" s="5">
        <v>0</v>
      </c>
      <c r="CT7" s="5">
        <v>0</v>
      </c>
      <c r="CU7" s="5">
        <v>1</v>
      </c>
      <c r="CV7" s="5">
        <v>75</v>
      </c>
      <c r="CW7" s="5">
        <v>100</v>
      </c>
      <c r="CX7" s="5">
        <v>0</v>
      </c>
      <c r="CY7" s="5">
        <v>50</v>
      </c>
      <c r="CZ7" s="5">
        <v>100</v>
      </c>
      <c r="DA7" s="5">
        <v>100</v>
      </c>
      <c r="DB7" s="5">
        <v>100</v>
      </c>
      <c r="DC7" s="5">
        <v>100</v>
      </c>
      <c r="DD7" s="5">
        <v>0</v>
      </c>
      <c r="DE7" s="5">
        <v>100</v>
      </c>
      <c r="DF7" s="5">
        <v>100</v>
      </c>
      <c r="DG7" s="5">
        <v>100</v>
      </c>
      <c r="DH7" s="5">
        <v>0</v>
      </c>
      <c r="DI7" s="5">
        <v>0</v>
      </c>
      <c r="DJ7" s="5">
        <v>100</v>
      </c>
      <c r="DK7" s="5">
        <v>100</v>
      </c>
      <c r="DL7" s="5">
        <v>0</v>
      </c>
      <c r="DM7" s="5">
        <v>0</v>
      </c>
      <c r="DN7" s="5">
        <v>0</v>
      </c>
      <c r="DO7" s="5">
        <v>50</v>
      </c>
      <c r="DP7" s="5">
        <v>60</v>
      </c>
      <c r="DQ7" s="5">
        <v>75</v>
      </c>
      <c r="DR7" s="5">
        <v>40</v>
      </c>
      <c r="DS7" s="5">
        <v>20</v>
      </c>
      <c r="DT7" s="5">
        <v>40</v>
      </c>
      <c r="DU7" s="5">
        <v>40</v>
      </c>
      <c r="DV7" s="5">
        <v>40</v>
      </c>
      <c r="DW7" s="5">
        <v>20</v>
      </c>
      <c r="DX7" s="5">
        <v>100</v>
      </c>
      <c r="DY7" s="5">
        <v>80</v>
      </c>
      <c r="DZ7" s="5">
        <v>0</v>
      </c>
      <c r="EA7" s="5">
        <v>75</v>
      </c>
      <c r="EB7" s="5">
        <v>50</v>
      </c>
      <c r="EC7" s="5">
        <v>100</v>
      </c>
      <c r="ED7" s="5">
        <v>100</v>
      </c>
      <c r="EE7" s="5">
        <v>75</v>
      </c>
      <c r="EF7" s="5">
        <v>1</v>
      </c>
      <c r="EG7" s="5">
        <v>2</v>
      </c>
      <c r="EH7" s="5">
        <v>3</v>
      </c>
      <c r="EI7" s="5">
        <v>3</v>
      </c>
      <c r="EJ7" s="5">
        <v>4</v>
      </c>
      <c r="EK7" s="5">
        <v>3</v>
      </c>
      <c r="EL7" s="5">
        <v>2</v>
      </c>
      <c r="EM7" s="5">
        <v>3</v>
      </c>
      <c r="EN7" s="5">
        <v>4</v>
      </c>
      <c r="EO7" s="5">
        <v>4</v>
      </c>
      <c r="EP7" s="5">
        <v>4</v>
      </c>
      <c r="EQ7" s="5">
        <v>3</v>
      </c>
      <c r="ER7" s="5">
        <v>2</v>
      </c>
      <c r="ES7" s="5">
        <v>2</v>
      </c>
      <c r="ET7" s="5">
        <v>3</v>
      </c>
      <c r="EU7" s="5">
        <v>3</v>
      </c>
      <c r="EV7" s="5">
        <v>1</v>
      </c>
      <c r="EW7" s="5">
        <v>1</v>
      </c>
      <c r="EX7" s="5">
        <v>3</v>
      </c>
      <c r="EY7" s="5">
        <v>1</v>
      </c>
      <c r="EZ7" s="5">
        <v>2</v>
      </c>
      <c r="FA7" s="5">
        <v>2</v>
      </c>
      <c r="FB7" s="5">
        <v>0</v>
      </c>
      <c r="FC7" s="5">
        <v>3</v>
      </c>
      <c r="FD7" s="5">
        <v>0</v>
      </c>
      <c r="FE7" s="5">
        <v>3</v>
      </c>
      <c r="FF7" s="5">
        <v>1</v>
      </c>
      <c r="FG7" s="5">
        <v>0</v>
      </c>
      <c r="FH7" s="5">
        <v>3</v>
      </c>
      <c r="FI7" s="5">
        <v>3</v>
      </c>
      <c r="FJ7" s="5">
        <v>1</v>
      </c>
      <c r="FK7" s="5">
        <v>1</v>
      </c>
      <c r="FL7" s="5">
        <v>2</v>
      </c>
      <c r="FM7" s="5">
        <v>2</v>
      </c>
      <c r="FN7" s="5">
        <v>3</v>
      </c>
      <c r="FO7" s="5">
        <v>2</v>
      </c>
      <c r="FP7" s="5">
        <v>2</v>
      </c>
      <c r="FQ7" s="5">
        <v>2</v>
      </c>
      <c r="FR7" s="5">
        <v>2</v>
      </c>
      <c r="FS7" s="5">
        <v>0</v>
      </c>
      <c r="FT7" s="5">
        <v>0</v>
      </c>
      <c r="FU7" s="5">
        <v>0</v>
      </c>
      <c r="FV7" s="5">
        <v>0</v>
      </c>
      <c r="FW7" s="5">
        <v>0</v>
      </c>
      <c r="FX7" s="5">
        <v>1</v>
      </c>
      <c r="FY7" s="5">
        <v>0</v>
      </c>
      <c r="FZ7" s="5">
        <v>0</v>
      </c>
      <c r="GA7" s="5">
        <v>2</v>
      </c>
      <c r="GB7" s="5">
        <v>4</v>
      </c>
      <c r="GC7" s="5">
        <v>3</v>
      </c>
      <c r="GD7" s="5">
        <v>1</v>
      </c>
      <c r="GE7" s="5">
        <v>3</v>
      </c>
      <c r="GF7" s="5">
        <v>3</v>
      </c>
      <c r="GG7" s="5">
        <v>0</v>
      </c>
      <c r="GH7" s="5">
        <v>2</v>
      </c>
      <c r="GI7" s="5">
        <v>2</v>
      </c>
      <c r="GJ7" s="5">
        <v>3</v>
      </c>
      <c r="GK7" s="5">
        <v>1</v>
      </c>
      <c r="GL7" s="5">
        <v>4</v>
      </c>
      <c r="GM7" s="5">
        <v>2</v>
      </c>
      <c r="GN7" s="5">
        <v>3</v>
      </c>
      <c r="GO7" s="5">
        <v>3</v>
      </c>
      <c r="GP7" s="5">
        <v>2</v>
      </c>
      <c r="GQ7" s="5">
        <v>2</v>
      </c>
      <c r="GR7" s="5">
        <v>1</v>
      </c>
      <c r="GS7" s="5">
        <v>1</v>
      </c>
      <c r="GT7" s="5">
        <v>3</v>
      </c>
      <c r="GU7" s="5">
        <v>1</v>
      </c>
      <c r="GV7" s="5">
        <v>1</v>
      </c>
      <c r="GW7" s="5">
        <v>3</v>
      </c>
      <c r="GX7" s="5">
        <v>2</v>
      </c>
      <c r="GY7" s="5">
        <v>1</v>
      </c>
      <c r="GZ7" s="5">
        <v>2</v>
      </c>
      <c r="HA7" s="5">
        <v>3</v>
      </c>
      <c r="HB7" s="5">
        <v>3</v>
      </c>
      <c r="HC7" s="5">
        <v>2</v>
      </c>
      <c r="HD7" s="5">
        <v>0</v>
      </c>
      <c r="HE7" s="5">
        <v>2</v>
      </c>
      <c r="HF7" s="5">
        <v>1</v>
      </c>
      <c r="HG7" s="5">
        <v>0</v>
      </c>
      <c r="HH7" s="5">
        <v>1</v>
      </c>
      <c r="HI7" s="5">
        <v>3</v>
      </c>
      <c r="HJ7" s="5">
        <v>3</v>
      </c>
      <c r="HK7" s="5">
        <v>3</v>
      </c>
      <c r="HL7" s="5">
        <v>0</v>
      </c>
      <c r="HM7" s="5">
        <v>1</v>
      </c>
      <c r="HN7" s="5">
        <v>3</v>
      </c>
      <c r="HO7" s="5">
        <v>2</v>
      </c>
      <c r="HP7" s="5">
        <v>0</v>
      </c>
      <c r="HQ7" s="5">
        <v>3</v>
      </c>
      <c r="HR7" s="5">
        <v>3</v>
      </c>
      <c r="HS7" s="5">
        <v>3</v>
      </c>
      <c r="HT7" s="5">
        <v>3</v>
      </c>
      <c r="HU7" s="5">
        <v>3</v>
      </c>
      <c r="HV7" s="5">
        <v>3</v>
      </c>
      <c r="HW7" s="5">
        <v>3</v>
      </c>
      <c r="HX7" s="5">
        <v>2</v>
      </c>
      <c r="HY7" s="5">
        <v>2</v>
      </c>
      <c r="HZ7" s="5">
        <v>3</v>
      </c>
      <c r="IA7" s="5">
        <v>2</v>
      </c>
      <c r="IB7" s="5">
        <v>1</v>
      </c>
      <c r="IC7" s="5">
        <v>2</v>
      </c>
      <c r="ID7" s="5">
        <v>2</v>
      </c>
    </row>
    <row r="8" spans="1:238" ht="18.75" customHeight="1" x14ac:dyDescent="0.3">
      <c r="A8" s="29">
        <v>2</v>
      </c>
      <c r="B8" s="34" t="s">
        <v>371</v>
      </c>
      <c r="C8" s="34" t="s">
        <v>372</v>
      </c>
      <c r="D8" s="29">
        <v>1199214647</v>
      </c>
      <c r="E8" s="36">
        <v>9132088154</v>
      </c>
      <c r="F8" s="37">
        <v>29065</v>
      </c>
      <c r="G8" s="29">
        <f t="shared" ca="1" si="0"/>
        <v>44</v>
      </c>
      <c r="H8" s="29">
        <v>6</v>
      </c>
      <c r="I8" s="34" t="s">
        <v>363</v>
      </c>
      <c r="J8" s="34" t="s">
        <v>373</v>
      </c>
      <c r="K8" s="29">
        <v>21</v>
      </c>
      <c r="L8" s="34"/>
      <c r="M8" s="34" t="s">
        <v>374</v>
      </c>
      <c r="N8" s="29">
        <v>3</v>
      </c>
      <c r="O8" s="29">
        <v>176</v>
      </c>
      <c r="P8" s="29">
        <v>85</v>
      </c>
      <c r="Q8" s="29">
        <f t="shared" ca="1" si="1"/>
        <v>44</v>
      </c>
      <c r="R8" s="29">
        <v>39</v>
      </c>
      <c r="S8" s="29">
        <v>49</v>
      </c>
      <c r="T8" s="29">
        <v>34</v>
      </c>
      <c r="U8" s="29">
        <v>100</v>
      </c>
      <c r="V8" s="29">
        <v>95</v>
      </c>
      <c r="W8" s="29">
        <v>98</v>
      </c>
      <c r="X8" s="29">
        <v>59</v>
      </c>
      <c r="Y8" s="29">
        <v>3</v>
      </c>
      <c r="Z8" s="29">
        <v>5</v>
      </c>
      <c r="AA8" s="29">
        <v>5</v>
      </c>
      <c r="AB8" s="29">
        <v>5</v>
      </c>
      <c r="AC8" s="29">
        <v>5</v>
      </c>
      <c r="AD8" s="29">
        <v>3</v>
      </c>
      <c r="AE8" s="29">
        <v>3</v>
      </c>
      <c r="AF8" s="29">
        <v>5</v>
      </c>
      <c r="AG8" s="29">
        <v>3</v>
      </c>
      <c r="AH8" s="29">
        <v>5</v>
      </c>
      <c r="AI8" s="29">
        <v>5</v>
      </c>
      <c r="AJ8" s="29">
        <v>5</v>
      </c>
      <c r="AK8" s="29">
        <v>5</v>
      </c>
      <c r="AL8" s="29">
        <v>5</v>
      </c>
      <c r="AM8" s="29">
        <v>3</v>
      </c>
      <c r="AN8" s="29">
        <v>3</v>
      </c>
      <c r="AO8" s="29">
        <v>5</v>
      </c>
      <c r="AP8" s="29">
        <v>3</v>
      </c>
      <c r="AQ8" s="29">
        <v>5</v>
      </c>
      <c r="AR8" s="29">
        <v>3</v>
      </c>
      <c r="AS8" s="29">
        <v>5</v>
      </c>
      <c r="AT8" s="29">
        <v>5</v>
      </c>
      <c r="AU8" s="29">
        <v>3</v>
      </c>
      <c r="AV8" s="29">
        <v>5</v>
      </c>
      <c r="AW8" s="29">
        <v>5</v>
      </c>
      <c r="AX8" s="29">
        <v>5</v>
      </c>
      <c r="AY8" s="29">
        <v>0</v>
      </c>
      <c r="AZ8" s="29">
        <v>0</v>
      </c>
      <c r="BA8" s="29">
        <v>0</v>
      </c>
      <c r="BB8" s="29">
        <v>1</v>
      </c>
      <c r="BC8" s="29">
        <v>0</v>
      </c>
      <c r="BD8" s="29">
        <v>0</v>
      </c>
      <c r="BE8" s="29">
        <v>0</v>
      </c>
      <c r="BF8" s="29">
        <v>0</v>
      </c>
      <c r="BG8" s="29">
        <v>0</v>
      </c>
      <c r="BH8" s="29">
        <v>1</v>
      </c>
      <c r="BI8" s="29">
        <v>0</v>
      </c>
      <c r="BJ8" s="29">
        <v>0</v>
      </c>
      <c r="BK8" s="29">
        <v>0</v>
      </c>
      <c r="BL8" s="29">
        <v>0</v>
      </c>
      <c r="BM8" s="29">
        <v>0</v>
      </c>
      <c r="BN8" s="29">
        <v>0</v>
      </c>
      <c r="BO8" s="29">
        <v>0</v>
      </c>
      <c r="BP8" s="29">
        <v>0</v>
      </c>
      <c r="BQ8" s="29">
        <v>1</v>
      </c>
      <c r="BR8" s="29">
        <v>0</v>
      </c>
      <c r="BS8" s="29">
        <v>0</v>
      </c>
      <c r="BT8" s="29">
        <v>1</v>
      </c>
      <c r="BU8" s="29">
        <v>0</v>
      </c>
      <c r="BV8" s="29">
        <v>1</v>
      </c>
      <c r="BW8" s="29">
        <v>0</v>
      </c>
      <c r="BX8" s="29">
        <v>0</v>
      </c>
      <c r="BY8" s="29">
        <v>0</v>
      </c>
      <c r="BZ8" s="29">
        <v>0</v>
      </c>
      <c r="CA8" s="29">
        <v>0</v>
      </c>
      <c r="CB8" s="29">
        <v>0</v>
      </c>
      <c r="CC8" s="29">
        <v>0</v>
      </c>
      <c r="CD8" s="29">
        <v>1</v>
      </c>
      <c r="CE8" s="29">
        <v>0</v>
      </c>
      <c r="CF8" s="29">
        <v>0</v>
      </c>
      <c r="CG8" s="29">
        <v>0</v>
      </c>
      <c r="CH8" s="29">
        <v>0</v>
      </c>
      <c r="CI8" s="29">
        <v>1</v>
      </c>
      <c r="CJ8" s="29">
        <v>1</v>
      </c>
      <c r="CK8" s="29">
        <v>3</v>
      </c>
      <c r="CL8" s="29">
        <v>3</v>
      </c>
      <c r="CM8" s="29">
        <v>3</v>
      </c>
      <c r="CN8" s="29">
        <v>2</v>
      </c>
      <c r="CO8" s="5">
        <v>0</v>
      </c>
      <c r="CP8" s="5">
        <v>0</v>
      </c>
      <c r="CQ8" s="5">
        <v>0</v>
      </c>
      <c r="CR8" s="5">
        <v>0</v>
      </c>
      <c r="CS8" s="5">
        <v>1</v>
      </c>
      <c r="CT8" s="5">
        <v>0</v>
      </c>
      <c r="CU8" s="5">
        <v>0</v>
      </c>
      <c r="CV8" s="5">
        <v>50</v>
      </c>
      <c r="CW8" s="5">
        <v>50</v>
      </c>
      <c r="CX8" s="5">
        <v>100</v>
      </c>
      <c r="CY8" s="5">
        <v>100</v>
      </c>
      <c r="CZ8" s="5">
        <v>100</v>
      </c>
      <c r="DA8" s="5">
        <v>100</v>
      </c>
      <c r="DB8" s="5">
        <v>100</v>
      </c>
      <c r="DC8" s="5">
        <v>100</v>
      </c>
      <c r="DD8" s="5">
        <v>100</v>
      </c>
      <c r="DE8" s="5">
        <v>100</v>
      </c>
      <c r="DF8" s="5">
        <v>100</v>
      </c>
      <c r="DG8" s="5">
        <v>100</v>
      </c>
      <c r="DH8" s="5">
        <v>100</v>
      </c>
      <c r="DI8" s="5">
        <v>100</v>
      </c>
      <c r="DJ8" s="5">
        <v>100</v>
      </c>
      <c r="DK8" s="5">
        <v>100</v>
      </c>
      <c r="DL8" s="5">
        <v>100</v>
      </c>
      <c r="DM8" s="5">
        <v>0</v>
      </c>
      <c r="DN8" s="5">
        <v>100</v>
      </c>
      <c r="DO8" s="5">
        <v>75</v>
      </c>
      <c r="DP8" s="5">
        <v>60</v>
      </c>
      <c r="DQ8" s="5">
        <v>100</v>
      </c>
      <c r="DR8" s="5">
        <v>60</v>
      </c>
      <c r="DS8" s="5">
        <v>60</v>
      </c>
      <c r="DT8" s="5">
        <v>80</v>
      </c>
      <c r="DU8" s="5">
        <v>60</v>
      </c>
      <c r="DV8" s="5">
        <v>60</v>
      </c>
      <c r="DW8" s="5">
        <v>60</v>
      </c>
      <c r="DX8" s="5">
        <v>80</v>
      </c>
      <c r="DY8" s="5">
        <v>60</v>
      </c>
      <c r="DZ8" s="5">
        <v>40</v>
      </c>
      <c r="EA8" s="5">
        <v>50</v>
      </c>
      <c r="EB8" s="5">
        <v>75</v>
      </c>
      <c r="EC8" s="5">
        <v>0</v>
      </c>
      <c r="ED8" s="5">
        <v>100</v>
      </c>
      <c r="EE8" s="5">
        <v>75</v>
      </c>
      <c r="EF8" s="5">
        <v>4</v>
      </c>
      <c r="EG8" s="5">
        <v>4</v>
      </c>
      <c r="EH8" s="5">
        <v>2</v>
      </c>
      <c r="EI8" s="5">
        <v>4</v>
      </c>
      <c r="EJ8" s="5">
        <v>4</v>
      </c>
      <c r="EK8" s="5">
        <v>4</v>
      </c>
      <c r="EL8" s="5">
        <v>4</v>
      </c>
      <c r="EM8" s="5">
        <v>3</v>
      </c>
      <c r="EN8" s="5">
        <v>4</v>
      </c>
      <c r="EO8" s="5">
        <v>4</v>
      </c>
      <c r="EP8" s="5">
        <v>3</v>
      </c>
      <c r="EQ8" s="5">
        <v>4</v>
      </c>
      <c r="ER8" s="5">
        <v>1</v>
      </c>
      <c r="ES8" s="5">
        <v>3</v>
      </c>
      <c r="ET8" s="5">
        <v>3</v>
      </c>
      <c r="EU8" s="5">
        <v>3</v>
      </c>
      <c r="EV8" s="5">
        <v>3</v>
      </c>
      <c r="EW8" s="5">
        <v>3</v>
      </c>
      <c r="EX8" s="5">
        <v>4</v>
      </c>
      <c r="EY8" s="5">
        <v>2</v>
      </c>
      <c r="EZ8" s="5">
        <v>1</v>
      </c>
      <c r="FA8" s="5">
        <v>0</v>
      </c>
      <c r="FB8" s="5">
        <v>0</v>
      </c>
      <c r="FC8" s="5">
        <v>1</v>
      </c>
      <c r="FD8" s="5">
        <v>0</v>
      </c>
      <c r="FE8" s="5">
        <v>0</v>
      </c>
      <c r="FF8" s="5">
        <v>2</v>
      </c>
      <c r="FG8" s="5">
        <v>2</v>
      </c>
      <c r="FH8" s="5">
        <v>2</v>
      </c>
      <c r="FI8" s="5">
        <v>1</v>
      </c>
      <c r="FJ8" s="5">
        <v>0</v>
      </c>
      <c r="FK8" s="5">
        <v>1</v>
      </c>
      <c r="FL8" s="5">
        <v>0</v>
      </c>
      <c r="FM8" s="5">
        <v>2</v>
      </c>
      <c r="FN8" s="5">
        <v>1</v>
      </c>
      <c r="FO8" s="5">
        <v>2</v>
      </c>
      <c r="FP8" s="5">
        <v>2</v>
      </c>
      <c r="FQ8" s="5">
        <v>2</v>
      </c>
      <c r="FR8" s="5">
        <v>2</v>
      </c>
      <c r="FS8" s="5">
        <v>1</v>
      </c>
      <c r="FT8" s="5">
        <v>1</v>
      </c>
      <c r="FU8" s="5">
        <v>1</v>
      </c>
      <c r="FV8" s="5">
        <v>1</v>
      </c>
      <c r="FW8" s="5">
        <v>0</v>
      </c>
      <c r="FX8" s="5">
        <v>1</v>
      </c>
      <c r="FY8" s="5">
        <v>0</v>
      </c>
      <c r="FZ8" s="5">
        <v>0</v>
      </c>
      <c r="GA8" s="5">
        <v>3</v>
      </c>
      <c r="GB8" s="5">
        <v>1</v>
      </c>
      <c r="GC8" s="5">
        <v>4</v>
      </c>
      <c r="GD8" s="5">
        <v>4</v>
      </c>
      <c r="GE8" s="5">
        <v>4</v>
      </c>
      <c r="GF8" s="5">
        <v>3</v>
      </c>
      <c r="GG8" s="5">
        <v>1</v>
      </c>
      <c r="GH8" s="5">
        <v>1</v>
      </c>
      <c r="GI8" s="5">
        <v>4</v>
      </c>
      <c r="GJ8" s="5">
        <v>3</v>
      </c>
      <c r="GK8" s="5">
        <v>3</v>
      </c>
      <c r="GL8" s="5">
        <v>3</v>
      </c>
      <c r="GM8" s="5">
        <v>2</v>
      </c>
      <c r="GN8" s="5">
        <v>3</v>
      </c>
      <c r="GO8" s="5">
        <v>2</v>
      </c>
      <c r="GP8" s="5">
        <v>2</v>
      </c>
      <c r="GQ8" s="5">
        <v>2</v>
      </c>
      <c r="GR8" s="5">
        <v>2</v>
      </c>
      <c r="GS8" s="5">
        <v>2</v>
      </c>
      <c r="GT8" s="5">
        <v>2</v>
      </c>
      <c r="GU8" s="5">
        <v>2</v>
      </c>
      <c r="GV8" s="5">
        <v>2</v>
      </c>
      <c r="GW8" s="5">
        <v>2</v>
      </c>
      <c r="GX8" s="5">
        <v>1</v>
      </c>
      <c r="GY8" s="5">
        <v>2</v>
      </c>
      <c r="GZ8" s="5">
        <v>2</v>
      </c>
      <c r="HA8" s="5">
        <v>2</v>
      </c>
      <c r="HB8" s="5">
        <v>2</v>
      </c>
      <c r="HC8" s="5">
        <v>1</v>
      </c>
      <c r="HD8" s="5">
        <v>1</v>
      </c>
      <c r="HE8" s="5">
        <v>2</v>
      </c>
      <c r="HF8" s="5">
        <v>2</v>
      </c>
      <c r="HG8" s="5">
        <v>2</v>
      </c>
      <c r="HH8" s="5">
        <v>2</v>
      </c>
      <c r="HI8" s="5">
        <v>2</v>
      </c>
      <c r="HJ8" s="5">
        <v>2</v>
      </c>
      <c r="HK8" s="5">
        <v>2</v>
      </c>
      <c r="HL8" s="5">
        <v>2</v>
      </c>
      <c r="HM8" s="5">
        <v>2</v>
      </c>
      <c r="HN8" s="5">
        <v>2</v>
      </c>
      <c r="HO8" s="5">
        <v>2</v>
      </c>
      <c r="HP8" s="5">
        <v>2</v>
      </c>
      <c r="HQ8" s="5">
        <v>2</v>
      </c>
      <c r="HR8" s="5">
        <v>2</v>
      </c>
      <c r="HS8" s="5">
        <v>2</v>
      </c>
      <c r="HT8" s="5">
        <v>3</v>
      </c>
      <c r="HU8" s="5">
        <v>3</v>
      </c>
      <c r="HV8" s="5">
        <v>3</v>
      </c>
      <c r="HW8" s="5">
        <v>3</v>
      </c>
      <c r="HX8" s="5">
        <v>3</v>
      </c>
      <c r="HY8" s="5">
        <v>3</v>
      </c>
      <c r="HZ8" s="5">
        <v>3</v>
      </c>
      <c r="IA8" s="5">
        <v>2</v>
      </c>
      <c r="IB8" s="5">
        <v>2</v>
      </c>
      <c r="IC8" s="5">
        <v>3</v>
      </c>
      <c r="ID8" s="5">
        <v>3</v>
      </c>
    </row>
    <row r="9" spans="1:238" ht="18.75" customHeight="1" x14ac:dyDescent="0.3">
      <c r="A9" s="29">
        <v>1</v>
      </c>
      <c r="B9" s="34" t="s">
        <v>375</v>
      </c>
      <c r="C9" s="34" t="s">
        <v>376</v>
      </c>
      <c r="D9" s="29">
        <v>1271087812</v>
      </c>
      <c r="E9" s="36">
        <v>9130913375</v>
      </c>
      <c r="F9" s="37">
        <v>33662</v>
      </c>
      <c r="G9" s="29">
        <f t="shared" ca="1" si="0"/>
        <v>31</v>
      </c>
      <c r="H9" s="29">
        <v>4</v>
      </c>
      <c r="I9" s="34" t="s">
        <v>363</v>
      </c>
      <c r="J9" s="34" t="s">
        <v>377</v>
      </c>
      <c r="L9" s="34" t="s">
        <v>378</v>
      </c>
      <c r="M9" s="34" t="s">
        <v>379</v>
      </c>
      <c r="N9" s="29">
        <v>3</v>
      </c>
      <c r="O9" s="29">
        <v>167</v>
      </c>
      <c r="P9" s="35">
        <v>51.6</v>
      </c>
      <c r="Q9" s="29">
        <f t="shared" ca="1" si="1"/>
        <v>31</v>
      </c>
      <c r="R9" s="29">
        <v>30</v>
      </c>
      <c r="S9" s="29">
        <v>36</v>
      </c>
      <c r="T9" s="29">
        <v>23</v>
      </c>
      <c r="U9" s="29">
        <v>84</v>
      </c>
      <c r="V9" s="29">
        <v>72</v>
      </c>
      <c r="W9" s="29">
        <v>93</v>
      </c>
      <c r="X9" s="29">
        <v>48</v>
      </c>
      <c r="Y9" s="29">
        <v>5</v>
      </c>
      <c r="Z9" s="29">
        <v>5</v>
      </c>
      <c r="AA9" s="29">
        <v>5</v>
      </c>
      <c r="AB9" s="29">
        <v>5</v>
      </c>
      <c r="AC9" s="29">
        <v>5</v>
      </c>
      <c r="AD9" s="29">
        <v>5</v>
      </c>
      <c r="AE9" s="29">
        <v>3</v>
      </c>
      <c r="AF9" s="29">
        <v>3</v>
      </c>
      <c r="AG9" s="29">
        <v>5</v>
      </c>
      <c r="AH9" s="29">
        <v>5</v>
      </c>
      <c r="AI9" s="29">
        <v>5</v>
      </c>
      <c r="AJ9" s="29">
        <v>5</v>
      </c>
      <c r="AK9" s="29">
        <v>5</v>
      </c>
      <c r="AL9" s="29">
        <v>5</v>
      </c>
      <c r="AM9" s="29">
        <v>5</v>
      </c>
      <c r="AN9" s="29">
        <v>5</v>
      </c>
      <c r="AO9" s="29">
        <v>5</v>
      </c>
      <c r="AP9" s="29">
        <v>5</v>
      </c>
      <c r="AQ9" s="29">
        <v>5</v>
      </c>
      <c r="AR9" s="29">
        <v>5</v>
      </c>
      <c r="AS9" s="29">
        <v>3</v>
      </c>
      <c r="AT9" s="29">
        <v>5</v>
      </c>
      <c r="AU9" s="29">
        <v>5</v>
      </c>
      <c r="AV9" s="29">
        <v>3</v>
      </c>
      <c r="AW9" s="29">
        <v>5</v>
      </c>
      <c r="AX9" s="29">
        <v>5</v>
      </c>
      <c r="AY9" s="29">
        <v>0</v>
      </c>
      <c r="AZ9" s="29">
        <v>0</v>
      </c>
      <c r="BA9" s="29">
        <v>0</v>
      </c>
      <c r="BB9" s="29">
        <v>0</v>
      </c>
      <c r="BC9" s="29">
        <v>1</v>
      </c>
      <c r="BD9" s="29">
        <v>0</v>
      </c>
      <c r="BE9" s="29">
        <v>0</v>
      </c>
      <c r="BF9" s="29">
        <v>0</v>
      </c>
      <c r="BG9" s="29">
        <v>0</v>
      </c>
      <c r="BH9" s="29">
        <v>0</v>
      </c>
      <c r="BI9" s="29">
        <v>0</v>
      </c>
      <c r="BJ9" s="29">
        <v>0</v>
      </c>
      <c r="BK9" s="29">
        <v>0</v>
      </c>
      <c r="BL9" s="29">
        <v>0</v>
      </c>
      <c r="BM9" s="29">
        <v>0</v>
      </c>
      <c r="BN9" s="29">
        <v>0</v>
      </c>
      <c r="BO9" s="29">
        <v>0</v>
      </c>
      <c r="BP9" s="29">
        <v>0</v>
      </c>
      <c r="BQ9" s="29">
        <v>0</v>
      </c>
      <c r="BR9" s="29">
        <v>1</v>
      </c>
      <c r="BS9" s="29">
        <v>0</v>
      </c>
      <c r="BT9" s="29">
        <v>0</v>
      </c>
      <c r="BU9" s="29">
        <v>0</v>
      </c>
      <c r="BV9" s="29">
        <v>1</v>
      </c>
      <c r="BW9" s="29">
        <v>0</v>
      </c>
      <c r="BX9" s="29">
        <v>0</v>
      </c>
      <c r="BY9" s="29">
        <v>0</v>
      </c>
      <c r="BZ9" s="29">
        <v>0</v>
      </c>
      <c r="CA9" s="29">
        <v>0</v>
      </c>
      <c r="CB9" s="29">
        <v>0</v>
      </c>
      <c r="CC9" s="29">
        <v>0</v>
      </c>
      <c r="CD9" s="29">
        <v>0</v>
      </c>
      <c r="CE9" s="29">
        <v>0</v>
      </c>
      <c r="CF9" s="29">
        <v>1</v>
      </c>
      <c r="CG9" s="29">
        <v>0</v>
      </c>
      <c r="CH9" s="29">
        <v>0</v>
      </c>
      <c r="CI9" s="29">
        <v>0</v>
      </c>
      <c r="CJ9" s="29">
        <v>0</v>
      </c>
      <c r="CK9" s="29">
        <v>2</v>
      </c>
      <c r="CL9" s="29">
        <v>2</v>
      </c>
      <c r="CM9" s="29">
        <v>3</v>
      </c>
      <c r="CN9" s="29">
        <v>3</v>
      </c>
      <c r="CO9" s="5">
        <v>0</v>
      </c>
      <c r="CP9" s="5">
        <v>0</v>
      </c>
      <c r="CQ9" s="5">
        <v>0</v>
      </c>
      <c r="CR9" s="5">
        <v>1</v>
      </c>
      <c r="CS9" s="5">
        <v>0</v>
      </c>
      <c r="CT9" s="5">
        <v>1</v>
      </c>
      <c r="CU9" s="5">
        <v>0</v>
      </c>
      <c r="CV9" s="5">
        <v>50</v>
      </c>
      <c r="CW9" s="5">
        <v>25</v>
      </c>
      <c r="CX9" s="5">
        <v>50</v>
      </c>
      <c r="CY9" s="5">
        <v>100</v>
      </c>
      <c r="CZ9" s="5">
        <v>50</v>
      </c>
      <c r="DA9" s="5">
        <v>50</v>
      </c>
      <c r="DB9" s="5">
        <v>100</v>
      </c>
      <c r="DC9" s="5">
        <v>50</v>
      </c>
      <c r="DD9" s="5">
        <v>100</v>
      </c>
      <c r="DE9" s="5">
        <v>100</v>
      </c>
      <c r="DF9" s="5">
        <v>100</v>
      </c>
      <c r="DG9" s="5">
        <v>100</v>
      </c>
      <c r="DH9" s="5">
        <v>0</v>
      </c>
      <c r="DI9" s="5">
        <v>0</v>
      </c>
      <c r="DJ9" s="5">
        <v>100</v>
      </c>
      <c r="DK9" s="5">
        <v>100</v>
      </c>
      <c r="DL9" s="5">
        <v>0</v>
      </c>
      <c r="DM9" s="5">
        <v>0</v>
      </c>
      <c r="DN9" s="5">
        <v>0</v>
      </c>
      <c r="DO9" s="5">
        <v>25</v>
      </c>
      <c r="DP9" s="5">
        <v>40</v>
      </c>
      <c r="DQ9" s="5">
        <v>75</v>
      </c>
      <c r="DR9" s="5">
        <v>40</v>
      </c>
      <c r="DS9" s="5">
        <v>80</v>
      </c>
      <c r="DT9" s="5">
        <v>60</v>
      </c>
      <c r="DU9" s="5">
        <v>20</v>
      </c>
      <c r="DV9" s="5">
        <v>40</v>
      </c>
      <c r="DW9" s="5">
        <v>60</v>
      </c>
      <c r="DX9" s="5">
        <v>60</v>
      </c>
      <c r="DY9" s="5">
        <v>20</v>
      </c>
      <c r="DZ9" s="5">
        <v>60</v>
      </c>
      <c r="EA9" s="5">
        <v>75</v>
      </c>
      <c r="EB9" s="5">
        <v>75</v>
      </c>
      <c r="EC9" s="5">
        <v>50</v>
      </c>
      <c r="ED9" s="5">
        <v>100</v>
      </c>
      <c r="EE9" s="5">
        <v>50</v>
      </c>
      <c r="EF9" s="5">
        <v>1</v>
      </c>
      <c r="EG9" s="5">
        <v>1</v>
      </c>
      <c r="EH9" s="5">
        <v>3</v>
      </c>
      <c r="EI9" s="5">
        <v>2</v>
      </c>
      <c r="EJ9" s="5">
        <v>3</v>
      </c>
      <c r="EK9" s="5">
        <v>2</v>
      </c>
      <c r="EL9" s="5">
        <v>3</v>
      </c>
      <c r="EM9" s="5">
        <v>2</v>
      </c>
      <c r="EN9" s="5">
        <v>3</v>
      </c>
      <c r="EO9" s="5">
        <v>3</v>
      </c>
      <c r="EP9" s="5">
        <v>2</v>
      </c>
      <c r="EQ9" s="5">
        <v>3</v>
      </c>
      <c r="ER9" s="5">
        <v>4</v>
      </c>
      <c r="ES9" s="5">
        <v>3</v>
      </c>
      <c r="ET9" s="5">
        <v>1</v>
      </c>
      <c r="EU9" s="5">
        <v>3</v>
      </c>
      <c r="EV9" s="5">
        <v>2</v>
      </c>
      <c r="EW9" s="5">
        <v>2</v>
      </c>
      <c r="EX9" s="5">
        <v>2</v>
      </c>
      <c r="EY9" s="5">
        <v>1</v>
      </c>
      <c r="EZ9" s="5">
        <v>2</v>
      </c>
      <c r="FA9" s="5">
        <v>2</v>
      </c>
      <c r="FB9" s="5">
        <v>1</v>
      </c>
      <c r="FC9" s="5">
        <v>2</v>
      </c>
      <c r="FD9" s="5">
        <v>1</v>
      </c>
      <c r="FE9" s="5">
        <v>1</v>
      </c>
      <c r="FF9" s="5">
        <v>2</v>
      </c>
      <c r="FG9" s="5">
        <v>3</v>
      </c>
      <c r="FH9" s="5">
        <v>2</v>
      </c>
      <c r="FI9" s="5">
        <v>2</v>
      </c>
      <c r="FJ9" s="5">
        <v>1</v>
      </c>
      <c r="FK9" s="5">
        <v>1</v>
      </c>
      <c r="FL9" s="5">
        <v>1</v>
      </c>
      <c r="FM9" s="5">
        <v>1</v>
      </c>
      <c r="FN9" s="5">
        <v>1</v>
      </c>
      <c r="FO9" s="5">
        <v>1</v>
      </c>
      <c r="FP9" s="5">
        <v>0</v>
      </c>
      <c r="FQ9" s="5">
        <v>1</v>
      </c>
      <c r="FR9" s="5">
        <v>1</v>
      </c>
      <c r="FS9" s="5">
        <v>0</v>
      </c>
      <c r="FT9" s="5">
        <v>1</v>
      </c>
      <c r="FU9" s="5">
        <v>2</v>
      </c>
      <c r="FV9" s="5">
        <v>1</v>
      </c>
      <c r="FW9" s="5">
        <v>1</v>
      </c>
      <c r="FX9" s="5">
        <v>2</v>
      </c>
      <c r="FY9" s="5">
        <v>1</v>
      </c>
      <c r="FZ9" s="5">
        <v>1</v>
      </c>
      <c r="GA9" s="5">
        <v>1</v>
      </c>
      <c r="GB9" s="5">
        <v>4</v>
      </c>
      <c r="GC9" s="5">
        <v>3</v>
      </c>
      <c r="GD9" s="5">
        <v>1</v>
      </c>
      <c r="GE9" s="5">
        <v>3</v>
      </c>
      <c r="GF9" s="5">
        <v>2</v>
      </c>
      <c r="GG9" s="5">
        <v>4</v>
      </c>
      <c r="GH9" s="5">
        <v>3</v>
      </c>
      <c r="GI9" s="5">
        <v>2</v>
      </c>
      <c r="GJ9" s="5">
        <v>1</v>
      </c>
      <c r="GK9" s="5">
        <v>2</v>
      </c>
      <c r="GL9" s="5">
        <v>3</v>
      </c>
      <c r="GM9" s="5">
        <v>2</v>
      </c>
      <c r="GN9" s="5">
        <v>2</v>
      </c>
      <c r="GO9" s="5">
        <v>1</v>
      </c>
      <c r="GP9" s="5">
        <v>1</v>
      </c>
      <c r="GQ9" s="5">
        <v>1</v>
      </c>
      <c r="GR9" s="5">
        <v>1</v>
      </c>
      <c r="GS9" s="5">
        <v>1</v>
      </c>
      <c r="GT9" s="5">
        <v>2</v>
      </c>
      <c r="GU9" s="5">
        <v>3</v>
      </c>
      <c r="GV9" s="5">
        <v>1</v>
      </c>
      <c r="GW9" s="5">
        <v>1</v>
      </c>
      <c r="GX9" s="5">
        <v>1</v>
      </c>
      <c r="GY9" s="5">
        <v>0</v>
      </c>
      <c r="GZ9" s="5">
        <v>1</v>
      </c>
      <c r="HA9" s="5">
        <v>2</v>
      </c>
      <c r="HB9" s="5">
        <v>1</v>
      </c>
      <c r="HC9" s="5">
        <v>2</v>
      </c>
      <c r="HD9" s="5">
        <v>1</v>
      </c>
      <c r="HE9" s="5">
        <v>1</v>
      </c>
      <c r="HF9" s="5">
        <v>1</v>
      </c>
      <c r="HG9" s="5">
        <v>1</v>
      </c>
      <c r="HH9" s="5">
        <v>2</v>
      </c>
      <c r="HI9" s="5">
        <v>2</v>
      </c>
      <c r="HJ9" s="5">
        <v>1</v>
      </c>
      <c r="HK9" s="5">
        <v>2</v>
      </c>
      <c r="HL9" s="5">
        <v>1</v>
      </c>
      <c r="HM9" s="5">
        <v>2</v>
      </c>
      <c r="HN9" s="5">
        <v>0</v>
      </c>
      <c r="HO9" s="5">
        <v>1</v>
      </c>
      <c r="HP9" s="5">
        <v>2</v>
      </c>
      <c r="HQ9" s="5">
        <v>3</v>
      </c>
      <c r="HR9" s="5">
        <v>3</v>
      </c>
      <c r="HS9" s="5">
        <v>2</v>
      </c>
      <c r="HT9" s="5">
        <v>2</v>
      </c>
      <c r="HU9" s="5">
        <v>3</v>
      </c>
      <c r="HV9" s="5">
        <v>2</v>
      </c>
      <c r="HW9" s="5">
        <v>2</v>
      </c>
      <c r="HX9" s="5">
        <v>2</v>
      </c>
      <c r="HY9" s="5">
        <v>2</v>
      </c>
      <c r="HZ9" s="5">
        <v>2</v>
      </c>
      <c r="IA9" s="5">
        <v>3</v>
      </c>
      <c r="IB9" s="5">
        <v>3</v>
      </c>
      <c r="IC9" s="5">
        <v>2</v>
      </c>
      <c r="ID9" s="5">
        <v>2</v>
      </c>
    </row>
    <row r="10" spans="1:238" ht="18.75" customHeight="1" x14ac:dyDescent="0.3">
      <c r="A10" s="29">
        <v>1</v>
      </c>
      <c r="B10" s="34" t="s">
        <v>380</v>
      </c>
      <c r="C10" s="34" t="s">
        <v>381</v>
      </c>
      <c r="D10" s="29">
        <v>1272569810</v>
      </c>
      <c r="E10" s="36">
        <v>9938278805</v>
      </c>
      <c r="F10" s="37">
        <v>35813</v>
      </c>
      <c r="G10" s="29">
        <f t="shared" ca="1" si="0"/>
        <v>25</v>
      </c>
      <c r="H10" s="29">
        <v>5</v>
      </c>
      <c r="I10" s="34" t="s">
        <v>382</v>
      </c>
      <c r="J10" s="34" t="s">
        <v>383</v>
      </c>
      <c r="K10" s="35">
        <v>1.5</v>
      </c>
      <c r="L10" s="34"/>
      <c r="M10" s="34" t="s">
        <v>384</v>
      </c>
      <c r="N10" s="29">
        <v>3</v>
      </c>
      <c r="O10" s="29">
        <v>150</v>
      </c>
      <c r="P10" s="29">
        <v>77</v>
      </c>
      <c r="Q10" s="29">
        <f t="shared" ca="1" si="1"/>
        <v>25</v>
      </c>
      <c r="R10" s="29">
        <v>34</v>
      </c>
      <c r="S10" s="29">
        <v>39</v>
      </c>
      <c r="T10" s="29">
        <v>32</v>
      </c>
      <c r="U10" s="29">
        <v>107</v>
      </c>
      <c r="V10" s="29">
        <v>92</v>
      </c>
      <c r="W10" s="29">
        <v>113</v>
      </c>
      <c r="X10" s="29">
        <v>63</v>
      </c>
      <c r="Y10" s="29">
        <v>5</v>
      </c>
      <c r="Z10" s="29">
        <v>5</v>
      </c>
      <c r="AA10" s="29">
        <v>5</v>
      </c>
      <c r="AB10" s="29">
        <v>5</v>
      </c>
      <c r="AC10" s="29">
        <v>5</v>
      </c>
      <c r="AD10" s="29">
        <v>5</v>
      </c>
      <c r="AE10" s="29">
        <v>3</v>
      </c>
      <c r="AF10" s="29">
        <v>3</v>
      </c>
      <c r="AG10" s="29">
        <v>5</v>
      </c>
      <c r="AH10" s="29">
        <v>5</v>
      </c>
      <c r="AI10" s="29">
        <v>5</v>
      </c>
      <c r="AJ10" s="29">
        <v>5</v>
      </c>
      <c r="AK10" s="29">
        <v>5</v>
      </c>
      <c r="AL10" s="29">
        <v>5</v>
      </c>
      <c r="AM10" s="29">
        <v>5</v>
      </c>
      <c r="AN10" s="29">
        <v>5</v>
      </c>
      <c r="AO10" s="29">
        <v>5</v>
      </c>
      <c r="AP10" s="29">
        <v>5</v>
      </c>
      <c r="AQ10" s="29">
        <v>5</v>
      </c>
      <c r="AR10" s="29">
        <v>5</v>
      </c>
      <c r="AS10" s="29">
        <v>5</v>
      </c>
      <c r="AT10" s="29">
        <v>5</v>
      </c>
      <c r="AU10" s="29">
        <v>5</v>
      </c>
      <c r="AV10" s="29">
        <v>5</v>
      </c>
      <c r="AW10" s="29">
        <v>5</v>
      </c>
      <c r="AX10" s="29">
        <v>5</v>
      </c>
      <c r="AY10" s="29">
        <v>0</v>
      </c>
      <c r="AZ10" s="29">
        <v>0</v>
      </c>
      <c r="BA10" s="29">
        <v>0</v>
      </c>
      <c r="BB10" s="29">
        <v>0</v>
      </c>
      <c r="BC10" s="29">
        <v>0</v>
      </c>
      <c r="BD10" s="29">
        <v>0</v>
      </c>
      <c r="BE10" s="29">
        <v>0</v>
      </c>
      <c r="BF10" s="29">
        <v>0</v>
      </c>
      <c r="BG10" s="29">
        <v>0</v>
      </c>
      <c r="BH10" s="29">
        <v>0</v>
      </c>
      <c r="BI10" s="29">
        <v>0</v>
      </c>
      <c r="BJ10" s="29">
        <v>0</v>
      </c>
      <c r="BK10" s="29">
        <v>0</v>
      </c>
      <c r="BL10" s="29">
        <v>0</v>
      </c>
      <c r="BM10" s="29">
        <v>0</v>
      </c>
      <c r="BN10" s="29">
        <v>0</v>
      </c>
      <c r="BO10" s="29">
        <v>0</v>
      </c>
      <c r="BP10" s="29">
        <v>0</v>
      </c>
      <c r="BQ10" s="29">
        <v>0</v>
      </c>
      <c r="BR10" s="29">
        <v>0</v>
      </c>
      <c r="BS10" s="29">
        <v>0</v>
      </c>
      <c r="BT10" s="29">
        <v>0</v>
      </c>
      <c r="BU10" s="29">
        <v>0</v>
      </c>
      <c r="BV10" s="29">
        <v>0</v>
      </c>
      <c r="BW10" s="29">
        <v>0</v>
      </c>
      <c r="BX10" s="29">
        <v>0</v>
      </c>
      <c r="BY10" s="29">
        <v>0</v>
      </c>
      <c r="BZ10" s="29">
        <v>0</v>
      </c>
      <c r="CA10" s="29">
        <v>0</v>
      </c>
      <c r="CB10" s="29">
        <v>0</v>
      </c>
      <c r="CC10" s="29">
        <v>0</v>
      </c>
      <c r="CD10" s="29">
        <v>0</v>
      </c>
      <c r="CE10" s="29">
        <v>0</v>
      </c>
      <c r="CF10" s="29">
        <v>0</v>
      </c>
      <c r="CG10" s="29">
        <v>0</v>
      </c>
      <c r="CH10" s="29">
        <v>0</v>
      </c>
      <c r="CI10" s="29">
        <v>0</v>
      </c>
      <c r="CJ10" s="29">
        <v>0</v>
      </c>
      <c r="CK10" s="29">
        <v>2</v>
      </c>
      <c r="CL10" s="29">
        <v>2</v>
      </c>
      <c r="CM10" s="29">
        <v>2</v>
      </c>
      <c r="CN10" s="29">
        <v>2</v>
      </c>
      <c r="CO10" s="5">
        <v>0</v>
      </c>
      <c r="CP10" s="5">
        <v>0</v>
      </c>
      <c r="CQ10" s="5">
        <v>0</v>
      </c>
      <c r="CR10" s="5">
        <v>0</v>
      </c>
      <c r="CS10" s="5">
        <v>0</v>
      </c>
      <c r="CT10" s="5">
        <v>0</v>
      </c>
      <c r="CU10" s="5">
        <v>0</v>
      </c>
      <c r="CV10" s="5">
        <v>75</v>
      </c>
      <c r="CW10" s="5">
        <v>75</v>
      </c>
      <c r="CX10" s="5">
        <v>50</v>
      </c>
      <c r="CY10" s="5">
        <v>100</v>
      </c>
      <c r="CZ10" s="5">
        <v>100</v>
      </c>
      <c r="DA10" s="5">
        <v>50</v>
      </c>
      <c r="DB10" s="5">
        <v>100</v>
      </c>
      <c r="DC10" s="5">
        <v>100</v>
      </c>
      <c r="DD10" s="5">
        <v>100</v>
      </c>
      <c r="DE10" s="5">
        <v>100</v>
      </c>
      <c r="DF10" s="5">
        <v>100</v>
      </c>
      <c r="DG10" s="5">
        <v>100</v>
      </c>
      <c r="DH10" s="5">
        <v>0</v>
      </c>
      <c r="DI10" s="5">
        <v>0</v>
      </c>
      <c r="DJ10" s="5">
        <v>100</v>
      </c>
      <c r="DK10" s="5">
        <v>100</v>
      </c>
      <c r="DL10" s="5">
        <v>100</v>
      </c>
      <c r="DM10" s="5">
        <v>100</v>
      </c>
      <c r="DN10" s="5">
        <v>100</v>
      </c>
      <c r="DO10" s="5">
        <v>100</v>
      </c>
      <c r="DP10" s="5">
        <v>40</v>
      </c>
      <c r="DQ10" s="5">
        <v>75</v>
      </c>
      <c r="DR10" s="5">
        <v>80</v>
      </c>
      <c r="DS10" s="5">
        <v>80</v>
      </c>
      <c r="DT10" s="5">
        <v>100</v>
      </c>
      <c r="DU10" s="5">
        <v>80</v>
      </c>
      <c r="DV10" s="5">
        <v>40</v>
      </c>
      <c r="DW10" s="5">
        <v>100</v>
      </c>
      <c r="DX10" s="5">
        <v>100</v>
      </c>
      <c r="DY10" s="5">
        <v>60</v>
      </c>
      <c r="DZ10" s="5">
        <v>20</v>
      </c>
      <c r="EA10" s="5">
        <v>100</v>
      </c>
      <c r="EB10" s="1" t="b">
        <v>0</v>
      </c>
      <c r="EC10" s="2" t="b">
        <v>0</v>
      </c>
      <c r="ED10" s="1" t="b">
        <v>0</v>
      </c>
      <c r="EE10" s="2" t="b">
        <v>0</v>
      </c>
      <c r="EF10" s="1" t="b">
        <v>0</v>
      </c>
      <c r="EG10" s="2" t="b">
        <v>0</v>
      </c>
      <c r="EH10" s="2" t="b">
        <v>0</v>
      </c>
      <c r="EI10" s="2" t="b">
        <v>0</v>
      </c>
      <c r="EJ10" s="2" t="b">
        <v>0</v>
      </c>
      <c r="EK10" s="2" t="b">
        <v>0</v>
      </c>
      <c r="EL10" s="2" t="b">
        <v>0</v>
      </c>
      <c r="EM10" s="2" t="b">
        <v>0</v>
      </c>
      <c r="EN10" s="2" t="b">
        <v>0</v>
      </c>
      <c r="EO10" s="2" t="b">
        <v>0</v>
      </c>
      <c r="EP10" s="2" t="b">
        <v>0</v>
      </c>
      <c r="EQ10" s="2" t="b">
        <v>0</v>
      </c>
      <c r="ER10" s="1" t="b">
        <v>0</v>
      </c>
      <c r="ES10" s="2" t="b">
        <v>0</v>
      </c>
      <c r="ET10" s="2" t="b">
        <v>0</v>
      </c>
      <c r="EU10" s="2" t="b">
        <v>0</v>
      </c>
      <c r="EV10" s="2" t="b">
        <v>0</v>
      </c>
      <c r="EW10" s="2" t="b">
        <v>0</v>
      </c>
      <c r="EX10" s="2" t="b">
        <v>0</v>
      </c>
      <c r="EY10" s="5">
        <v>1</v>
      </c>
      <c r="EZ10" s="5">
        <v>0</v>
      </c>
      <c r="FA10" s="5">
        <v>1</v>
      </c>
      <c r="FB10" s="5">
        <v>0</v>
      </c>
      <c r="FC10" s="5">
        <v>0</v>
      </c>
      <c r="FD10" s="5">
        <v>0</v>
      </c>
      <c r="FE10" s="5">
        <v>0</v>
      </c>
      <c r="FF10" s="5">
        <v>0</v>
      </c>
      <c r="FG10" s="5">
        <v>1</v>
      </c>
      <c r="FH10" s="5">
        <v>1</v>
      </c>
      <c r="FI10" s="5">
        <v>0</v>
      </c>
      <c r="FJ10" s="5">
        <v>0</v>
      </c>
      <c r="FK10" s="5">
        <v>0</v>
      </c>
      <c r="FL10" s="5">
        <v>0</v>
      </c>
      <c r="FM10" s="5">
        <v>1</v>
      </c>
      <c r="FN10" s="5">
        <v>0</v>
      </c>
      <c r="FO10" s="5">
        <v>3</v>
      </c>
      <c r="FP10" s="5">
        <v>3</v>
      </c>
      <c r="FQ10" s="5">
        <v>3</v>
      </c>
      <c r="FR10" s="5">
        <v>3</v>
      </c>
      <c r="FS10" s="5">
        <v>1</v>
      </c>
      <c r="FT10" s="5">
        <v>0</v>
      </c>
      <c r="FU10" s="5">
        <v>0</v>
      </c>
      <c r="FV10" s="5">
        <v>0</v>
      </c>
      <c r="FW10" s="5">
        <v>0</v>
      </c>
      <c r="FX10" s="5">
        <v>0</v>
      </c>
      <c r="FY10" s="5">
        <v>0</v>
      </c>
      <c r="FZ10" s="5">
        <v>0</v>
      </c>
      <c r="GA10" s="2" t="b">
        <v>0</v>
      </c>
      <c r="GB10" s="2" t="b">
        <v>0</v>
      </c>
      <c r="GC10" s="2" t="b">
        <v>0</v>
      </c>
      <c r="GD10" s="2" t="b">
        <v>0</v>
      </c>
      <c r="GE10" s="2" t="b">
        <v>0</v>
      </c>
      <c r="GF10" s="2" t="b">
        <v>0</v>
      </c>
      <c r="GG10" s="2" t="b">
        <v>0</v>
      </c>
      <c r="GH10" s="2" t="b">
        <v>0</v>
      </c>
      <c r="GI10" s="2" t="b">
        <v>0</v>
      </c>
      <c r="GJ10" s="2" t="b">
        <v>0</v>
      </c>
      <c r="GK10" s="2" t="b">
        <v>0</v>
      </c>
      <c r="GL10" s="2" t="b">
        <v>0</v>
      </c>
      <c r="GM10" s="5">
        <v>2</v>
      </c>
      <c r="GN10" s="5">
        <v>3</v>
      </c>
      <c r="GO10" s="5">
        <v>2</v>
      </c>
      <c r="GP10" s="5">
        <v>2</v>
      </c>
      <c r="GQ10" s="5">
        <v>2</v>
      </c>
      <c r="GR10" s="5">
        <v>1</v>
      </c>
      <c r="GS10" s="5">
        <v>1</v>
      </c>
      <c r="GT10" s="5">
        <v>2</v>
      </c>
      <c r="GU10" s="5">
        <v>2</v>
      </c>
      <c r="GV10" s="5">
        <v>2</v>
      </c>
      <c r="GW10" s="5">
        <v>2</v>
      </c>
      <c r="GX10" s="5">
        <v>2</v>
      </c>
      <c r="GY10" s="5">
        <v>2</v>
      </c>
      <c r="GZ10" s="5">
        <v>2</v>
      </c>
      <c r="HA10" s="5">
        <v>2</v>
      </c>
      <c r="HB10" s="5">
        <v>2</v>
      </c>
      <c r="HC10" s="5">
        <v>2</v>
      </c>
      <c r="HD10" s="5">
        <v>2</v>
      </c>
      <c r="HE10" s="5">
        <v>2</v>
      </c>
      <c r="HF10" s="5">
        <v>0</v>
      </c>
      <c r="HG10" s="5">
        <v>2</v>
      </c>
      <c r="HH10" s="5">
        <v>1</v>
      </c>
      <c r="HI10" s="5">
        <v>1</v>
      </c>
      <c r="HJ10" s="5">
        <v>2</v>
      </c>
      <c r="HK10" s="5">
        <v>2</v>
      </c>
      <c r="HL10" s="5">
        <v>2</v>
      </c>
      <c r="HM10" s="5">
        <v>2</v>
      </c>
      <c r="HN10" s="5">
        <v>2</v>
      </c>
      <c r="HO10" s="5">
        <v>1</v>
      </c>
      <c r="HP10" s="5">
        <v>3</v>
      </c>
      <c r="HQ10" s="5">
        <v>3</v>
      </c>
      <c r="HR10" s="5">
        <v>3</v>
      </c>
      <c r="HS10" s="5">
        <v>3</v>
      </c>
      <c r="HT10" s="5">
        <v>3</v>
      </c>
      <c r="HU10" s="5">
        <v>3</v>
      </c>
      <c r="HV10" s="5">
        <v>3</v>
      </c>
      <c r="HW10" s="5">
        <v>3</v>
      </c>
      <c r="HX10" s="5">
        <v>3</v>
      </c>
      <c r="HY10" s="5">
        <v>3</v>
      </c>
      <c r="HZ10" s="5">
        <v>3</v>
      </c>
      <c r="IA10" s="5">
        <v>3</v>
      </c>
      <c r="IB10" s="5">
        <v>0</v>
      </c>
      <c r="IC10" s="5">
        <v>3</v>
      </c>
      <c r="ID10" s="5">
        <v>3</v>
      </c>
    </row>
    <row r="11" spans="1:238" ht="18.75" customHeight="1" x14ac:dyDescent="0.3">
      <c r="A11" s="29">
        <v>1</v>
      </c>
      <c r="B11" s="34" t="s">
        <v>385</v>
      </c>
      <c r="C11" s="34" t="s">
        <v>386</v>
      </c>
      <c r="D11" s="29">
        <v>1273001702</v>
      </c>
      <c r="E11" s="36">
        <v>9137111997</v>
      </c>
      <c r="F11" s="37">
        <v>36425</v>
      </c>
      <c r="G11" s="29">
        <f t="shared" ca="1" si="0"/>
        <v>24</v>
      </c>
      <c r="H11" s="29">
        <v>5</v>
      </c>
      <c r="I11" s="34" t="s">
        <v>363</v>
      </c>
      <c r="J11" s="34" t="s">
        <v>387</v>
      </c>
      <c r="K11" s="29">
        <v>2</v>
      </c>
      <c r="L11" s="34"/>
      <c r="M11" s="34"/>
      <c r="N11" s="29">
        <v>1</v>
      </c>
      <c r="O11" s="29">
        <v>162</v>
      </c>
      <c r="P11" s="29">
        <v>60</v>
      </c>
      <c r="Q11" s="29">
        <f t="shared" ca="1" si="1"/>
        <v>24</v>
      </c>
      <c r="R11" s="29">
        <v>31</v>
      </c>
      <c r="S11" s="29">
        <v>37</v>
      </c>
      <c r="T11" s="29">
        <v>28</v>
      </c>
      <c r="U11" s="29">
        <v>91</v>
      </c>
      <c r="V11" s="29">
        <v>75</v>
      </c>
      <c r="W11" s="29">
        <v>100</v>
      </c>
      <c r="X11" s="29">
        <v>47</v>
      </c>
      <c r="Y11" s="29">
        <v>5</v>
      </c>
      <c r="Z11" s="29">
        <v>5</v>
      </c>
      <c r="AA11" s="29">
        <v>5</v>
      </c>
      <c r="AB11" s="29">
        <v>5</v>
      </c>
      <c r="AC11" s="29">
        <v>5</v>
      </c>
      <c r="AD11" s="29">
        <v>5</v>
      </c>
      <c r="AE11" s="29">
        <v>5</v>
      </c>
      <c r="AF11" s="29">
        <v>3</v>
      </c>
      <c r="AG11" s="29">
        <v>5</v>
      </c>
      <c r="AH11" s="29">
        <v>5</v>
      </c>
      <c r="AI11" s="29">
        <v>5</v>
      </c>
      <c r="AJ11" s="29">
        <v>5</v>
      </c>
      <c r="AK11" s="29">
        <v>3</v>
      </c>
      <c r="AL11" s="29">
        <v>5</v>
      </c>
      <c r="AM11" s="29">
        <v>3</v>
      </c>
      <c r="AN11" s="29">
        <v>5</v>
      </c>
      <c r="AO11" s="29">
        <v>5</v>
      </c>
      <c r="AP11" s="29">
        <v>5</v>
      </c>
      <c r="AQ11" s="29">
        <v>5</v>
      </c>
      <c r="AR11" s="29">
        <v>5</v>
      </c>
      <c r="AS11" s="29">
        <v>5</v>
      </c>
      <c r="AT11" s="29">
        <v>3</v>
      </c>
      <c r="AU11" s="29">
        <v>5</v>
      </c>
      <c r="AV11" s="29">
        <v>5</v>
      </c>
      <c r="AW11" s="29">
        <v>5</v>
      </c>
      <c r="AX11" s="29">
        <v>5</v>
      </c>
      <c r="AY11" s="29">
        <v>1</v>
      </c>
      <c r="AZ11" s="29">
        <v>0</v>
      </c>
      <c r="BA11" s="29">
        <v>0</v>
      </c>
      <c r="BB11" s="29">
        <v>0</v>
      </c>
      <c r="BC11" s="29">
        <v>0</v>
      </c>
      <c r="BD11" s="29">
        <v>0</v>
      </c>
      <c r="BE11" s="29">
        <v>0</v>
      </c>
      <c r="BF11" s="29">
        <v>0</v>
      </c>
      <c r="BG11" s="29">
        <v>1</v>
      </c>
      <c r="BH11" s="29">
        <v>0</v>
      </c>
      <c r="BI11" s="29">
        <v>0</v>
      </c>
      <c r="BJ11" s="29">
        <v>1</v>
      </c>
      <c r="BK11" s="29">
        <v>0</v>
      </c>
      <c r="BL11" s="29">
        <v>0</v>
      </c>
      <c r="BM11" s="29">
        <v>0</v>
      </c>
      <c r="BN11" s="29">
        <v>0</v>
      </c>
      <c r="BO11" s="29">
        <v>0</v>
      </c>
      <c r="BP11" s="29">
        <v>0</v>
      </c>
      <c r="BQ11" s="29">
        <v>0</v>
      </c>
      <c r="BR11" s="29">
        <v>0</v>
      </c>
      <c r="BS11" s="29">
        <v>1</v>
      </c>
      <c r="BT11" s="29">
        <v>0</v>
      </c>
      <c r="BU11" s="29">
        <v>0</v>
      </c>
      <c r="BV11" s="29">
        <v>0</v>
      </c>
      <c r="BW11" s="29">
        <v>0</v>
      </c>
      <c r="BX11" s="29">
        <v>0</v>
      </c>
      <c r="BY11" s="29">
        <v>0</v>
      </c>
      <c r="BZ11" s="29">
        <v>0</v>
      </c>
      <c r="CA11" s="29">
        <v>0</v>
      </c>
      <c r="CB11" s="29">
        <v>0</v>
      </c>
      <c r="CC11" s="29">
        <v>0</v>
      </c>
      <c r="CD11" s="29">
        <v>0</v>
      </c>
      <c r="CE11" s="29">
        <v>0</v>
      </c>
      <c r="CF11" s="29">
        <v>0</v>
      </c>
      <c r="CG11" s="29">
        <v>0</v>
      </c>
      <c r="CH11" s="29">
        <v>0</v>
      </c>
      <c r="CI11" s="29">
        <v>0</v>
      </c>
      <c r="CJ11" s="29">
        <v>0</v>
      </c>
      <c r="CK11" s="29">
        <v>2</v>
      </c>
      <c r="CL11" s="29">
        <v>2</v>
      </c>
      <c r="CM11" s="29">
        <v>3</v>
      </c>
      <c r="CN11" s="29">
        <v>3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50</v>
      </c>
      <c r="CX11" s="5">
        <v>50</v>
      </c>
      <c r="CY11" s="5">
        <v>100</v>
      </c>
      <c r="CZ11" s="5">
        <v>100</v>
      </c>
      <c r="DA11" s="5">
        <v>50</v>
      </c>
      <c r="DB11" s="5">
        <v>100</v>
      </c>
      <c r="DC11" s="5">
        <v>100</v>
      </c>
      <c r="DD11" s="5">
        <v>50</v>
      </c>
      <c r="DE11" s="5">
        <v>100</v>
      </c>
      <c r="DF11" s="5">
        <v>100</v>
      </c>
      <c r="DG11" s="5">
        <v>100</v>
      </c>
      <c r="DH11" s="5">
        <v>100</v>
      </c>
      <c r="DI11" s="5">
        <v>100</v>
      </c>
      <c r="DJ11" s="5">
        <v>100</v>
      </c>
      <c r="DK11" s="5">
        <v>100</v>
      </c>
      <c r="DL11" s="5">
        <v>100</v>
      </c>
      <c r="DM11" s="5">
        <v>100</v>
      </c>
      <c r="DN11" s="5">
        <v>100</v>
      </c>
      <c r="DO11" s="5">
        <v>25</v>
      </c>
      <c r="DP11" s="5">
        <v>80</v>
      </c>
      <c r="DQ11" s="5">
        <v>100</v>
      </c>
      <c r="DR11" s="5">
        <v>80</v>
      </c>
      <c r="DS11" s="5">
        <v>80</v>
      </c>
      <c r="DT11" s="5">
        <v>80</v>
      </c>
      <c r="DU11" s="5">
        <v>80</v>
      </c>
      <c r="DV11" s="5">
        <v>80</v>
      </c>
      <c r="DW11" s="5">
        <v>80</v>
      </c>
      <c r="DX11" s="5">
        <v>80</v>
      </c>
      <c r="DY11" s="5">
        <v>80</v>
      </c>
      <c r="DZ11" s="5">
        <v>40</v>
      </c>
      <c r="EA11" s="1" t="b">
        <v>0</v>
      </c>
      <c r="EB11" s="5">
        <v>100</v>
      </c>
      <c r="EC11" s="5">
        <v>75</v>
      </c>
      <c r="ED11" s="5">
        <v>100</v>
      </c>
      <c r="EE11" s="5">
        <v>25</v>
      </c>
      <c r="EF11" s="5">
        <v>1</v>
      </c>
      <c r="EG11" s="5">
        <v>0</v>
      </c>
      <c r="EH11" s="5">
        <v>4</v>
      </c>
      <c r="EI11" s="5">
        <v>3</v>
      </c>
      <c r="EJ11" s="5">
        <v>3</v>
      </c>
      <c r="EK11" s="5">
        <v>2</v>
      </c>
      <c r="EL11" s="5">
        <v>1</v>
      </c>
      <c r="EM11" s="5">
        <v>3</v>
      </c>
      <c r="EN11" s="5">
        <v>2</v>
      </c>
      <c r="EO11" s="5">
        <v>4</v>
      </c>
      <c r="EP11" s="5">
        <v>2</v>
      </c>
      <c r="EQ11" s="5">
        <v>4</v>
      </c>
      <c r="ER11" s="5">
        <v>1</v>
      </c>
      <c r="ES11" s="5">
        <v>3</v>
      </c>
      <c r="ET11" s="5">
        <v>1</v>
      </c>
      <c r="EU11" s="5">
        <v>3</v>
      </c>
      <c r="EV11" s="5">
        <v>3</v>
      </c>
      <c r="EW11" s="5">
        <v>1</v>
      </c>
      <c r="EX11" s="5">
        <v>1</v>
      </c>
      <c r="EY11" s="5">
        <v>1</v>
      </c>
      <c r="EZ11" s="5">
        <v>0</v>
      </c>
      <c r="FA11" s="5">
        <v>1</v>
      </c>
      <c r="FB11" s="5">
        <v>0</v>
      </c>
      <c r="FC11" s="5">
        <v>1</v>
      </c>
      <c r="FD11" s="5">
        <v>1</v>
      </c>
      <c r="FE11" s="5">
        <v>0</v>
      </c>
      <c r="FF11" s="5">
        <v>0</v>
      </c>
      <c r="FG11" s="5">
        <v>1</v>
      </c>
      <c r="FH11" s="5">
        <v>2</v>
      </c>
      <c r="FI11" s="5">
        <v>0</v>
      </c>
      <c r="FJ11" s="5">
        <v>0</v>
      </c>
      <c r="FK11" s="5">
        <v>1</v>
      </c>
      <c r="FL11" s="5">
        <v>0</v>
      </c>
      <c r="FM11" s="5">
        <v>1</v>
      </c>
      <c r="FN11" s="5">
        <v>2</v>
      </c>
      <c r="FO11" s="5">
        <v>1</v>
      </c>
      <c r="FP11" s="5">
        <v>1</v>
      </c>
      <c r="FQ11" s="5">
        <v>1</v>
      </c>
      <c r="FR11" s="5">
        <v>1</v>
      </c>
      <c r="FS11" s="5">
        <v>1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4</v>
      </c>
      <c r="GC11" s="5">
        <v>3</v>
      </c>
      <c r="GD11" s="5">
        <v>1</v>
      </c>
      <c r="GE11" s="5">
        <v>1</v>
      </c>
      <c r="GF11" s="5">
        <v>0</v>
      </c>
      <c r="GG11" s="5">
        <v>0</v>
      </c>
      <c r="GH11" s="5">
        <v>3</v>
      </c>
      <c r="GI11" s="5">
        <v>1</v>
      </c>
      <c r="GJ11" s="5">
        <v>0</v>
      </c>
      <c r="GK11" s="5">
        <v>1</v>
      </c>
      <c r="GL11" s="5">
        <v>4</v>
      </c>
      <c r="GM11" s="5">
        <v>3</v>
      </c>
      <c r="GN11" s="5">
        <v>3</v>
      </c>
      <c r="GO11" s="1" t="b">
        <v>0</v>
      </c>
      <c r="GP11" s="5">
        <v>3</v>
      </c>
      <c r="GQ11" s="5">
        <v>3</v>
      </c>
      <c r="GR11" s="5">
        <v>3</v>
      </c>
      <c r="GS11" s="5">
        <v>3</v>
      </c>
      <c r="GT11" s="5">
        <v>3</v>
      </c>
      <c r="GU11" s="5">
        <v>3</v>
      </c>
      <c r="GV11" s="5">
        <v>2</v>
      </c>
      <c r="GW11" s="5">
        <v>1</v>
      </c>
      <c r="GX11" s="5">
        <v>3</v>
      </c>
      <c r="GY11" s="5">
        <v>2</v>
      </c>
      <c r="GZ11" s="5">
        <v>3</v>
      </c>
      <c r="HA11" s="5">
        <v>3</v>
      </c>
      <c r="HB11" s="5">
        <v>3</v>
      </c>
      <c r="HC11" s="5">
        <v>3</v>
      </c>
      <c r="HD11" s="5">
        <v>3</v>
      </c>
      <c r="HE11" s="5">
        <v>3</v>
      </c>
      <c r="HF11" s="5">
        <v>1</v>
      </c>
      <c r="HG11" s="5">
        <v>2</v>
      </c>
      <c r="HH11" s="5">
        <v>3</v>
      </c>
      <c r="HI11" s="5">
        <v>3</v>
      </c>
      <c r="HJ11" s="5">
        <v>2</v>
      </c>
      <c r="HK11" s="5">
        <v>3</v>
      </c>
      <c r="HL11" s="5">
        <v>3</v>
      </c>
      <c r="HM11" s="5">
        <v>3</v>
      </c>
      <c r="HN11" s="5">
        <v>1</v>
      </c>
      <c r="HO11" s="5">
        <v>2</v>
      </c>
      <c r="HP11" s="5">
        <v>3</v>
      </c>
      <c r="HQ11" s="5">
        <v>3</v>
      </c>
      <c r="HR11" s="5">
        <v>3</v>
      </c>
      <c r="HS11" s="5">
        <v>3</v>
      </c>
      <c r="HT11" s="5">
        <v>2</v>
      </c>
      <c r="HU11" s="5">
        <v>2</v>
      </c>
      <c r="HV11" s="5">
        <v>3</v>
      </c>
      <c r="HW11" s="5">
        <v>2</v>
      </c>
      <c r="HX11" s="5">
        <v>2</v>
      </c>
      <c r="HY11" s="5">
        <v>3</v>
      </c>
      <c r="HZ11" s="5">
        <v>3</v>
      </c>
      <c r="IA11" s="5">
        <v>3</v>
      </c>
      <c r="IB11" s="5">
        <v>3</v>
      </c>
      <c r="IC11" s="5">
        <v>3</v>
      </c>
      <c r="ID11" s="5">
        <v>3</v>
      </c>
    </row>
    <row r="12" spans="1:238" ht="18.75" customHeight="1" x14ac:dyDescent="0.3">
      <c r="A12" s="29">
        <v>1</v>
      </c>
      <c r="B12" s="34" t="s">
        <v>388</v>
      </c>
      <c r="C12" s="34" t="s">
        <v>389</v>
      </c>
      <c r="D12" s="29">
        <v>1272599061</v>
      </c>
      <c r="E12" s="36">
        <v>9907213325</v>
      </c>
      <c r="F12" s="37">
        <v>35833</v>
      </c>
      <c r="G12" s="29">
        <f t="shared" ca="1" si="0"/>
        <v>25</v>
      </c>
      <c r="H12" s="29">
        <v>4</v>
      </c>
      <c r="I12" s="34" t="s">
        <v>390</v>
      </c>
      <c r="J12" s="34" t="s">
        <v>391</v>
      </c>
      <c r="K12" s="35">
        <v>1.5</v>
      </c>
      <c r="L12" s="34" t="s">
        <v>392</v>
      </c>
      <c r="M12" s="34"/>
      <c r="N12" s="29">
        <v>1</v>
      </c>
      <c r="O12" s="29">
        <v>152</v>
      </c>
      <c r="P12" s="29">
        <v>56</v>
      </c>
      <c r="Q12" s="29">
        <f t="shared" ca="1" si="1"/>
        <v>25</v>
      </c>
      <c r="R12" s="29">
        <v>34</v>
      </c>
      <c r="S12" s="29">
        <v>38</v>
      </c>
      <c r="T12" s="29">
        <v>29</v>
      </c>
      <c r="U12" s="29">
        <v>86</v>
      </c>
      <c r="V12" s="29">
        <v>74</v>
      </c>
      <c r="W12" s="29">
        <v>101</v>
      </c>
      <c r="X12" s="29">
        <v>50</v>
      </c>
      <c r="Y12" s="29">
        <v>5</v>
      </c>
      <c r="Z12" s="29">
        <v>5</v>
      </c>
      <c r="AA12" s="29">
        <v>5</v>
      </c>
      <c r="AB12" s="29">
        <v>5</v>
      </c>
      <c r="AC12" s="29">
        <v>5</v>
      </c>
      <c r="AD12" s="29">
        <v>5</v>
      </c>
      <c r="AE12" s="29">
        <v>3</v>
      </c>
      <c r="AF12" s="29">
        <v>3</v>
      </c>
      <c r="AG12" s="29">
        <v>5</v>
      </c>
      <c r="AH12" s="29">
        <v>5</v>
      </c>
      <c r="AI12" s="29">
        <v>5</v>
      </c>
      <c r="AJ12" s="29">
        <v>5</v>
      </c>
      <c r="AK12" s="29">
        <v>5</v>
      </c>
      <c r="AL12" s="29">
        <v>5</v>
      </c>
      <c r="AM12" s="29">
        <v>3</v>
      </c>
      <c r="AN12" s="29">
        <v>5</v>
      </c>
      <c r="AO12" s="29">
        <v>5</v>
      </c>
      <c r="AP12" s="29">
        <v>5</v>
      </c>
      <c r="AQ12" s="29">
        <v>5</v>
      </c>
      <c r="AR12" s="29">
        <v>5</v>
      </c>
      <c r="AS12" s="29">
        <v>5</v>
      </c>
      <c r="AT12" s="29">
        <v>5</v>
      </c>
      <c r="AU12" s="29">
        <v>5</v>
      </c>
      <c r="AV12" s="29">
        <v>5</v>
      </c>
      <c r="AW12" s="29">
        <v>5</v>
      </c>
      <c r="AX12" s="29">
        <v>1</v>
      </c>
      <c r="AY12" s="29">
        <v>0</v>
      </c>
      <c r="AZ12" s="29">
        <v>0</v>
      </c>
      <c r="BA12" s="29">
        <v>1</v>
      </c>
      <c r="BB12" s="29">
        <v>0</v>
      </c>
      <c r="BC12" s="29">
        <v>1</v>
      </c>
      <c r="BD12" s="29">
        <v>0</v>
      </c>
      <c r="BE12" s="29">
        <v>0</v>
      </c>
      <c r="BF12" s="29">
        <v>0</v>
      </c>
      <c r="BG12" s="29">
        <v>0</v>
      </c>
      <c r="BH12" s="29">
        <v>0</v>
      </c>
      <c r="BI12" s="29">
        <v>0</v>
      </c>
      <c r="BJ12" s="29">
        <v>0</v>
      </c>
      <c r="BK12" s="29">
        <v>0</v>
      </c>
      <c r="BL12" s="29">
        <v>0</v>
      </c>
      <c r="BM12" s="29">
        <v>1</v>
      </c>
      <c r="BN12" s="29">
        <v>0</v>
      </c>
      <c r="BO12" s="29">
        <v>0</v>
      </c>
      <c r="BP12" s="29">
        <v>0</v>
      </c>
      <c r="BQ12" s="29">
        <v>0</v>
      </c>
      <c r="BR12" s="29">
        <v>1</v>
      </c>
      <c r="BS12" s="29">
        <v>0</v>
      </c>
      <c r="BT12" s="29">
        <v>0</v>
      </c>
      <c r="BU12" s="29">
        <v>0</v>
      </c>
      <c r="BV12" s="29">
        <v>0</v>
      </c>
      <c r="BW12" s="29">
        <v>0</v>
      </c>
      <c r="BX12" s="29">
        <v>0</v>
      </c>
      <c r="BY12" s="29">
        <v>0</v>
      </c>
      <c r="BZ12" s="29">
        <v>0</v>
      </c>
      <c r="CA12" s="29">
        <v>0</v>
      </c>
      <c r="CB12" s="29">
        <v>0</v>
      </c>
      <c r="CC12" s="29">
        <v>0</v>
      </c>
      <c r="CD12" s="29">
        <v>0</v>
      </c>
      <c r="CE12" s="29">
        <v>0</v>
      </c>
      <c r="CF12" s="29">
        <v>0</v>
      </c>
      <c r="CG12" s="29">
        <v>0</v>
      </c>
      <c r="CH12" s="29">
        <v>0</v>
      </c>
      <c r="CI12" s="29">
        <v>0</v>
      </c>
      <c r="CJ12" s="29">
        <v>0</v>
      </c>
      <c r="CK12" s="29">
        <v>3</v>
      </c>
      <c r="CL12" s="29">
        <v>3</v>
      </c>
      <c r="CM12" s="29">
        <v>3</v>
      </c>
      <c r="CN12" s="29">
        <v>3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25</v>
      </c>
      <c r="CW12" s="5">
        <v>50</v>
      </c>
      <c r="CX12" s="5">
        <v>50</v>
      </c>
      <c r="CY12" s="5">
        <v>100</v>
      </c>
      <c r="CZ12" s="5">
        <v>100</v>
      </c>
      <c r="DA12" s="5">
        <v>50</v>
      </c>
      <c r="DB12" s="5">
        <v>100</v>
      </c>
      <c r="DC12" s="5">
        <v>100</v>
      </c>
      <c r="DD12" s="5">
        <v>100</v>
      </c>
      <c r="DE12" s="5">
        <v>100</v>
      </c>
      <c r="DF12" s="5">
        <v>100</v>
      </c>
      <c r="DG12" s="5">
        <v>100</v>
      </c>
      <c r="DH12" s="5">
        <v>100</v>
      </c>
      <c r="DI12" s="5">
        <v>100</v>
      </c>
      <c r="DJ12" s="5">
        <v>100</v>
      </c>
      <c r="DK12" s="5">
        <v>100</v>
      </c>
      <c r="DL12" s="5">
        <v>100</v>
      </c>
      <c r="DM12" s="5">
        <v>0</v>
      </c>
      <c r="DN12" s="5">
        <v>0</v>
      </c>
      <c r="DO12" s="5">
        <v>75</v>
      </c>
      <c r="DP12" s="5">
        <v>80</v>
      </c>
      <c r="DQ12" s="5">
        <v>100</v>
      </c>
      <c r="DR12" s="5">
        <v>40</v>
      </c>
      <c r="DS12" s="5">
        <v>60</v>
      </c>
      <c r="DT12" s="5">
        <v>60</v>
      </c>
      <c r="DU12" s="5">
        <v>0</v>
      </c>
      <c r="DV12" s="5">
        <v>40</v>
      </c>
      <c r="DW12" s="5">
        <v>80</v>
      </c>
      <c r="DX12" s="5">
        <v>20</v>
      </c>
      <c r="DY12" s="5">
        <v>20</v>
      </c>
      <c r="DZ12" s="5">
        <v>20</v>
      </c>
      <c r="EA12" s="5">
        <v>50</v>
      </c>
      <c r="EB12" s="5">
        <v>50</v>
      </c>
      <c r="EC12" s="5">
        <v>0</v>
      </c>
      <c r="ED12" s="5">
        <v>50</v>
      </c>
      <c r="EE12" s="5">
        <v>25</v>
      </c>
      <c r="EF12" s="5">
        <v>1</v>
      </c>
      <c r="EG12" s="5">
        <v>1</v>
      </c>
      <c r="EH12" s="5">
        <v>3</v>
      </c>
      <c r="EI12" s="5">
        <v>2</v>
      </c>
      <c r="EJ12" s="5">
        <v>2</v>
      </c>
      <c r="EK12" s="5">
        <v>1</v>
      </c>
      <c r="EL12" s="5">
        <v>3</v>
      </c>
      <c r="EM12" s="5">
        <v>3</v>
      </c>
      <c r="EN12" s="5">
        <v>3</v>
      </c>
      <c r="EO12" s="5">
        <v>3</v>
      </c>
      <c r="EP12" s="5">
        <v>3</v>
      </c>
      <c r="EQ12" s="5">
        <v>3</v>
      </c>
      <c r="ER12" s="5">
        <v>3</v>
      </c>
      <c r="ES12" s="5">
        <v>3</v>
      </c>
      <c r="ET12" s="5">
        <v>1</v>
      </c>
      <c r="EU12" s="5">
        <v>3</v>
      </c>
      <c r="EV12" s="5">
        <v>2</v>
      </c>
      <c r="EW12" s="5">
        <v>3</v>
      </c>
      <c r="EX12" s="5">
        <v>2</v>
      </c>
      <c r="EY12" s="5">
        <v>1</v>
      </c>
      <c r="EZ12" s="5">
        <v>2</v>
      </c>
      <c r="FA12" s="5">
        <v>1</v>
      </c>
      <c r="FB12" s="5">
        <v>1</v>
      </c>
      <c r="FC12" s="5">
        <v>0</v>
      </c>
      <c r="FD12" s="5">
        <v>0</v>
      </c>
      <c r="FE12" s="5">
        <v>0</v>
      </c>
      <c r="FF12" s="5">
        <v>2</v>
      </c>
      <c r="FG12" s="5">
        <v>0</v>
      </c>
      <c r="FH12" s="5">
        <v>2</v>
      </c>
      <c r="FI12" s="5">
        <v>2</v>
      </c>
      <c r="FJ12" s="5">
        <v>0</v>
      </c>
      <c r="FK12" s="5">
        <v>1</v>
      </c>
      <c r="FL12" s="5">
        <v>1</v>
      </c>
      <c r="FM12" s="5">
        <v>1</v>
      </c>
      <c r="FN12" s="5">
        <v>1</v>
      </c>
      <c r="FO12" s="5">
        <v>1</v>
      </c>
      <c r="FP12" s="5">
        <v>1</v>
      </c>
      <c r="FQ12" s="5">
        <v>1</v>
      </c>
      <c r="FR12" s="5">
        <v>1</v>
      </c>
      <c r="FS12" s="5">
        <v>1</v>
      </c>
      <c r="FT12" s="5">
        <v>2</v>
      </c>
      <c r="FU12" s="5">
        <v>2</v>
      </c>
      <c r="FV12" s="5">
        <v>0</v>
      </c>
      <c r="FW12" s="5">
        <v>0</v>
      </c>
      <c r="FX12" s="5">
        <v>1</v>
      </c>
      <c r="FY12" s="5">
        <v>0</v>
      </c>
      <c r="FZ12" s="5">
        <v>0</v>
      </c>
      <c r="GA12" s="5">
        <v>1</v>
      </c>
      <c r="GB12" s="5">
        <v>4</v>
      </c>
      <c r="GC12" s="5">
        <v>4</v>
      </c>
      <c r="GD12" s="5">
        <v>2</v>
      </c>
      <c r="GE12" s="5">
        <v>2</v>
      </c>
      <c r="GF12" s="5">
        <v>3</v>
      </c>
      <c r="GG12" s="5">
        <v>2</v>
      </c>
      <c r="GH12" s="5">
        <v>1</v>
      </c>
      <c r="GI12" s="5">
        <v>2</v>
      </c>
      <c r="GJ12" s="5">
        <v>2</v>
      </c>
      <c r="GK12" s="5">
        <v>3</v>
      </c>
      <c r="GL12" s="5">
        <v>3</v>
      </c>
      <c r="GM12" s="5">
        <v>1</v>
      </c>
      <c r="GN12" s="5">
        <v>1</v>
      </c>
      <c r="GO12" s="5">
        <v>1</v>
      </c>
      <c r="GP12" s="5">
        <v>0</v>
      </c>
      <c r="GQ12" s="5">
        <v>0</v>
      </c>
      <c r="GR12" s="5">
        <v>0</v>
      </c>
      <c r="GS12" s="5">
        <v>0</v>
      </c>
      <c r="GT12" s="5">
        <v>0</v>
      </c>
      <c r="GU12" s="5">
        <v>1</v>
      </c>
      <c r="GV12" s="5">
        <v>0</v>
      </c>
      <c r="GW12" s="5">
        <v>1</v>
      </c>
      <c r="GX12" s="5">
        <v>0</v>
      </c>
      <c r="GY12" s="5">
        <v>0</v>
      </c>
      <c r="GZ12" s="5">
        <v>0</v>
      </c>
      <c r="HA12" s="5">
        <v>1</v>
      </c>
      <c r="HB12" s="5">
        <v>0</v>
      </c>
      <c r="HC12" s="5">
        <v>1</v>
      </c>
      <c r="HD12" s="5">
        <v>0</v>
      </c>
      <c r="HE12" s="5">
        <v>0</v>
      </c>
      <c r="HF12" s="5">
        <v>0</v>
      </c>
      <c r="HG12" s="5">
        <v>0</v>
      </c>
      <c r="HH12" s="5">
        <v>1</v>
      </c>
      <c r="HI12" s="5">
        <v>1</v>
      </c>
      <c r="HJ12" s="5">
        <v>0</v>
      </c>
      <c r="HK12" s="5">
        <v>2</v>
      </c>
      <c r="HL12" s="5">
        <v>1</v>
      </c>
      <c r="HM12" s="5">
        <v>0</v>
      </c>
      <c r="HN12" s="5">
        <v>0</v>
      </c>
      <c r="HO12" s="5">
        <v>1</v>
      </c>
      <c r="HP12" s="5">
        <v>2</v>
      </c>
      <c r="HQ12" s="5">
        <v>3</v>
      </c>
      <c r="HR12" s="5">
        <v>3</v>
      </c>
      <c r="HS12" s="5">
        <v>3</v>
      </c>
      <c r="HT12" s="5">
        <v>3</v>
      </c>
      <c r="HU12" s="5">
        <v>2</v>
      </c>
      <c r="HV12" s="5">
        <v>1</v>
      </c>
      <c r="HW12" s="5">
        <v>2</v>
      </c>
      <c r="HX12" s="5">
        <v>1</v>
      </c>
      <c r="HY12" s="5">
        <v>3</v>
      </c>
      <c r="HZ12" s="5">
        <v>1</v>
      </c>
      <c r="IA12" s="5">
        <v>3</v>
      </c>
      <c r="IB12" s="5">
        <v>3</v>
      </c>
      <c r="IC12" s="5">
        <v>2</v>
      </c>
      <c r="ID12" s="5">
        <v>3</v>
      </c>
    </row>
    <row r="13" spans="1:238" ht="18.75" customHeight="1" x14ac:dyDescent="0.3">
      <c r="A13" s="29">
        <v>1</v>
      </c>
      <c r="B13" s="34" t="s">
        <v>393</v>
      </c>
      <c r="C13" s="34" t="s">
        <v>394</v>
      </c>
      <c r="D13" s="29">
        <v>4260186991</v>
      </c>
      <c r="E13" s="36">
        <v>9175207593</v>
      </c>
      <c r="F13" s="37"/>
      <c r="G13" s="29">
        <v>29</v>
      </c>
      <c r="H13" s="33"/>
      <c r="I13" s="34"/>
      <c r="J13" s="34"/>
      <c r="K13" s="33"/>
      <c r="L13" s="39"/>
      <c r="M13" s="34"/>
      <c r="N13" s="33"/>
      <c r="O13" s="29">
        <v>158</v>
      </c>
      <c r="P13" s="29">
        <v>58</v>
      </c>
      <c r="Q13" s="29">
        <v>29</v>
      </c>
      <c r="R13" s="29">
        <v>33</v>
      </c>
      <c r="S13" s="29">
        <v>37</v>
      </c>
      <c r="T13" s="29">
        <v>27</v>
      </c>
      <c r="U13" s="29">
        <v>92</v>
      </c>
      <c r="V13" s="29">
        <v>71</v>
      </c>
      <c r="W13" s="29">
        <v>96</v>
      </c>
      <c r="X13" s="29">
        <v>99</v>
      </c>
      <c r="Y13" s="29">
        <v>3</v>
      </c>
      <c r="Z13" s="29">
        <v>5</v>
      </c>
      <c r="AA13" s="29">
        <v>5</v>
      </c>
      <c r="AB13" s="29">
        <v>3</v>
      </c>
      <c r="AC13" s="29">
        <v>3</v>
      </c>
      <c r="AD13" s="29">
        <v>5</v>
      </c>
      <c r="AE13" s="29">
        <v>5</v>
      </c>
      <c r="AF13" s="29">
        <v>3</v>
      </c>
      <c r="AG13" s="29">
        <v>5</v>
      </c>
      <c r="AH13" s="29">
        <v>5</v>
      </c>
      <c r="AI13" s="29">
        <v>5</v>
      </c>
      <c r="AJ13" s="29">
        <v>5</v>
      </c>
      <c r="AK13" s="29">
        <v>3</v>
      </c>
      <c r="AL13" s="29">
        <v>5</v>
      </c>
      <c r="AM13" s="29">
        <v>5</v>
      </c>
      <c r="AN13" s="29">
        <v>5</v>
      </c>
      <c r="AO13" s="29">
        <v>5</v>
      </c>
      <c r="AP13" s="29">
        <v>5</v>
      </c>
      <c r="AQ13" s="29">
        <v>5</v>
      </c>
      <c r="AR13" s="29">
        <v>5</v>
      </c>
      <c r="AS13" s="29">
        <v>3</v>
      </c>
      <c r="AT13" s="29">
        <v>5</v>
      </c>
      <c r="AU13" s="29">
        <v>5</v>
      </c>
      <c r="AV13" s="29">
        <v>3</v>
      </c>
      <c r="AW13" s="29">
        <v>3</v>
      </c>
      <c r="AX13" s="29">
        <v>5</v>
      </c>
      <c r="AY13" s="29">
        <v>0</v>
      </c>
      <c r="AZ13" s="29">
        <v>0</v>
      </c>
      <c r="BA13" s="29">
        <v>0</v>
      </c>
      <c r="BB13" s="29">
        <v>0</v>
      </c>
      <c r="BC13" s="29">
        <v>1</v>
      </c>
      <c r="BD13" s="29">
        <v>0</v>
      </c>
      <c r="BE13" s="29">
        <v>0</v>
      </c>
      <c r="BF13" s="29">
        <v>0</v>
      </c>
      <c r="BG13" s="29">
        <v>0</v>
      </c>
      <c r="BH13" s="29">
        <v>0</v>
      </c>
      <c r="BI13" s="29">
        <v>0</v>
      </c>
      <c r="BJ13" s="29">
        <v>0</v>
      </c>
      <c r="BK13" s="29">
        <v>0</v>
      </c>
      <c r="BL13" s="29">
        <v>0</v>
      </c>
      <c r="BM13" s="29">
        <v>1</v>
      </c>
      <c r="BN13" s="29">
        <v>0</v>
      </c>
      <c r="BO13" s="29">
        <v>0</v>
      </c>
      <c r="BP13" s="29">
        <v>0</v>
      </c>
      <c r="BQ13" s="29">
        <v>1</v>
      </c>
      <c r="BR13" s="29">
        <v>0</v>
      </c>
      <c r="BS13" s="29">
        <v>0</v>
      </c>
      <c r="BT13" s="29">
        <v>0</v>
      </c>
      <c r="BU13" s="29">
        <v>0</v>
      </c>
      <c r="BV13" s="29">
        <v>0</v>
      </c>
      <c r="BW13" s="29">
        <v>0</v>
      </c>
      <c r="BX13" s="29">
        <v>0</v>
      </c>
      <c r="BY13" s="29">
        <v>0</v>
      </c>
      <c r="BZ13" s="29">
        <v>0</v>
      </c>
      <c r="CA13" s="29">
        <v>0</v>
      </c>
      <c r="CB13" s="29">
        <v>0</v>
      </c>
      <c r="CC13" s="29">
        <v>0</v>
      </c>
      <c r="CD13" s="29">
        <v>0</v>
      </c>
      <c r="CE13" s="29">
        <v>0</v>
      </c>
      <c r="CF13" s="29">
        <v>0</v>
      </c>
      <c r="CG13" s="29">
        <v>0</v>
      </c>
      <c r="CH13" s="29">
        <v>0</v>
      </c>
      <c r="CI13" s="29">
        <v>0</v>
      </c>
      <c r="CJ13" s="29">
        <v>0</v>
      </c>
      <c r="CK13" s="29">
        <v>3</v>
      </c>
      <c r="CL13" s="29">
        <v>3</v>
      </c>
      <c r="CM13" s="29">
        <v>2</v>
      </c>
      <c r="CN13" s="29">
        <v>2</v>
      </c>
    </row>
    <row r="14" spans="1:238" ht="18.75" customHeight="1" x14ac:dyDescent="0.3">
      <c r="A14" s="29">
        <v>1</v>
      </c>
      <c r="B14" s="34" t="s">
        <v>395</v>
      </c>
      <c r="C14" s="34" t="s">
        <v>376</v>
      </c>
      <c r="D14" s="29">
        <v>1292035366</v>
      </c>
      <c r="E14" s="36">
        <v>9130913385</v>
      </c>
      <c r="F14" s="40" t="s">
        <v>396</v>
      </c>
      <c r="G14" s="29">
        <v>37</v>
      </c>
      <c r="H14" s="29">
        <v>5</v>
      </c>
      <c r="I14" s="34" t="s">
        <v>397</v>
      </c>
      <c r="J14" s="34" t="s">
        <v>358</v>
      </c>
      <c r="K14" s="29">
        <v>17</v>
      </c>
      <c r="L14" s="39"/>
      <c r="M14" s="34"/>
      <c r="N14" s="29">
        <v>3</v>
      </c>
      <c r="O14" s="29">
        <v>170</v>
      </c>
      <c r="P14" s="29">
        <v>62</v>
      </c>
      <c r="Q14" s="29">
        <v>37</v>
      </c>
      <c r="R14" s="29">
        <v>33</v>
      </c>
      <c r="S14" s="29">
        <v>31</v>
      </c>
      <c r="T14" s="29">
        <v>28</v>
      </c>
      <c r="U14" s="29">
        <v>91</v>
      </c>
      <c r="V14" s="29">
        <v>73</v>
      </c>
      <c r="W14" s="29">
        <v>100</v>
      </c>
      <c r="X14" s="29">
        <v>53</v>
      </c>
      <c r="Y14" s="29">
        <v>5</v>
      </c>
      <c r="Z14" s="29">
        <v>5</v>
      </c>
      <c r="AA14" s="29">
        <v>5</v>
      </c>
      <c r="AB14" s="29">
        <v>5</v>
      </c>
      <c r="AC14" s="29">
        <v>5</v>
      </c>
      <c r="AD14" s="29">
        <v>5</v>
      </c>
      <c r="AE14" s="29">
        <v>5</v>
      </c>
      <c r="AF14" s="29">
        <v>5</v>
      </c>
      <c r="AG14" s="29">
        <v>5</v>
      </c>
      <c r="AH14" s="29">
        <v>5</v>
      </c>
      <c r="AI14" s="29">
        <v>5</v>
      </c>
      <c r="AJ14" s="29">
        <v>5</v>
      </c>
      <c r="AK14" s="29">
        <v>5</v>
      </c>
      <c r="AL14" s="29">
        <v>5</v>
      </c>
      <c r="AM14" s="29">
        <v>3</v>
      </c>
      <c r="AN14" s="29">
        <v>5</v>
      </c>
      <c r="AO14" s="29">
        <v>5</v>
      </c>
      <c r="AP14" s="29">
        <v>3</v>
      </c>
      <c r="AQ14" s="29">
        <v>5</v>
      </c>
      <c r="AR14" s="29">
        <v>5</v>
      </c>
      <c r="AS14" s="29">
        <v>5</v>
      </c>
      <c r="AT14" s="29">
        <v>3</v>
      </c>
      <c r="AU14" s="29">
        <v>5</v>
      </c>
      <c r="AV14" s="29">
        <v>5</v>
      </c>
      <c r="AW14" s="29">
        <v>5</v>
      </c>
      <c r="AX14" s="29">
        <v>5</v>
      </c>
      <c r="AY14" s="29">
        <v>0</v>
      </c>
      <c r="AZ14" s="29">
        <v>0</v>
      </c>
      <c r="BA14" s="29">
        <v>0</v>
      </c>
      <c r="BB14" s="29">
        <v>0</v>
      </c>
      <c r="BC14" s="29">
        <v>1</v>
      </c>
      <c r="BD14" s="29">
        <v>0</v>
      </c>
      <c r="BE14" s="29">
        <v>0</v>
      </c>
      <c r="BF14" s="29">
        <v>0</v>
      </c>
      <c r="BG14" s="29">
        <v>1</v>
      </c>
      <c r="BH14" s="29">
        <v>0</v>
      </c>
      <c r="BI14" s="29">
        <v>0</v>
      </c>
      <c r="BJ14" s="29">
        <v>0</v>
      </c>
      <c r="BK14" s="29">
        <v>0</v>
      </c>
      <c r="BL14" s="29">
        <v>0</v>
      </c>
      <c r="BM14" s="29">
        <v>0</v>
      </c>
      <c r="BN14" s="29">
        <v>0</v>
      </c>
      <c r="BO14" s="29">
        <v>0</v>
      </c>
      <c r="BP14" s="29">
        <v>0</v>
      </c>
      <c r="BQ14" s="29">
        <v>1</v>
      </c>
      <c r="BR14" s="29">
        <v>0</v>
      </c>
      <c r="BS14" s="29">
        <v>0</v>
      </c>
      <c r="BT14" s="29">
        <v>0</v>
      </c>
      <c r="BU14" s="29">
        <v>0</v>
      </c>
      <c r="BV14" s="29">
        <v>0</v>
      </c>
      <c r="BW14" s="29">
        <v>0</v>
      </c>
      <c r="BX14" s="29">
        <v>0</v>
      </c>
      <c r="BY14" s="29">
        <v>0</v>
      </c>
      <c r="BZ14" s="29">
        <v>0</v>
      </c>
      <c r="CA14" s="29">
        <v>0</v>
      </c>
      <c r="CB14" s="29">
        <v>0</v>
      </c>
      <c r="CC14" s="29">
        <v>0</v>
      </c>
      <c r="CD14" s="29">
        <v>0</v>
      </c>
      <c r="CE14" s="29">
        <v>0</v>
      </c>
      <c r="CF14" s="29">
        <v>1</v>
      </c>
      <c r="CG14" s="29">
        <v>0</v>
      </c>
      <c r="CH14" s="29">
        <v>0</v>
      </c>
      <c r="CI14" s="29">
        <v>0</v>
      </c>
      <c r="CJ14" s="29">
        <v>0</v>
      </c>
      <c r="CK14" s="29">
        <v>3</v>
      </c>
      <c r="CL14" s="29">
        <v>3</v>
      </c>
      <c r="CM14" s="29">
        <v>2</v>
      </c>
      <c r="CN14" s="29">
        <v>2</v>
      </c>
      <c r="CO14" s="29">
        <v>0</v>
      </c>
      <c r="CP14" s="29">
        <v>0</v>
      </c>
      <c r="CQ14" s="29">
        <v>0</v>
      </c>
      <c r="CR14" s="29">
        <v>0</v>
      </c>
      <c r="CS14" s="29">
        <v>1</v>
      </c>
      <c r="CT14" s="29">
        <v>0</v>
      </c>
      <c r="CU14" s="29">
        <v>0</v>
      </c>
      <c r="CV14" s="29">
        <v>75</v>
      </c>
      <c r="CW14" s="29">
        <v>100</v>
      </c>
      <c r="CX14" s="29">
        <v>50</v>
      </c>
      <c r="CY14" s="29">
        <v>100</v>
      </c>
      <c r="CZ14" s="29">
        <v>100</v>
      </c>
      <c r="DA14" s="29">
        <v>100</v>
      </c>
      <c r="DB14" s="29">
        <v>100</v>
      </c>
      <c r="DC14" s="29">
        <v>100</v>
      </c>
      <c r="DD14" s="29">
        <v>100</v>
      </c>
      <c r="DE14" s="29">
        <v>100</v>
      </c>
      <c r="DF14" s="29">
        <v>100</v>
      </c>
      <c r="DG14" s="29">
        <v>100</v>
      </c>
      <c r="DH14" s="29">
        <v>100</v>
      </c>
      <c r="DI14" s="29">
        <v>0</v>
      </c>
      <c r="DJ14" s="29">
        <v>100</v>
      </c>
      <c r="DK14" s="29">
        <v>100</v>
      </c>
      <c r="DL14" s="29">
        <v>100</v>
      </c>
      <c r="DM14" s="29">
        <v>100</v>
      </c>
      <c r="DN14" s="29">
        <v>100</v>
      </c>
      <c r="DO14" s="29">
        <v>75</v>
      </c>
      <c r="DP14" s="29">
        <v>60</v>
      </c>
      <c r="DQ14" s="29">
        <v>75</v>
      </c>
      <c r="DR14" s="29">
        <v>80</v>
      </c>
      <c r="DS14" s="29">
        <v>80</v>
      </c>
      <c r="DT14" s="29">
        <v>100</v>
      </c>
      <c r="DU14" s="29">
        <v>80</v>
      </c>
      <c r="DV14" s="29">
        <v>60</v>
      </c>
      <c r="DW14" s="29">
        <v>80</v>
      </c>
      <c r="DX14" s="29">
        <v>100</v>
      </c>
      <c r="DY14" s="29">
        <v>60</v>
      </c>
      <c r="DZ14" s="29">
        <v>80</v>
      </c>
      <c r="EA14" s="29">
        <v>100</v>
      </c>
      <c r="EB14" s="29">
        <v>100</v>
      </c>
      <c r="EC14" s="29">
        <v>50</v>
      </c>
      <c r="ED14" s="29">
        <v>100</v>
      </c>
      <c r="EE14" s="29">
        <v>75</v>
      </c>
      <c r="EF14" s="29">
        <v>3</v>
      </c>
      <c r="EG14" s="29">
        <v>1</v>
      </c>
      <c r="EH14" s="29">
        <v>2</v>
      </c>
      <c r="EI14" s="29">
        <v>4</v>
      </c>
      <c r="EJ14" s="29">
        <v>3</v>
      </c>
      <c r="EK14" s="29">
        <v>3</v>
      </c>
      <c r="EL14" s="29">
        <v>4</v>
      </c>
      <c r="EM14" s="29">
        <v>2</v>
      </c>
      <c r="EN14" s="29">
        <v>4</v>
      </c>
      <c r="EO14" s="29">
        <v>2</v>
      </c>
      <c r="EP14" s="29">
        <v>3</v>
      </c>
      <c r="EQ14" s="29">
        <v>2</v>
      </c>
      <c r="ER14" s="29">
        <v>1</v>
      </c>
      <c r="ES14" s="29">
        <v>3</v>
      </c>
      <c r="ET14" s="29">
        <v>1</v>
      </c>
      <c r="EU14" s="29">
        <v>3</v>
      </c>
      <c r="EV14" s="29">
        <v>3</v>
      </c>
      <c r="EW14" s="29">
        <v>3</v>
      </c>
      <c r="EX14" s="29">
        <v>4</v>
      </c>
      <c r="EY14" s="29">
        <v>2</v>
      </c>
      <c r="EZ14" s="29">
        <v>0</v>
      </c>
      <c r="FA14" s="29">
        <v>0</v>
      </c>
      <c r="FB14" s="29">
        <v>0</v>
      </c>
      <c r="FC14" s="29">
        <v>0</v>
      </c>
      <c r="FD14" s="29">
        <v>0</v>
      </c>
      <c r="FE14" s="29">
        <v>0</v>
      </c>
      <c r="FF14" s="29">
        <v>0</v>
      </c>
      <c r="FG14" s="29">
        <v>0</v>
      </c>
      <c r="FH14" s="29">
        <v>1</v>
      </c>
      <c r="FI14" s="29">
        <v>1</v>
      </c>
      <c r="FJ14" s="29">
        <v>0</v>
      </c>
      <c r="FK14" s="29">
        <v>1</v>
      </c>
      <c r="FL14" s="29">
        <v>1</v>
      </c>
      <c r="FM14" s="29">
        <v>3</v>
      </c>
      <c r="FN14" s="29">
        <v>2</v>
      </c>
      <c r="FO14" s="29">
        <v>2</v>
      </c>
      <c r="FP14" s="29">
        <v>2</v>
      </c>
      <c r="FQ14" s="29">
        <v>2</v>
      </c>
      <c r="FR14" s="29">
        <v>3</v>
      </c>
      <c r="FS14" s="29">
        <v>2</v>
      </c>
      <c r="FT14" s="29">
        <v>0</v>
      </c>
      <c r="FU14" s="29">
        <v>2</v>
      </c>
      <c r="FV14" s="29">
        <v>2</v>
      </c>
      <c r="FW14" s="29">
        <v>0</v>
      </c>
      <c r="FX14" s="29">
        <v>1</v>
      </c>
      <c r="FY14" s="29">
        <v>0</v>
      </c>
      <c r="FZ14" s="29">
        <v>0</v>
      </c>
      <c r="GA14" s="29">
        <v>3</v>
      </c>
      <c r="GB14" s="29">
        <v>0</v>
      </c>
      <c r="GC14" s="29">
        <v>2</v>
      </c>
      <c r="GD14" s="29">
        <v>1</v>
      </c>
      <c r="GE14" s="29">
        <v>3</v>
      </c>
      <c r="GF14" s="29">
        <v>1</v>
      </c>
      <c r="GG14" s="29">
        <v>0</v>
      </c>
      <c r="GH14" s="29">
        <v>0</v>
      </c>
      <c r="GI14" s="29">
        <v>3</v>
      </c>
      <c r="GJ14" s="29">
        <v>1</v>
      </c>
      <c r="GK14" s="29">
        <v>2</v>
      </c>
      <c r="GL14" s="29">
        <v>2</v>
      </c>
      <c r="GM14" s="29">
        <v>2</v>
      </c>
      <c r="GN14" s="29">
        <v>1</v>
      </c>
      <c r="GO14" s="29">
        <v>2</v>
      </c>
      <c r="GP14" s="29">
        <v>3</v>
      </c>
      <c r="GQ14" s="29">
        <v>1</v>
      </c>
      <c r="GR14" s="29">
        <v>2</v>
      </c>
      <c r="GS14" s="29">
        <v>3</v>
      </c>
      <c r="GT14" s="29">
        <v>1</v>
      </c>
      <c r="GU14" s="29">
        <v>2</v>
      </c>
      <c r="GV14" s="29">
        <v>3</v>
      </c>
      <c r="GW14" s="29">
        <v>3</v>
      </c>
      <c r="GX14" s="29">
        <v>3</v>
      </c>
      <c r="GY14" s="29">
        <v>3</v>
      </c>
      <c r="GZ14" s="29">
        <v>1</v>
      </c>
      <c r="HA14" s="29">
        <v>3</v>
      </c>
      <c r="HB14" s="29">
        <v>3</v>
      </c>
      <c r="HC14" s="29">
        <v>2</v>
      </c>
      <c r="HD14" s="29">
        <v>2</v>
      </c>
      <c r="HE14" s="29">
        <v>2</v>
      </c>
      <c r="HF14" s="29">
        <v>1</v>
      </c>
      <c r="HG14" s="29">
        <v>2</v>
      </c>
      <c r="HH14" s="29">
        <v>2</v>
      </c>
      <c r="HI14" s="29">
        <v>3</v>
      </c>
      <c r="HJ14" s="29">
        <v>2</v>
      </c>
      <c r="HK14" s="29">
        <v>3</v>
      </c>
      <c r="HL14" s="29">
        <v>1</v>
      </c>
      <c r="HM14" s="29">
        <v>2</v>
      </c>
      <c r="HN14" s="29">
        <v>2</v>
      </c>
      <c r="HO14" s="29">
        <v>2</v>
      </c>
      <c r="HP14" s="29">
        <v>3</v>
      </c>
      <c r="HQ14" s="29">
        <v>3</v>
      </c>
      <c r="HR14" s="29">
        <v>3</v>
      </c>
      <c r="HS14" s="29">
        <v>3</v>
      </c>
      <c r="HT14" s="29">
        <v>3</v>
      </c>
      <c r="HU14" s="29">
        <v>3</v>
      </c>
      <c r="HV14" s="29">
        <v>3</v>
      </c>
      <c r="HW14" s="29">
        <v>2</v>
      </c>
      <c r="HX14" s="29">
        <v>3</v>
      </c>
      <c r="HY14" s="29">
        <v>2</v>
      </c>
      <c r="HZ14" s="29">
        <v>3</v>
      </c>
      <c r="IA14" s="29">
        <v>3</v>
      </c>
      <c r="IB14" s="29">
        <v>3</v>
      </c>
      <c r="IC14" s="29">
        <v>3</v>
      </c>
      <c r="ID14" s="29">
        <v>3</v>
      </c>
    </row>
    <row r="15" spans="1:238" ht="18.75" customHeight="1" x14ac:dyDescent="0.3">
      <c r="A15" s="29">
        <v>2</v>
      </c>
      <c r="B15" t="s">
        <v>398</v>
      </c>
      <c r="C15" t="s">
        <v>358</v>
      </c>
      <c r="D15" s="27"/>
      <c r="E15" s="30"/>
      <c r="F15" s="37"/>
      <c r="G15" s="27"/>
      <c r="H15" s="35">
        <f>AVERAGE(H2:H8)</f>
        <v>5.5714285714285712</v>
      </c>
      <c r="I15" s="34"/>
      <c r="J15" s="34"/>
      <c r="K15" s="35">
        <f>AVERAGE(K2:K8)</f>
        <v>10.65</v>
      </c>
      <c r="L15" s="34"/>
      <c r="M15" s="34"/>
      <c r="N15" s="35">
        <f t="shared" ref="N15:BY15" si="2">AVERAGE(N2:N8)</f>
        <v>2.4285714285714284</v>
      </c>
      <c r="O15" s="35">
        <f t="shared" si="2"/>
        <v>171.85714285714286</v>
      </c>
      <c r="P15" s="35">
        <f t="shared" si="2"/>
        <v>72.285714285714292</v>
      </c>
      <c r="Q15" s="35">
        <f t="shared" ca="1" si="2"/>
        <v>32.571428571428569</v>
      </c>
      <c r="R15" s="29">
        <f t="shared" si="2"/>
        <v>38</v>
      </c>
      <c r="S15" s="35">
        <f t="shared" si="2"/>
        <v>43.833333333333336</v>
      </c>
      <c r="T15" s="35">
        <f t="shared" si="2"/>
        <v>29.285714285714285</v>
      </c>
      <c r="U15" s="35">
        <f t="shared" si="2"/>
        <v>94.428571428571431</v>
      </c>
      <c r="V15" s="35">
        <f t="shared" si="2"/>
        <v>88.142857142857139</v>
      </c>
      <c r="W15" s="35">
        <f t="shared" si="2"/>
        <v>96.714285714285708</v>
      </c>
      <c r="X15" s="35">
        <f t="shared" si="2"/>
        <v>52.428571428571431</v>
      </c>
      <c r="Y15" s="29">
        <f t="shared" si="2"/>
        <v>3</v>
      </c>
      <c r="Z15" s="29">
        <f t="shared" si="2"/>
        <v>5</v>
      </c>
      <c r="AA15" s="29">
        <f t="shared" si="2"/>
        <v>5</v>
      </c>
      <c r="AB15" s="35">
        <f t="shared" si="2"/>
        <v>4.1428571428571432</v>
      </c>
      <c r="AC15" s="35">
        <f t="shared" si="2"/>
        <v>4.1428571428571432</v>
      </c>
      <c r="AD15" s="35">
        <f t="shared" si="2"/>
        <v>3.5714285714285716</v>
      </c>
      <c r="AE15" s="35">
        <f t="shared" si="2"/>
        <v>3.5714285714285716</v>
      </c>
      <c r="AF15" s="35">
        <f t="shared" si="2"/>
        <v>4.7142857142857144</v>
      </c>
      <c r="AG15" s="35">
        <f t="shared" si="2"/>
        <v>4.4285714285714288</v>
      </c>
      <c r="AH15" s="35">
        <f t="shared" si="2"/>
        <v>4.7142857142857144</v>
      </c>
      <c r="AI15" s="29">
        <f t="shared" si="2"/>
        <v>5</v>
      </c>
      <c r="AJ15" s="29">
        <f t="shared" si="2"/>
        <v>5</v>
      </c>
      <c r="AK15" s="35">
        <f t="shared" si="2"/>
        <v>4.4285714285714288</v>
      </c>
      <c r="AL15" s="29">
        <f t="shared" si="2"/>
        <v>5</v>
      </c>
      <c r="AM15" s="29">
        <f t="shared" si="2"/>
        <v>3</v>
      </c>
      <c r="AN15" s="35">
        <f t="shared" si="2"/>
        <v>3.5714285714285716</v>
      </c>
      <c r="AO15" s="35">
        <f t="shared" si="2"/>
        <v>4.1428571428571432</v>
      </c>
      <c r="AP15" s="29">
        <f t="shared" si="2"/>
        <v>3</v>
      </c>
      <c r="AQ15" s="35">
        <f t="shared" si="2"/>
        <v>4.1428571428571432</v>
      </c>
      <c r="AR15" s="35">
        <f t="shared" si="2"/>
        <v>4.7142857142857144</v>
      </c>
      <c r="AS15" s="35">
        <f t="shared" si="2"/>
        <v>4.4285714285714288</v>
      </c>
      <c r="AT15" s="29">
        <f t="shared" si="2"/>
        <v>5</v>
      </c>
      <c r="AU15" s="35">
        <f t="shared" si="2"/>
        <v>3.8571428571428572</v>
      </c>
      <c r="AV15" s="35">
        <f t="shared" si="2"/>
        <v>4.4285714285714288</v>
      </c>
      <c r="AW15" s="35">
        <f t="shared" si="2"/>
        <v>4.4285714285714288</v>
      </c>
      <c r="AX15" s="35">
        <f t="shared" si="2"/>
        <v>4.7142857142857144</v>
      </c>
      <c r="AY15" s="35">
        <f t="shared" si="2"/>
        <v>0.14285714285714285</v>
      </c>
      <c r="AZ15" s="35">
        <f t="shared" si="2"/>
        <v>0.5714285714285714</v>
      </c>
      <c r="BA15" s="35">
        <f t="shared" si="2"/>
        <v>0.14285714285714285</v>
      </c>
      <c r="BB15" s="35">
        <f t="shared" si="2"/>
        <v>0.5714285714285714</v>
      </c>
      <c r="BC15" s="35">
        <f t="shared" si="2"/>
        <v>0.2857142857142857</v>
      </c>
      <c r="BD15" s="29">
        <f t="shared" si="2"/>
        <v>0</v>
      </c>
      <c r="BE15" s="29">
        <f t="shared" si="2"/>
        <v>0</v>
      </c>
      <c r="BF15" s="29">
        <f t="shared" si="2"/>
        <v>0</v>
      </c>
      <c r="BG15" s="35">
        <f t="shared" si="2"/>
        <v>0.42857142857142855</v>
      </c>
      <c r="BH15" s="35">
        <f t="shared" si="2"/>
        <v>0.14285714285714285</v>
      </c>
      <c r="BI15" s="35">
        <f t="shared" si="2"/>
        <v>0.14285714285714285</v>
      </c>
      <c r="BJ15" s="35">
        <f t="shared" si="2"/>
        <v>0.14285714285714285</v>
      </c>
      <c r="BK15" s="29">
        <f t="shared" si="2"/>
        <v>0</v>
      </c>
      <c r="BL15" s="29">
        <f t="shared" si="2"/>
        <v>0</v>
      </c>
      <c r="BM15" s="35">
        <f t="shared" si="2"/>
        <v>0.5714285714285714</v>
      </c>
      <c r="BN15" s="35">
        <f t="shared" si="2"/>
        <v>0.2857142857142857</v>
      </c>
      <c r="BO15" s="29">
        <f t="shared" si="2"/>
        <v>0</v>
      </c>
      <c r="BP15" s="35">
        <f t="shared" si="2"/>
        <v>0.5714285714285714</v>
      </c>
      <c r="BQ15" s="29">
        <f t="shared" si="2"/>
        <v>1</v>
      </c>
      <c r="BR15" s="29">
        <f t="shared" si="2"/>
        <v>0</v>
      </c>
      <c r="BS15" s="35">
        <f t="shared" si="2"/>
        <v>0.8571428571428571</v>
      </c>
      <c r="BT15" s="35">
        <f t="shared" si="2"/>
        <v>0.14285714285714285</v>
      </c>
      <c r="BU15" s="29">
        <f t="shared" si="2"/>
        <v>0</v>
      </c>
      <c r="BV15" s="35">
        <f t="shared" si="2"/>
        <v>0.5714285714285714</v>
      </c>
      <c r="BW15" s="29">
        <f t="shared" si="2"/>
        <v>0</v>
      </c>
      <c r="BX15" s="29">
        <f t="shared" si="2"/>
        <v>0</v>
      </c>
      <c r="BY15" s="29">
        <f t="shared" si="2"/>
        <v>0</v>
      </c>
      <c r="BZ15" s="35">
        <f t="shared" ref="BZ15:EK15" si="3">AVERAGE(BZ2:BZ8)</f>
        <v>0.14285714285714285</v>
      </c>
      <c r="CA15" s="29">
        <f t="shared" si="3"/>
        <v>0</v>
      </c>
      <c r="CB15" s="29">
        <f t="shared" si="3"/>
        <v>0</v>
      </c>
      <c r="CC15" s="29">
        <f t="shared" si="3"/>
        <v>0</v>
      </c>
      <c r="CD15" s="35">
        <f t="shared" si="3"/>
        <v>0.7142857142857143</v>
      </c>
      <c r="CE15" s="35">
        <f t="shared" si="3"/>
        <v>0.14285714285714285</v>
      </c>
      <c r="CF15" s="35">
        <f t="shared" si="3"/>
        <v>0.14285714285714285</v>
      </c>
      <c r="CG15" s="35">
        <f t="shared" si="3"/>
        <v>0.14285714285714285</v>
      </c>
      <c r="CH15" s="29">
        <f t="shared" si="3"/>
        <v>0</v>
      </c>
      <c r="CI15" s="35">
        <f t="shared" si="3"/>
        <v>0.8571428571428571</v>
      </c>
      <c r="CJ15" s="35">
        <f t="shared" si="3"/>
        <v>0.8571428571428571</v>
      </c>
      <c r="CK15" s="35">
        <f t="shared" si="3"/>
        <v>2.7142857142857144</v>
      </c>
      <c r="CL15" s="35">
        <f t="shared" si="3"/>
        <v>2.7142857142857144</v>
      </c>
      <c r="CM15" s="35">
        <f t="shared" si="3"/>
        <v>2.7142857142857144</v>
      </c>
      <c r="CN15" s="35">
        <f t="shared" si="3"/>
        <v>2.1428571428571428</v>
      </c>
      <c r="CO15" s="29">
        <f t="shared" si="3"/>
        <v>0</v>
      </c>
      <c r="CP15" s="29">
        <f t="shared" si="3"/>
        <v>0</v>
      </c>
      <c r="CQ15" s="29">
        <f t="shared" si="3"/>
        <v>0</v>
      </c>
      <c r="CR15" s="35">
        <f t="shared" si="3"/>
        <v>0.33333333333333331</v>
      </c>
      <c r="CS15" s="35">
        <f t="shared" si="3"/>
        <v>0.16666666666666666</v>
      </c>
      <c r="CT15" s="35">
        <f t="shared" si="3"/>
        <v>0.16666666666666666</v>
      </c>
      <c r="CU15" s="35">
        <f t="shared" si="3"/>
        <v>0.16666666666666666</v>
      </c>
      <c r="CV15" s="35">
        <f t="shared" si="3"/>
        <v>58.333333333333336</v>
      </c>
      <c r="CW15" s="35">
        <f t="shared" si="3"/>
        <v>62.5</v>
      </c>
      <c r="CX15" s="35">
        <f t="shared" si="3"/>
        <v>83.333333333333329</v>
      </c>
      <c r="CY15" s="35">
        <f t="shared" si="3"/>
        <v>91.666666666666671</v>
      </c>
      <c r="CZ15" s="29">
        <f t="shared" si="3"/>
        <v>100</v>
      </c>
      <c r="DA15" s="29">
        <f t="shared" si="3"/>
        <v>100</v>
      </c>
      <c r="DB15" s="29">
        <f t="shared" si="3"/>
        <v>100</v>
      </c>
      <c r="DC15" s="29">
        <f t="shared" si="3"/>
        <v>100</v>
      </c>
      <c r="DD15" s="35">
        <f t="shared" si="3"/>
        <v>83.333333333333329</v>
      </c>
      <c r="DE15" s="29">
        <f t="shared" si="3"/>
        <v>100</v>
      </c>
      <c r="DF15" s="29">
        <f t="shared" si="3"/>
        <v>100</v>
      </c>
      <c r="DG15" s="29">
        <f t="shared" si="3"/>
        <v>100</v>
      </c>
      <c r="DH15" s="35">
        <f t="shared" si="3"/>
        <v>83.333333333333329</v>
      </c>
      <c r="DI15" s="35">
        <f t="shared" si="3"/>
        <v>66.666666666666671</v>
      </c>
      <c r="DJ15" s="29">
        <f t="shared" si="3"/>
        <v>100</v>
      </c>
      <c r="DK15" s="29">
        <f t="shared" si="3"/>
        <v>100</v>
      </c>
      <c r="DL15" s="35">
        <f t="shared" si="3"/>
        <v>66.666666666666671</v>
      </c>
      <c r="DM15" s="35">
        <f t="shared" si="3"/>
        <v>33.333333333333336</v>
      </c>
      <c r="DN15" s="29">
        <f t="shared" si="3"/>
        <v>50</v>
      </c>
      <c r="DO15" s="35">
        <f t="shared" si="3"/>
        <v>70.833333333333329</v>
      </c>
      <c r="DP15" s="35">
        <f t="shared" si="3"/>
        <v>76.666666666666671</v>
      </c>
      <c r="DQ15" s="35">
        <f t="shared" si="3"/>
        <v>95.833333333333329</v>
      </c>
      <c r="DR15" s="35">
        <f t="shared" si="3"/>
        <v>56.666666666666664</v>
      </c>
      <c r="DS15" s="35">
        <f t="shared" si="3"/>
        <v>56.666666666666664</v>
      </c>
      <c r="DT15" s="29">
        <f t="shared" si="3"/>
        <v>70</v>
      </c>
      <c r="DU15" s="35">
        <f t="shared" si="3"/>
        <v>53.333333333333336</v>
      </c>
      <c r="DV15" s="29">
        <f t="shared" si="3"/>
        <v>60</v>
      </c>
      <c r="DW15" s="29">
        <f t="shared" si="3"/>
        <v>70</v>
      </c>
      <c r="DX15" s="29">
        <f t="shared" si="3"/>
        <v>80</v>
      </c>
      <c r="DY15" s="29">
        <f t="shared" si="3"/>
        <v>70</v>
      </c>
      <c r="DZ15" s="35">
        <f t="shared" si="3"/>
        <v>53.333333333333336</v>
      </c>
      <c r="EA15" s="35">
        <f t="shared" si="3"/>
        <v>70.833333333333329</v>
      </c>
      <c r="EB15" s="35">
        <f t="shared" si="3"/>
        <v>62.5</v>
      </c>
      <c r="EC15" s="29">
        <f t="shared" si="3"/>
        <v>50</v>
      </c>
      <c r="ED15" s="29">
        <f t="shared" si="3"/>
        <v>75</v>
      </c>
      <c r="EE15" s="35">
        <f t="shared" si="3"/>
        <v>66.666666666666671</v>
      </c>
      <c r="EF15" s="35">
        <f t="shared" si="3"/>
        <v>2.3333333333333335</v>
      </c>
      <c r="EG15" s="35">
        <f t="shared" si="3"/>
        <v>2.3333333333333335</v>
      </c>
      <c r="EH15" s="35">
        <f t="shared" si="3"/>
        <v>2.5</v>
      </c>
      <c r="EI15" s="35">
        <f t="shared" si="3"/>
        <v>3.3333333333333335</v>
      </c>
      <c r="EJ15" s="35">
        <f t="shared" si="3"/>
        <v>3.5</v>
      </c>
      <c r="EK15" s="29">
        <f t="shared" si="3"/>
        <v>3</v>
      </c>
      <c r="EL15" s="35">
        <f t="shared" ref="EL15:GW15" si="4">AVERAGE(EL2:EL8)</f>
        <v>2.8333333333333335</v>
      </c>
      <c r="EM15" s="35">
        <f t="shared" si="4"/>
        <v>2.6666666666666665</v>
      </c>
      <c r="EN15" s="35">
        <f t="shared" si="4"/>
        <v>3.3333333333333335</v>
      </c>
      <c r="EO15" s="35">
        <f t="shared" si="4"/>
        <v>3.1666666666666665</v>
      </c>
      <c r="EP15" s="35">
        <f t="shared" si="4"/>
        <v>2.8333333333333335</v>
      </c>
      <c r="EQ15" s="35">
        <f t="shared" si="4"/>
        <v>2.6666666666666665</v>
      </c>
      <c r="ER15" s="35">
        <f t="shared" si="4"/>
        <v>1.8333333333333333</v>
      </c>
      <c r="ES15" s="35">
        <f t="shared" si="4"/>
        <v>2.5</v>
      </c>
      <c r="ET15" s="29">
        <f t="shared" si="4"/>
        <v>2</v>
      </c>
      <c r="EU15" s="35">
        <f t="shared" si="4"/>
        <v>2.8333333333333335</v>
      </c>
      <c r="EV15" s="35">
        <f t="shared" si="4"/>
        <v>2.1666666666666665</v>
      </c>
      <c r="EW15" s="35">
        <f t="shared" si="4"/>
        <v>1.6666666666666667</v>
      </c>
      <c r="EX15" s="35">
        <f t="shared" si="4"/>
        <v>2.8333333333333335</v>
      </c>
      <c r="EY15" s="35">
        <f t="shared" si="4"/>
        <v>1.1666666666666667</v>
      </c>
      <c r="EZ15" s="35">
        <f t="shared" si="4"/>
        <v>0.83333333333333337</v>
      </c>
      <c r="FA15" s="35">
        <f t="shared" si="4"/>
        <v>0.66666666666666663</v>
      </c>
      <c r="FB15" s="35">
        <f t="shared" si="4"/>
        <v>0.16666666666666666</v>
      </c>
      <c r="FC15" s="35">
        <f t="shared" si="4"/>
        <v>1.6666666666666667</v>
      </c>
      <c r="FD15" s="35">
        <f t="shared" si="4"/>
        <v>0.5</v>
      </c>
      <c r="FE15" s="35">
        <f t="shared" si="4"/>
        <v>0.83333333333333337</v>
      </c>
      <c r="FF15" s="35">
        <f t="shared" si="4"/>
        <v>1.5</v>
      </c>
      <c r="FG15" s="35">
        <f t="shared" si="4"/>
        <v>1.3333333333333333</v>
      </c>
      <c r="FH15" s="35">
        <f t="shared" si="4"/>
        <v>1.6</v>
      </c>
      <c r="FI15" s="35">
        <f t="shared" si="4"/>
        <v>1.5</v>
      </c>
      <c r="FJ15" s="35">
        <f t="shared" si="4"/>
        <v>0.16666666666666666</v>
      </c>
      <c r="FK15" s="35">
        <f t="shared" si="4"/>
        <v>0.66666666666666663</v>
      </c>
      <c r="FL15" s="35">
        <f t="shared" si="4"/>
        <v>0.83333333333333337</v>
      </c>
      <c r="FM15" s="35">
        <f t="shared" si="4"/>
        <v>1.5</v>
      </c>
      <c r="FN15" s="35">
        <f t="shared" si="4"/>
        <v>1.6666666666666667</v>
      </c>
      <c r="FO15" s="35">
        <f t="shared" si="4"/>
        <v>1.6666666666666667</v>
      </c>
      <c r="FP15" s="35">
        <f t="shared" si="4"/>
        <v>1.6666666666666667</v>
      </c>
      <c r="FQ15" s="35">
        <f t="shared" si="4"/>
        <v>1.5</v>
      </c>
      <c r="FR15" s="35">
        <f t="shared" si="4"/>
        <v>1.6666666666666667</v>
      </c>
      <c r="FS15" s="35">
        <f t="shared" si="4"/>
        <v>1.1666666666666667</v>
      </c>
      <c r="FT15" s="35">
        <f t="shared" si="4"/>
        <v>0.66666666666666663</v>
      </c>
      <c r="FU15" s="35">
        <f t="shared" si="4"/>
        <v>0.5</v>
      </c>
      <c r="FV15" s="35">
        <f t="shared" si="4"/>
        <v>0.16666666666666666</v>
      </c>
      <c r="FW15" s="29">
        <f t="shared" si="4"/>
        <v>0</v>
      </c>
      <c r="FX15" s="35">
        <f t="shared" si="4"/>
        <v>0.66666666666666663</v>
      </c>
      <c r="FY15" s="29">
        <f t="shared" si="4"/>
        <v>0</v>
      </c>
      <c r="FZ15" s="29">
        <f t="shared" si="4"/>
        <v>0</v>
      </c>
      <c r="GA15" s="35">
        <f t="shared" si="4"/>
        <v>2.3333333333333335</v>
      </c>
      <c r="GB15" s="35">
        <f t="shared" si="4"/>
        <v>2.8333333333333335</v>
      </c>
      <c r="GC15" s="35">
        <f t="shared" si="4"/>
        <v>2.8333333333333335</v>
      </c>
      <c r="GD15" s="35">
        <f t="shared" si="4"/>
        <v>2.3333333333333335</v>
      </c>
      <c r="GE15" s="35">
        <f t="shared" si="4"/>
        <v>2.8333333333333335</v>
      </c>
      <c r="GF15" s="35">
        <f t="shared" si="4"/>
        <v>2.6</v>
      </c>
      <c r="GG15" s="35">
        <f t="shared" si="4"/>
        <v>1.1666666666666667</v>
      </c>
      <c r="GH15" s="35">
        <f t="shared" si="4"/>
        <v>1.1666666666666667</v>
      </c>
      <c r="GI15" s="35">
        <f t="shared" si="4"/>
        <v>2.1666666666666665</v>
      </c>
      <c r="GJ15" s="29">
        <f t="shared" si="4"/>
        <v>2</v>
      </c>
      <c r="GK15" s="35">
        <f t="shared" si="4"/>
        <v>1.8333333333333333</v>
      </c>
      <c r="GL15" s="35">
        <f t="shared" si="4"/>
        <v>2.8333333333333335</v>
      </c>
      <c r="GM15" s="35">
        <f t="shared" si="4"/>
        <v>1.8333333333333333</v>
      </c>
      <c r="GN15" s="35">
        <f t="shared" si="4"/>
        <v>2.6666666666666665</v>
      </c>
      <c r="GO15" s="35">
        <f t="shared" si="4"/>
        <v>2.3333333333333335</v>
      </c>
      <c r="GP15" s="35">
        <f t="shared" si="4"/>
        <v>2.1666666666666665</v>
      </c>
      <c r="GQ15" s="35">
        <f t="shared" si="4"/>
        <v>2.1666666666666665</v>
      </c>
      <c r="GR15" s="35">
        <f t="shared" si="4"/>
        <v>1.6666666666666667</v>
      </c>
      <c r="GS15" s="29">
        <f t="shared" si="4"/>
        <v>2</v>
      </c>
      <c r="GT15" s="35">
        <f t="shared" si="4"/>
        <v>2.3333333333333335</v>
      </c>
      <c r="GU15" s="35">
        <f t="shared" si="4"/>
        <v>2.1666666666666665</v>
      </c>
      <c r="GV15" s="35">
        <f t="shared" si="4"/>
        <v>1.5</v>
      </c>
      <c r="GW15" s="35">
        <f t="shared" si="4"/>
        <v>2.1666666666666665</v>
      </c>
      <c r="GX15" s="35">
        <f t="shared" ref="GX15:ID15" si="5">AVERAGE(GX2:GX8)</f>
        <v>1.3333333333333333</v>
      </c>
      <c r="GY15" s="35">
        <f t="shared" si="5"/>
        <v>1.8333333333333333</v>
      </c>
      <c r="GZ15" s="35">
        <f t="shared" si="5"/>
        <v>2.1666666666666665</v>
      </c>
      <c r="HA15" s="35">
        <f t="shared" si="5"/>
        <v>2.6666666666666665</v>
      </c>
      <c r="HB15" s="35">
        <f t="shared" si="5"/>
        <v>2.6666666666666665</v>
      </c>
      <c r="HC15" s="29">
        <f t="shared" si="5"/>
        <v>2</v>
      </c>
      <c r="HD15" s="35">
        <f t="shared" si="5"/>
        <v>1.5</v>
      </c>
      <c r="HE15" s="35">
        <f t="shared" si="5"/>
        <v>2.1666666666666665</v>
      </c>
      <c r="HF15" s="29">
        <f t="shared" si="5"/>
        <v>2</v>
      </c>
      <c r="HG15" s="35">
        <f t="shared" si="5"/>
        <v>1.5</v>
      </c>
      <c r="HH15" s="35">
        <f t="shared" si="5"/>
        <v>2.1666666666666665</v>
      </c>
      <c r="HI15" s="35">
        <f t="shared" si="5"/>
        <v>2.1666666666666665</v>
      </c>
      <c r="HJ15" s="35">
        <f t="shared" si="5"/>
        <v>2.6666666666666665</v>
      </c>
      <c r="HK15" s="35">
        <f t="shared" si="5"/>
        <v>2.8333333333333335</v>
      </c>
      <c r="HL15" s="35">
        <f t="shared" si="5"/>
        <v>1.6666666666666667</v>
      </c>
      <c r="HM15" s="35">
        <f t="shared" si="5"/>
        <v>1.8333333333333333</v>
      </c>
      <c r="HN15" s="29">
        <f t="shared" si="5"/>
        <v>2</v>
      </c>
      <c r="HO15" s="35">
        <f t="shared" si="5"/>
        <v>1.3333333333333333</v>
      </c>
      <c r="HP15" s="35">
        <f t="shared" si="5"/>
        <v>1.8333333333333333</v>
      </c>
      <c r="HQ15" s="35">
        <f t="shared" si="5"/>
        <v>2.8333333333333335</v>
      </c>
      <c r="HR15" s="35">
        <f t="shared" si="5"/>
        <v>2.8333333333333335</v>
      </c>
      <c r="HS15" s="35">
        <f t="shared" si="5"/>
        <v>2.8333333333333335</v>
      </c>
      <c r="HT15" s="35">
        <f t="shared" si="5"/>
        <v>2.8333333333333335</v>
      </c>
      <c r="HU15" s="29">
        <f t="shared" si="5"/>
        <v>3</v>
      </c>
      <c r="HV15" s="35">
        <f t="shared" si="5"/>
        <v>2.6666666666666665</v>
      </c>
      <c r="HW15" s="35">
        <f t="shared" si="5"/>
        <v>2.6666666666666665</v>
      </c>
      <c r="HX15" s="35">
        <f t="shared" si="5"/>
        <v>2.8333333333333335</v>
      </c>
      <c r="HY15" s="35">
        <f t="shared" si="5"/>
        <v>2.8333333333333335</v>
      </c>
      <c r="HZ15" s="29">
        <f t="shared" si="5"/>
        <v>3</v>
      </c>
      <c r="IA15" s="35">
        <f t="shared" si="5"/>
        <v>2.5</v>
      </c>
      <c r="IB15" s="35">
        <f t="shared" si="5"/>
        <v>2.1666666666666665</v>
      </c>
      <c r="IC15" s="35">
        <f t="shared" si="5"/>
        <v>2.5</v>
      </c>
      <c r="ID15" s="35">
        <f t="shared" si="5"/>
        <v>2.8333333333333335</v>
      </c>
    </row>
    <row r="16" spans="1:238" ht="18.75" customHeight="1" x14ac:dyDescent="0.3">
      <c r="A16" s="29">
        <v>1</v>
      </c>
      <c r="B16" t="s">
        <v>399</v>
      </c>
      <c r="C16" t="s">
        <v>358</v>
      </c>
      <c r="G16" s="27"/>
      <c r="H16" s="9">
        <f>AVERAGE(H9:H14)</f>
        <v>4.5999999999999996</v>
      </c>
      <c r="K16" s="9">
        <f>AVERAGE(K9:K14)</f>
        <v>5.5</v>
      </c>
      <c r="N16" s="9">
        <f t="shared" ref="N16:BY16" si="6">AVERAGE(N9:N14)</f>
        <v>2.2000000000000002</v>
      </c>
      <c r="O16" s="9">
        <f t="shared" si="6"/>
        <v>159.83333333333334</v>
      </c>
      <c r="P16" s="9">
        <f t="shared" si="6"/>
        <v>60.766666666666673</v>
      </c>
      <c r="Q16" s="9">
        <f t="shared" ca="1" si="6"/>
        <v>28.5</v>
      </c>
      <c r="R16" s="9">
        <f t="shared" si="6"/>
        <v>32.5</v>
      </c>
      <c r="S16" s="9">
        <f t="shared" si="6"/>
        <v>36.333333333333336</v>
      </c>
      <c r="T16" s="9">
        <f t="shared" si="6"/>
        <v>27.833333333333332</v>
      </c>
      <c r="U16" s="9">
        <f t="shared" si="6"/>
        <v>91.833333333333329</v>
      </c>
      <c r="V16" s="9">
        <f t="shared" si="6"/>
        <v>76.166666666666671</v>
      </c>
      <c r="W16" s="9">
        <f t="shared" si="6"/>
        <v>100.5</v>
      </c>
      <c r="X16" s="5">
        <f t="shared" si="6"/>
        <v>60</v>
      </c>
      <c r="Y16" s="9">
        <f t="shared" si="6"/>
        <v>4.666666666666667</v>
      </c>
      <c r="Z16" s="5">
        <f t="shared" si="6"/>
        <v>5</v>
      </c>
      <c r="AA16" s="5">
        <f t="shared" si="6"/>
        <v>5</v>
      </c>
      <c r="AB16" s="9">
        <f t="shared" si="6"/>
        <v>4.666666666666667</v>
      </c>
      <c r="AC16" s="9">
        <f t="shared" si="6"/>
        <v>4.666666666666667</v>
      </c>
      <c r="AD16" s="5">
        <f t="shared" si="6"/>
        <v>5</v>
      </c>
      <c r="AE16" s="5">
        <f t="shared" si="6"/>
        <v>4</v>
      </c>
      <c r="AF16" s="9">
        <f t="shared" si="6"/>
        <v>3.3333333333333335</v>
      </c>
      <c r="AG16" s="5">
        <f t="shared" si="6"/>
        <v>5</v>
      </c>
      <c r="AH16" s="5">
        <f t="shared" si="6"/>
        <v>5</v>
      </c>
      <c r="AI16" s="5">
        <f t="shared" si="6"/>
        <v>5</v>
      </c>
      <c r="AJ16" s="5">
        <f t="shared" si="6"/>
        <v>5</v>
      </c>
      <c r="AK16" s="9">
        <f t="shared" si="6"/>
        <v>4.333333333333333</v>
      </c>
      <c r="AL16" s="5">
        <f t="shared" si="6"/>
        <v>5</v>
      </c>
      <c r="AM16" s="5">
        <f t="shared" si="6"/>
        <v>4</v>
      </c>
      <c r="AN16" s="5">
        <f t="shared" si="6"/>
        <v>5</v>
      </c>
      <c r="AO16" s="5">
        <f t="shared" si="6"/>
        <v>5</v>
      </c>
      <c r="AP16" s="9">
        <f t="shared" si="6"/>
        <v>4.666666666666667</v>
      </c>
      <c r="AQ16" s="5">
        <f t="shared" si="6"/>
        <v>5</v>
      </c>
      <c r="AR16" s="5">
        <f t="shared" si="6"/>
        <v>5</v>
      </c>
      <c r="AS16" s="9">
        <f t="shared" si="6"/>
        <v>4.333333333333333</v>
      </c>
      <c r="AT16" s="9">
        <f t="shared" si="6"/>
        <v>4.333333333333333</v>
      </c>
      <c r="AU16" s="5">
        <f t="shared" si="6"/>
        <v>5</v>
      </c>
      <c r="AV16" s="9">
        <f t="shared" si="6"/>
        <v>4.333333333333333</v>
      </c>
      <c r="AW16" s="9">
        <f t="shared" si="6"/>
        <v>4.666666666666667</v>
      </c>
      <c r="AX16" s="9">
        <f t="shared" si="6"/>
        <v>4.333333333333333</v>
      </c>
      <c r="AY16" s="9">
        <f t="shared" si="6"/>
        <v>0.16666666666666666</v>
      </c>
      <c r="AZ16" s="5">
        <f t="shared" si="6"/>
        <v>0</v>
      </c>
      <c r="BA16" s="9">
        <f t="shared" si="6"/>
        <v>0.16666666666666666</v>
      </c>
      <c r="BB16" s="5">
        <f t="shared" si="6"/>
        <v>0</v>
      </c>
      <c r="BC16" s="9">
        <f t="shared" si="6"/>
        <v>0.66666666666666663</v>
      </c>
      <c r="BD16" s="5">
        <f t="shared" si="6"/>
        <v>0</v>
      </c>
      <c r="BE16" s="5">
        <f t="shared" si="6"/>
        <v>0</v>
      </c>
      <c r="BF16" s="5">
        <f t="shared" si="6"/>
        <v>0</v>
      </c>
      <c r="BG16" s="9">
        <f t="shared" si="6"/>
        <v>0.33333333333333331</v>
      </c>
      <c r="BH16" s="5">
        <f t="shared" si="6"/>
        <v>0</v>
      </c>
      <c r="BI16" s="5">
        <f t="shared" si="6"/>
        <v>0</v>
      </c>
      <c r="BJ16" s="9">
        <f t="shared" si="6"/>
        <v>0.16666666666666666</v>
      </c>
      <c r="BK16" s="5">
        <f t="shared" si="6"/>
        <v>0</v>
      </c>
      <c r="BL16" s="5">
        <f t="shared" si="6"/>
        <v>0</v>
      </c>
      <c r="BM16" s="9">
        <f t="shared" si="6"/>
        <v>0.33333333333333331</v>
      </c>
      <c r="BN16" s="5">
        <f t="shared" si="6"/>
        <v>0</v>
      </c>
      <c r="BO16" s="5">
        <f t="shared" si="6"/>
        <v>0</v>
      </c>
      <c r="BP16" s="5">
        <f t="shared" si="6"/>
        <v>0</v>
      </c>
      <c r="BQ16" s="9">
        <f t="shared" si="6"/>
        <v>0.33333333333333331</v>
      </c>
      <c r="BR16" s="9">
        <f t="shared" si="6"/>
        <v>0.33333333333333331</v>
      </c>
      <c r="BS16" s="9">
        <f t="shared" si="6"/>
        <v>0.16666666666666666</v>
      </c>
      <c r="BT16" s="5">
        <f t="shared" si="6"/>
        <v>0</v>
      </c>
      <c r="BU16" s="5">
        <f t="shared" si="6"/>
        <v>0</v>
      </c>
      <c r="BV16" s="9">
        <f t="shared" si="6"/>
        <v>0.16666666666666666</v>
      </c>
      <c r="BW16" s="5">
        <f t="shared" si="6"/>
        <v>0</v>
      </c>
      <c r="BX16" s="5">
        <f t="shared" si="6"/>
        <v>0</v>
      </c>
      <c r="BY16" s="5">
        <f t="shared" si="6"/>
        <v>0</v>
      </c>
      <c r="BZ16" s="5">
        <f t="shared" ref="BZ16:EK16" si="7">AVERAGE(BZ9:BZ14)</f>
        <v>0</v>
      </c>
      <c r="CA16" s="5">
        <f t="shared" si="7"/>
        <v>0</v>
      </c>
      <c r="CB16" s="5">
        <f t="shared" si="7"/>
        <v>0</v>
      </c>
      <c r="CC16" s="5">
        <f t="shared" si="7"/>
        <v>0</v>
      </c>
      <c r="CD16" s="5">
        <f t="shared" si="7"/>
        <v>0</v>
      </c>
      <c r="CE16" s="5">
        <f t="shared" si="7"/>
        <v>0</v>
      </c>
      <c r="CF16" s="9">
        <f t="shared" si="7"/>
        <v>0.33333333333333331</v>
      </c>
      <c r="CG16" s="5">
        <f t="shared" si="7"/>
        <v>0</v>
      </c>
      <c r="CH16" s="5">
        <f t="shared" si="7"/>
        <v>0</v>
      </c>
      <c r="CI16" s="5">
        <f t="shared" si="7"/>
        <v>0</v>
      </c>
      <c r="CJ16" s="5">
        <f t="shared" si="7"/>
        <v>0</v>
      </c>
      <c r="CK16" s="9">
        <f t="shared" si="7"/>
        <v>2.5</v>
      </c>
      <c r="CL16" s="9">
        <f t="shared" si="7"/>
        <v>2.5</v>
      </c>
      <c r="CM16" s="9">
        <f t="shared" si="7"/>
        <v>2.5</v>
      </c>
      <c r="CN16" s="9">
        <f t="shared" si="7"/>
        <v>2.5</v>
      </c>
      <c r="CO16" s="5">
        <f t="shared" si="7"/>
        <v>0</v>
      </c>
      <c r="CP16" s="5">
        <f t="shared" si="7"/>
        <v>0</v>
      </c>
      <c r="CQ16" s="5">
        <f t="shared" si="7"/>
        <v>0</v>
      </c>
      <c r="CR16" s="9">
        <f t="shared" si="7"/>
        <v>0.2</v>
      </c>
      <c r="CS16" s="9">
        <f t="shared" si="7"/>
        <v>0.2</v>
      </c>
      <c r="CT16" s="9">
        <f t="shared" si="7"/>
        <v>0.2</v>
      </c>
      <c r="CU16" s="5">
        <f t="shared" si="7"/>
        <v>0</v>
      </c>
      <c r="CV16" s="5">
        <f t="shared" si="7"/>
        <v>45</v>
      </c>
      <c r="CW16" s="5">
        <f t="shared" si="7"/>
        <v>60</v>
      </c>
      <c r="CX16" s="5">
        <f t="shared" si="7"/>
        <v>50</v>
      </c>
      <c r="CY16" s="5">
        <f t="shared" si="7"/>
        <v>100</v>
      </c>
      <c r="CZ16" s="5">
        <f t="shared" si="7"/>
        <v>90</v>
      </c>
      <c r="DA16" s="5">
        <f t="shared" si="7"/>
        <v>60</v>
      </c>
      <c r="DB16" s="5">
        <f t="shared" si="7"/>
        <v>100</v>
      </c>
      <c r="DC16" s="5">
        <f t="shared" si="7"/>
        <v>90</v>
      </c>
      <c r="DD16" s="5">
        <f t="shared" si="7"/>
        <v>90</v>
      </c>
      <c r="DE16" s="5">
        <f t="shared" si="7"/>
        <v>100</v>
      </c>
      <c r="DF16" s="5">
        <f t="shared" si="7"/>
        <v>100</v>
      </c>
      <c r="DG16" s="5">
        <f t="shared" si="7"/>
        <v>100</v>
      </c>
      <c r="DH16" s="5">
        <f t="shared" si="7"/>
        <v>60</v>
      </c>
      <c r="DI16" s="5">
        <f t="shared" si="7"/>
        <v>40</v>
      </c>
      <c r="DJ16" s="5">
        <f t="shared" si="7"/>
        <v>100</v>
      </c>
      <c r="DK16" s="5">
        <f t="shared" si="7"/>
        <v>100</v>
      </c>
      <c r="DL16" s="5">
        <f t="shared" si="7"/>
        <v>80</v>
      </c>
      <c r="DM16" s="5">
        <f t="shared" si="7"/>
        <v>60</v>
      </c>
      <c r="DN16" s="5">
        <f t="shared" si="7"/>
        <v>60</v>
      </c>
      <c r="DO16" s="5">
        <f t="shared" si="7"/>
        <v>60</v>
      </c>
      <c r="DP16" s="5">
        <f t="shared" si="7"/>
        <v>60</v>
      </c>
      <c r="DQ16" s="5">
        <f t="shared" si="7"/>
        <v>85</v>
      </c>
      <c r="DR16" s="5">
        <f t="shared" si="7"/>
        <v>64</v>
      </c>
      <c r="DS16" s="5">
        <f t="shared" si="7"/>
        <v>76</v>
      </c>
      <c r="DT16" s="5">
        <f t="shared" si="7"/>
        <v>80</v>
      </c>
      <c r="DU16" s="5">
        <f t="shared" si="7"/>
        <v>52</v>
      </c>
      <c r="DV16" s="5">
        <f t="shared" si="7"/>
        <v>52</v>
      </c>
      <c r="DW16" s="5">
        <f t="shared" si="7"/>
        <v>80</v>
      </c>
      <c r="DX16" s="5">
        <f t="shared" si="7"/>
        <v>72</v>
      </c>
      <c r="DY16" s="5">
        <f t="shared" si="7"/>
        <v>48</v>
      </c>
      <c r="DZ16" s="5">
        <f t="shared" si="7"/>
        <v>44</v>
      </c>
      <c r="EA16" s="9">
        <f t="shared" si="7"/>
        <v>81.25</v>
      </c>
      <c r="EB16" s="9">
        <f t="shared" si="7"/>
        <v>81.25</v>
      </c>
      <c r="EC16" s="9">
        <f t="shared" si="7"/>
        <v>43.75</v>
      </c>
      <c r="ED16" s="9">
        <f t="shared" si="7"/>
        <v>87.5</v>
      </c>
      <c r="EE16" s="9">
        <f t="shared" si="7"/>
        <v>43.75</v>
      </c>
      <c r="EF16" s="9">
        <f t="shared" si="7"/>
        <v>1.5</v>
      </c>
      <c r="EG16" s="9">
        <f t="shared" si="7"/>
        <v>0.75</v>
      </c>
      <c r="EH16" s="5">
        <f t="shared" si="7"/>
        <v>3</v>
      </c>
      <c r="EI16" s="9">
        <f t="shared" si="7"/>
        <v>2.75</v>
      </c>
      <c r="EJ16" s="9">
        <f t="shared" si="7"/>
        <v>2.75</v>
      </c>
      <c r="EK16" s="5">
        <f t="shared" si="7"/>
        <v>2</v>
      </c>
      <c r="EL16" s="9">
        <f t="shared" ref="EL16:GW16" si="8">AVERAGE(EL9:EL14)</f>
        <v>2.75</v>
      </c>
      <c r="EM16" s="9">
        <f t="shared" si="8"/>
        <v>2.5</v>
      </c>
      <c r="EN16" s="5">
        <f t="shared" si="8"/>
        <v>3</v>
      </c>
      <c r="EO16" s="5">
        <f t="shared" si="8"/>
        <v>3</v>
      </c>
      <c r="EP16" s="9">
        <f t="shared" si="8"/>
        <v>2.5</v>
      </c>
      <c r="EQ16" s="5">
        <f t="shared" si="8"/>
        <v>3</v>
      </c>
      <c r="ER16" s="9">
        <f t="shared" si="8"/>
        <v>2.25</v>
      </c>
      <c r="ES16" s="5">
        <f t="shared" si="8"/>
        <v>3</v>
      </c>
      <c r="ET16" s="5">
        <f t="shared" si="8"/>
        <v>1</v>
      </c>
      <c r="EU16" s="5">
        <f t="shared" si="8"/>
        <v>3</v>
      </c>
      <c r="EV16" s="9">
        <f t="shared" si="8"/>
        <v>2.5</v>
      </c>
      <c r="EW16" s="9">
        <f t="shared" si="8"/>
        <v>2.25</v>
      </c>
      <c r="EX16" s="9">
        <f t="shared" si="8"/>
        <v>2.25</v>
      </c>
      <c r="EY16" s="9">
        <f t="shared" si="8"/>
        <v>1.2</v>
      </c>
      <c r="EZ16" s="9">
        <f t="shared" si="8"/>
        <v>0.8</v>
      </c>
      <c r="FA16" s="5">
        <f t="shared" si="8"/>
        <v>1</v>
      </c>
      <c r="FB16" s="9">
        <f t="shared" si="8"/>
        <v>0.4</v>
      </c>
      <c r="FC16" s="9">
        <f t="shared" si="8"/>
        <v>0.6</v>
      </c>
      <c r="FD16" s="9">
        <f t="shared" si="8"/>
        <v>0.4</v>
      </c>
      <c r="FE16" s="9">
        <f t="shared" si="8"/>
        <v>0.2</v>
      </c>
      <c r="FF16" s="9">
        <f t="shared" si="8"/>
        <v>0.8</v>
      </c>
      <c r="FG16" s="5">
        <f t="shared" si="8"/>
        <v>1</v>
      </c>
      <c r="FH16" s="9">
        <f t="shared" si="8"/>
        <v>1.6</v>
      </c>
      <c r="FI16" s="5">
        <f t="shared" si="8"/>
        <v>1</v>
      </c>
      <c r="FJ16" s="9">
        <f t="shared" si="8"/>
        <v>0.2</v>
      </c>
      <c r="FK16" s="9">
        <f t="shared" si="8"/>
        <v>0.8</v>
      </c>
      <c r="FL16" s="9">
        <f t="shared" si="8"/>
        <v>0.6</v>
      </c>
      <c r="FM16" s="9">
        <f t="shared" si="8"/>
        <v>1.4</v>
      </c>
      <c r="FN16" s="9">
        <f t="shared" si="8"/>
        <v>1.2</v>
      </c>
      <c r="FO16" s="9">
        <f t="shared" si="8"/>
        <v>1.6</v>
      </c>
      <c r="FP16" s="9">
        <f t="shared" si="8"/>
        <v>1.4</v>
      </c>
      <c r="FQ16" s="9">
        <f t="shared" si="8"/>
        <v>1.6</v>
      </c>
      <c r="FR16" s="9">
        <f t="shared" si="8"/>
        <v>1.8</v>
      </c>
      <c r="FS16" s="5">
        <f t="shared" si="8"/>
        <v>1</v>
      </c>
      <c r="FT16" s="9">
        <f t="shared" si="8"/>
        <v>0.6</v>
      </c>
      <c r="FU16" s="9">
        <f t="shared" si="8"/>
        <v>1.2</v>
      </c>
      <c r="FV16" s="9">
        <f t="shared" si="8"/>
        <v>0.6</v>
      </c>
      <c r="FW16" s="9">
        <f t="shared" si="8"/>
        <v>0.2</v>
      </c>
      <c r="FX16" s="9">
        <f t="shared" si="8"/>
        <v>0.8</v>
      </c>
      <c r="FY16" s="9">
        <f t="shared" si="8"/>
        <v>0.2</v>
      </c>
      <c r="FZ16" s="9">
        <f t="shared" si="8"/>
        <v>0.2</v>
      </c>
      <c r="GA16" s="9">
        <f t="shared" si="8"/>
        <v>1.25</v>
      </c>
      <c r="GB16" s="5">
        <f t="shared" si="8"/>
        <v>3</v>
      </c>
      <c r="GC16" s="5">
        <f t="shared" si="8"/>
        <v>3</v>
      </c>
      <c r="GD16" s="9">
        <f t="shared" si="8"/>
        <v>1.25</v>
      </c>
      <c r="GE16" s="9">
        <f t="shared" si="8"/>
        <v>2.25</v>
      </c>
      <c r="GF16" s="9">
        <f t="shared" si="8"/>
        <v>1.5</v>
      </c>
      <c r="GG16" s="9">
        <f t="shared" si="8"/>
        <v>1.5</v>
      </c>
      <c r="GH16" s="9">
        <f t="shared" si="8"/>
        <v>1.75</v>
      </c>
      <c r="GI16" s="5">
        <f t="shared" si="8"/>
        <v>2</v>
      </c>
      <c r="GJ16" s="5">
        <f t="shared" si="8"/>
        <v>1</v>
      </c>
      <c r="GK16" s="5">
        <f t="shared" si="8"/>
        <v>2</v>
      </c>
      <c r="GL16" s="5">
        <f t="shared" si="8"/>
        <v>3</v>
      </c>
      <c r="GM16" s="5">
        <f t="shared" si="8"/>
        <v>2</v>
      </c>
      <c r="GN16" s="5">
        <f t="shared" si="8"/>
        <v>2</v>
      </c>
      <c r="GO16" s="9">
        <f t="shared" si="8"/>
        <v>1.5</v>
      </c>
      <c r="GP16" s="9">
        <f t="shared" si="8"/>
        <v>1.8</v>
      </c>
      <c r="GQ16" s="9">
        <f t="shared" si="8"/>
        <v>1.4</v>
      </c>
      <c r="GR16" s="9">
        <f t="shared" si="8"/>
        <v>1.4</v>
      </c>
      <c r="GS16" s="9">
        <f t="shared" si="8"/>
        <v>1.6</v>
      </c>
      <c r="GT16" s="9">
        <f t="shared" si="8"/>
        <v>1.6</v>
      </c>
      <c r="GU16" s="9">
        <f t="shared" si="8"/>
        <v>2.2000000000000002</v>
      </c>
      <c r="GV16" s="9">
        <f t="shared" si="8"/>
        <v>1.6</v>
      </c>
      <c r="GW16" s="9">
        <f t="shared" si="8"/>
        <v>1.6</v>
      </c>
      <c r="GX16" s="9">
        <f t="shared" ref="GX16:ID16" si="9">AVERAGE(GX9:GX14)</f>
        <v>1.8</v>
      </c>
      <c r="GY16" s="9">
        <f t="shared" si="9"/>
        <v>1.4</v>
      </c>
      <c r="GZ16" s="9">
        <f t="shared" si="9"/>
        <v>1.4</v>
      </c>
      <c r="HA16" s="9">
        <f t="shared" si="9"/>
        <v>2.2000000000000002</v>
      </c>
      <c r="HB16" s="9">
        <f t="shared" si="9"/>
        <v>1.8</v>
      </c>
      <c r="HC16" s="5">
        <f t="shared" si="9"/>
        <v>2</v>
      </c>
      <c r="HD16" s="9">
        <f t="shared" si="9"/>
        <v>1.6</v>
      </c>
      <c r="HE16" s="9">
        <f t="shared" si="9"/>
        <v>1.6</v>
      </c>
      <c r="HF16" s="9">
        <f t="shared" si="9"/>
        <v>0.6</v>
      </c>
      <c r="HG16" s="9">
        <f t="shared" si="9"/>
        <v>1.4</v>
      </c>
      <c r="HH16" s="9">
        <f t="shared" si="9"/>
        <v>1.8</v>
      </c>
      <c r="HI16" s="5">
        <f t="shared" si="9"/>
        <v>2</v>
      </c>
      <c r="HJ16" s="9">
        <f t="shared" si="9"/>
        <v>1.4</v>
      </c>
      <c r="HK16" s="9">
        <f t="shared" si="9"/>
        <v>2.4</v>
      </c>
      <c r="HL16" s="9">
        <f t="shared" si="9"/>
        <v>1.6</v>
      </c>
      <c r="HM16" s="9">
        <f t="shared" si="9"/>
        <v>1.8</v>
      </c>
      <c r="HN16" s="5">
        <f t="shared" si="9"/>
        <v>1</v>
      </c>
      <c r="HO16" s="9">
        <f t="shared" si="9"/>
        <v>1.4</v>
      </c>
      <c r="HP16" s="9">
        <f t="shared" si="9"/>
        <v>2.6</v>
      </c>
      <c r="HQ16" s="5">
        <f t="shared" si="9"/>
        <v>3</v>
      </c>
      <c r="HR16" s="5">
        <f t="shared" si="9"/>
        <v>3</v>
      </c>
      <c r="HS16" s="9">
        <f t="shared" si="9"/>
        <v>2.8</v>
      </c>
      <c r="HT16" s="9">
        <f t="shared" si="9"/>
        <v>2.6</v>
      </c>
      <c r="HU16" s="9">
        <f t="shared" si="9"/>
        <v>2.6</v>
      </c>
      <c r="HV16" s="9">
        <f t="shared" si="9"/>
        <v>2.4</v>
      </c>
      <c r="HW16" s="9">
        <f t="shared" si="9"/>
        <v>2.2000000000000002</v>
      </c>
      <c r="HX16" s="9">
        <f t="shared" si="9"/>
        <v>2.2000000000000002</v>
      </c>
      <c r="HY16" s="9">
        <f t="shared" si="9"/>
        <v>2.6</v>
      </c>
      <c r="HZ16" s="9">
        <f t="shared" si="9"/>
        <v>2.4</v>
      </c>
      <c r="IA16" s="5">
        <f t="shared" si="9"/>
        <v>3</v>
      </c>
      <c r="IB16" s="9">
        <f t="shared" si="9"/>
        <v>2.4</v>
      </c>
      <c r="IC16" s="9">
        <f t="shared" si="9"/>
        <v>2.6</v>
      </c>
      <c r="ID16" s="9">
        <f t="shared" si="9"/>
        <v>2.8</v>
      </c>
    </row>
    <row r="17" spans="2:238" ht="18.75" customHeight="1" x14ac:dyDescent="0.3">
      <c r="B17" t="s">
        <v>400</v>
      </c>
      <c r="C17" t="s">
        <v>358</v>
      </c>
      <c r="H17" s="9">
        <f>AVERAGE(H2:H14)</f>
        <v>5.166666666666667</v>
      </c>
      <c r="K17" s="9">
        <f>AVERAGE(K2:K14)</f>
        <v>8.3611111111111107</v>
      </c>
      <c r="N17" s="9">
        <f t="shared" ref="N17:BY17" si="10">AVERAGE(N2:N14)</f>
        <v>2.3333333333333335</v>
      </c>
      <c r="O17" s="9">
        <f t="shared" si="10"/>
        <v>166.30769230769232</v>
      </c>
      <c r="P17" s="9">
        <f t="shared" si="10"/>
        <v>66.969230769230776</v>
      </c>
      <c r="Q17" s="9">
        <f t="shared" ca="1" si="10"/>
        <v>30.692307692307693</v>
      </c>
      <c r="R17" s="9">
        <f t="shared" si="10"/>
        <v>35.46153846153846</v>
      </c>
      <c r="S17" s="9">
        <f t="shared" si="10"/>
        <v>40.083333333333336</v>
      </c>
      <c r="T17" s="9">
        <f t="shared" si="10"/>
        <v>28.615384615384617</v>
      </c>
      <c r="U17" s="9">
        <f t="shared" si="10"/>
        <v>93.230769230769226</v>
      </c>
      <c r="V17" s="9">
        <f t="shared" si="10"/>
        <v>82.615384615384613</v>
      </c>
      <c r="W17" s="9">
        <f t="shared" si="10"/>
        <v>98.461538461538467</v>
      </c>
      <c r="X17" s="9">
        <f t="shared" si="10"/>
        <v>55.92307692307692</v>
      </c>
      <c r="Y17" s="9">
        <f t="shared" si="10"/>
        <v>3.7692307692307692</v>
      </c>
      <c r="Z17" s="5">
        <f t="shared" si="10"/>
        <v>5</v>
      </c>
      <c r="AA17" s="5">
        <f t="shared" si="10"/>
        <v>5</v>
      </c>
      <c r="AB17" s="9">
        <f t="shared" si="10"/>
        <v>4.384615384615385</v>
      </c>
      <c r="AC17" s="9">
        <f t="shared" si="10"/>
        <v>4.384615384615385</v>
      </c>
      <c r="AD17" s="9">
        <f t="shared" si="10"/>
        <v>4.2307692307692308</v>
      </c>
      <c r="AE17" s="9">
        <f t="shared" si="10"/>
        <v>3.7692307692307692</v>
      </c>
      <c r="AF17" s="9">
        <f t="shared" si="10"/>
        <v>4.0769230769230766</v>
      </c>
      <c r="AG17" s="9">
        <f t="shared" si="10"/>
        <v>4.6923076923076925</v>
      </c>
      <c r="AH17" s="9">
        <f t="shared" si="10"/>
        <v>4.8461538461538458</v>
      </c>
      <c r="AI17" s="5">
        <f t="shared" si="10"/>
        <v>5</v>
      </c>
      <c r="AJ17" s="5">
        <f t="shared" si="10"/>
        <v>5</v>
      </c>
      <c r="AK17" s="9">
        <f t="shared" si="10"/>
        <v>4.384615384615385</v>
      </c>
      <c r="AL17" s="5">
        <f t="shared" si="10"/>
        <v>5</v>
      </c>
      <c r="AM17" s="9">
        <f t="shared" si="10"/>
        <v>3.4615384615384617</v>
      </c>
      <c r="AN17" s="9">
        <f t="shared" si="10"/>
        <v>4.2307692307692308</v>
      </c>
      <c r="AO17" s="9">
        <f t="shared" si="10"/>
        <v>4.5384615384615383</v>
      </c>
      <c r="AP17" s="9">
        <f t="shared" si="10"/>
        <v>3.7692307692307692</v>
      </c>
      <c r="AQ17" s="9">
        <f t="shared" si="10"/>
        <v>4.5384615384615383</v>
      </c>
      <c r="AR17" s="9">
        <f t="shared" si="10"/>
        <v>4.8461538461538458</v>
      </c>
      <c r="AS17" s="9">
        <f t="shared" si="10"/>
        <v>4.384615384615385</v>
      </c>
      <c r="AT17" s="9">
        <f t="shared" si="10"/>
        <v>4.6923076923076925</v>
      </c>
      <c r="AU17" s="9">
        <f t="shared" si="10"/>
        <v>4.384615384615385</v>
      </c>
      <c r="AV17" s="9">
        <f t="shared" si="10"/>
        <v>4.384615384615385</v>
      </c>
      <c r="AW17" s="9">
        <f t="shared" si="10"/>
        <v>4.5384615384615383</v>
      </c>
      <c r="AX17" s="9">
        <f t="shared" si="10"/>
        <v>4.5384615384615383</v>
      </c>
      <c r="AY17" s="9">
        <f t="shared" si="10"/>
        <v>0.15384615384615385</v>
      </c>
      <c r="AZ17" s="9">
        <f t="shared" si="10"/>
        <v>0.30769230769230771</v>
      </c>
      <c r="BA17" s="9">
        <f t="shared" si="10"/>
        <v>0.15384615384615385</v>
      </c>
      <c r="BB17" s="9">
        <f t="shared" si="10"/>
        <v>0.30769230769230771</v>
      </c>
      <c r="BC17" s="9">
        <f t="shared" si="10"/>
        <v>0.46153846153846156</v>
      </c>
      <c r="BD17" s="5">
        <f t="shared" si="10"/>
        <v>0</v>
      </c>
      <c r="BE17" s="5">
        <f t="shared" si="10"/>
        <v>0</v>
      </c>
      <c r="BF17" s="5">
        <f t="shared" si="10"/>
        <v>0</v>
      </c>
      <c r="BG17" s="9">
        <f t="shared" si="10"/>
        <v>0.38461538461538464</v>
      </c>
      <c r="BH17" s="9">
        <f t="shared" si="10"/>
        <v>7.6923076923076927E-2</v>
      </c>
      <c r="BI17" s="9">
        <f t="shared" si="10"/>
        <v>7.6923076923076927E-2</v>
      </c>
      <c r="BJ17" s="9">
        <f t="shared" si="10"/>
        <v>0.15384615384615385</v>
      </c>
      <c r="BK17" s="5">
        <f t="shared" si="10"/>
        <v>0</v>
      </c>
      <c r="BL17" s="5">
        <f t="shared" si="10"/>
        <v>0</v>
      </c>
      <c r="BM17" s="9">
        <f t="shared" si="10"/>
        <v>0.46153846153846156</v>
      </c>
      <c r="BN17" s="9">
        <f t="shared" si="10"/>
        <v>0.15384615384615385</v>
      </c>
      <c r="BO17" s="5">
        <f t="shared" si="10"/>
        <v>0</v>
      </c>
      <c r="BP17" s="9">
        <f t="shared" si="10"/>
        <v>0.30769230769230771</v>
      </c>
      <c r="BQ17" s="9">
        <f t="shared" si="10"/>
        <v>0.69230769230769229</v>
      </c>
      <c r="BR17" s="9">
        <f t="shared" si="10"/>
        <v>0.15384615384615385</v>
      </c>
      <c r="BS17" s="9">
        <f t="shared" si="10"/>
        <v>0.53846153846153844</v>
      </c>
      <c r="BT17" s="9">
        <f t="shared" si="10"/>
        <v>7.6923076923076927E-2</v>
      </c>
      <c r="BU17" s="5">
        <f t="shared" si="10"/>
        <v>0</v>
      </c>
      <c r="BV17" s="9">
        <f t="shared" si="10"/>
        <v>0.38461538461538464</v>
      </c>
      <c r="BW17" s="5">
        <f t="shared" si="10"/>
        <v>0</v>
      </c>
      <c r="BX17" s="5">
        <f t="shared" si="10"/>
        <v>0</v>
      </c>
      <c r="BY17" s="5">
        <f t="shared" si="10"/>
        <v>0</v>
      </c>
      <c r="BZ17" s="9">
        <f t="shared" ref="BZ17:EK17" si="11">AVERAGE(BZ2:BZ14)</f>
        <v>7.6923076923076927E-2</v>
      </c>
      <c r="CA17" s="5">
        <f t="shared" si="11"/>
        <v>0</v>
      </c>
      <c r="CB17" s="5">
        <f t="shared" si="11"/>
        <v>0</v>
      </c>
      <c r="CC17" s="5">
        <f t="shared" si="11"/>
        <v>0</v>
      </c>
      <c r="CD17" s="9">
        <f t="shared" si="11"/>
        <v>0.38461538461538464</v>
      </c>
      <c r="CE17" s="9">
        <f t="shared" si="11"/>
        <v>7.6923076923076927E-2</v>
      </c>
      <c r="CF17" s="9">
        <f t="shared" si="11"/>
        <v>0.23076923076923078</v>
      </c>
      <c r="CG17" s="9">
        <f t="shared" si="11"/>
        <v>7.6923076923076927E-2</v>
      </c>
      <c r="CH17" s="5">
        <f t="shared" si="11"/>
        <v>0</v>
      </c>
      <c r="CI17" s="9">
        <f t="shared" si="11"/>
        <v>0.46153846153846156</v>
      </c>
      <c r="CJ17" s="9">
        <f t="shared" si="11"/>
        <v>0.46153846153846156</v>
      </c>
      <c r="CK17" s="9">
        <f t="shared" si="11"/>
        <v>2.6153846153846154</v>
      </c>
      <c r="CL17" s="9">
        <f t="shared" si="11"/>
        <v>2.6153846153846154</v>
      </c>
      <c r="CM17" s="9">
        <f t="shared" si="11"/>
        <v>2.6153846153846154</v>
      </c>
      <c r="CN17" s="9">
        <f t="shared" si="11"/>
        <v>2.3076923076923075</v>
      </c>
      <c r="CO17" s="5">
        <f t="shared" si="11"/>
        <v>0</v>
      </c>
      <c r="CP17" s="5">
        <f t="shared" si="11"/>
        <v>0</v>
      </c>
      <c r="CQ17" s="5">
        <f t="shared" si="11"/>
        <v>0</v>
      </c>
      <c r="CR17" s="9">
        <f t="shared" si="11"/>
        <v>0.27272727272727271</v>
      </c>
      <c r="CS17" s="9">
        <f t="shared" si="11"/>
        <v>0.18181818181818182</v>
      </c>
      <c r="CT17" s="9">
        <f t="shared" si="11"/>
        <v>0.18181818181818182</v>
      </c>
      <c r="CU17" s="9">
        <f t="shared" si="11"/>
        <v>9.0909090909090912E-2</v>
      </c>
      <c r="CV17" s="9">
        <f t="shared" si="11"/>
        <v>52.272727272727273</v>
      </c>
      <c r="CW17" s="9">
        <f t="shared" si="11"/>
        <v>61.363636363636367</v>
      </c>
      <c r="CX17" s="9">
        <f t="shared" si="11"/>
        <v>68.181818181818187</v>
      </c>
      <c r="CY17" s="9">
        <f t="shared" si="11"/>
        <v>95.454545454545453</v>
      </c>
      <c r="CZ17" s="9">
        <f t="shared" si="11"/>
        <v>95.454545454545453</v>
      </c>
      <c r="DA17" s="9">
        <f t="shared" si="11"/>
        <v>81.818181818181813</v>
      </c>
      <c r="DB17" s="5">
        <f t="shared" si="11"/>
        <v>100</v>
      </c>
      <c r="DC17" s="9">
        <f t="shared" si="11"/>
        <v>95.454545454545453</v>
      </c>
      <c r="DD17" s="9">
        <f t="shared" si="11"/>
        <v>86.36363636363636</v>
      </c>
      <c r="DE17" s="5">
        <f t="shared" si="11"/>
        <v>100</v>
      </c>
      <c r="DF17" s="5">
        <f t="shared" si="11"/>
        <v>100</v>
      </c>
      <c r="DG17" s="5">
        <f t="shared" si="11"/>
        <v>100</v>
      </c>
      <c r="DH17" s="9">
        <f t="shared" si="11"/>
        <v>72.727272727272734</v>
      </c>
      <c r="DI17" s="9">
        <f t="shared" si="11"/>
        <v>54.545454545454547</v>
      </c>
      <c r="DJ17" s="5">
        <f t="shared" si="11"/>
        <v>100</v>
      </c>
      <c r="DK17" s="5">
        <f t="shared" si="11"/>
        <v>100</v>
      </c>
      <c r="DL17" s="9">
        <f t="shared" si="11"/>
        <v>72.727272727272734</v>
      </c>
      <c r="DM17" s="9">
        <f t="shared" si="11"/>
        <v>45.454545454545453</v>
      </c>
      <c r="DN17" s="9">
        <f t="shared" si="11"/>
        <v>54.545454545454547</v>
      </c>
      <c r="DO17" s="9">
        <f t="shared" si="11"/>
        <v>65.909090909090907</v>
      </c>
      <c r="DP17" s="9">
        <f t="shared" si="11"/>
        <v>69.090909090909093</v>
      </c>
      <c r="DQ17" s="9">
        <f t="shared" si="11"/>
        <v>90.909090909090907</v>
      </c>
      <c r="DR17" s="5">
        <f t="shared" si="11"/>
        <v>60</v>
      </c>
      <c r="DS17" s="9">
        <f t="shared" si="11"/>
        <v>65.454545454545453</v>
      </c>
      <c r="DT17" s="9">
        <f t="shared" si="11"/>
        <v>74.545454545454547</v>
      </c>
      <c r="DU17" s="9">
        <f t="shared" si="11"/>
        <v>52.727272727272727</v>
      </c>
      <c r="DV17" s="9">
        <f t="shared" si="11"/>
        <v>56.363636363636367</v>
      </c>
      <c r="DW17" s="9">
        <f t="shared" si="11"/>
        <v>74.545454545454547</v>
      </c>
      <c r="DX17" s="9">
        <f t="shared" si="11"/>
        <v>76.36363636363636</v>
      </c>
      <c r="DY17" s="5">
        <f t="shared" si="11"/>
        <v>60</v>
      </c>
      <c r="DZ17" s="9">
        <f t="shared" si="11"/>
        <v>49.090909090909093</v>
      </c>
      <c r="EA17" s="5">
        <f t="shared" si="11"/>
        <v>75</v>
      </c>
      <c r="EB17" s="5">
        <f t="shared" si="11"/>
        <v>70</v>
      </c>
      <c r="EC17" s="9">
        <f t="shared" si="11"/>
        <v>47.5</v>
      </c>
      <c r="ED17" s="5">
        <f t="shared" si="11"/>
        <v>80</v>
      </c>
      <c r="EE17" s="9">
        <f t="shared" si="11"/>
        <v>57.5</v>
      </c>
      <c r="EF17" s="5">
        <f t="shared" si="11"/>
        <v>2</v>
      </c>
      <c r="EG17" s="9">
        <f t="shared" si="11"/>
        <v>1.7</v>
      </c>
      <c r="EH17" s="9">
        <f t="shared" si="11"/>
        <v>2.7</v>
      </c>
      <c r="EI17" s="9">
        <f t="shared" si="11"/>
        <v>3.1</v>
      </c>
      <c r="EJ17" s="9">
        <f t="shared" si="11"/>
        <v>3.2</v>
      </c>
      <c r="EK17" s="9">
        <f t="shared" si="11"/>
        <v>2.6</v>
      </c>
      <c r="EL17" s="9">
        <f t="shared" ref="EL17:GW17" si="12">AVERAGE(EL2:EL14)</f>
        <v>2.8</v>
      </c>
      <c r="EM17" s="9">
        <f t="shared" si="12"/>
        <v>2.6</v>
      </c>
      <c r="EN17" s="9">
        <f t="shared" si="12"/>
        <v>3.2</v>
      </c>
      <c r="EO17" s="9">
        <f t="shared" si="12"/>
        <v>3.1</v>
      </c>
      <c r="EP17" s="9">
        <f t="shared" si="12"/>
        <v>2.7</v>
      </c>
      <c r="EQ17" s="9">
        <f t="shared" si="12"/>
        <v>2.8</v>
      </c>
      <c r="ER17" s="5">
        <f t="shared" si="12"/>
        <v>2</v>
      </c>
      <c r="ES17" s="9">
        <f t="shared" si="12"/>
        <v>2.7</v>
      </c>
      <c r="ET17" s="9">
        <f t="shared" si="12"/>
        <v>1.6</v>
      </c>
      <c r="EU17" s="9">
        <f t="shared" si="12"/>
        <v>2.9</v>
      </c>
      <c r="EV17" s="9">
        <f t="shared" si="12"/>
        <v>2.2999999999999998</v>
      </c>
      <c r="EW17" s="9">
        <f t="shared" si="12"/>
        <v>1.9</v>
      </c>
      <c r="EX17" s="9">
        <f t="shared" si="12"/>
        <v>2.6</v>
      </c>
      <c r="EY17" s="9">
        <f t="shared" si="12"/>
        <v>1.1818181818181819</v>
      </c>
      <c r="EZ17" s="9">
        <f t="shared" si="12"/>
        <v>0.81818181818181823</v>
      </c>
      <c r="FA17" s="9">
        <f t="shared" si="12"/>
        <v>0.81818181818181823</v>
      </c>
      <c r="FB17" s="9">
        <f t="shared" si="12"/>
        <v>0.27272727272727271</v>
      </c>
      <c r="FC17" s="9">
        <f t="shared" si="12"/>
        <v>1.1818181818181819</v>
      </c>
      <c r="FD17" s="9">
        <f t="shared" si="12"/>
        <v>0.45454545454545453</v>
      </c>
      <c r="FE17" s="9">
        <f t="shared" si="12"/>
        <v>0.54545454545454541</v>
      </c>
      <c r="FF17" s="9">
        <f t="shared" si="12"/>
        <v>1.1818181818181819</v>
      </c>
      <c r="FG17" s="9">
        <f t="shared" si="12"/>
        <v>1.1818181818181819</v>
      </c>
      <c r="FH17" s="9">
        <f t="shared" si="12"/>
        <v>1.6</v>
      </c>
      <c r="FI17" s="9">
        <f t="shared" si="12"/>
        <v>1.2727272727272727</v>
      </c>
      <c r="FJ17" s="9">
        <f t="shared" si="12"/>
        <v>0.18181818181818182</v>
      </c>
      <c r="FK17" s="9">
        <f t="shared" si="12"/>
        <v>0.72727272727272729</v>
      </c>
      <c r="FL17" s="9">
        <f t="shared" si="12"/>
        <v>0.72727272727272729</v>
      </c>
      <c r="FM17" s="9">
        <f t="shared" si="12"/>
        <v>1.4545454545454546</v>
      </c>
      <c r="FN17" s="9">
        <f t="shared" si="12"/>
        <v>1.4545454545454546</v>
      </c>
      <c r="FO17" s="9">
        <f t="shared" si="12"/>
        <v>1.6363636363636365</v>
      </c>
      <c r="FP17" s="9">
        <f t="shared" si="12"/>
        <v>1.5454545454545454</v>
      </c>
      <c r="FQ17" s="9">
        <f t="shared" si="12"/>
        <v>1.5454545454545454</v>
      </c>
      <c r="FR17" s="9">
        <f t="shared" si="12"/>
        <v>1.7272727272727273</v>
      </c>
      <c r="FS17" s="9">
        <f t="shared" si="12"/>
        <v>1.0909090909090908</v>
      </c>
      <c r="FT17" s="9">
        <f t="shared" si="12"/>
        <v>0.63636363636363635</v>
      </c>
      <c r="FU17" s="9">
        <f t="shared" si="12"/>
        <v>0.81818181818181823</v>
      </c>
      <c r="FV17" s="9">
        <f t="shared" si="12"/>
        <v>0.36363636363636365</v>
      </c>
      <c r="FW17" s="9">
        <f t="shared" si="12"/>
        <v>9.0909090909090912E-2</v>
      </c>
      <c r="FX17" s="9">
        <f t="shared" si="12"/>
        <v>0.72727272727272729</v>
      </c>
      <c r="FY17" s="9">
        <f t="shared" si="12"/>
        <v>9.0909090909090912E-2</v>
      </c>
      <c r="FZ17" s="9">
        <f t="shared" si="12"/>
        <v>9.0909090909090912E-2</v>
      </c>
      <c r="GA17" s="9">
        <f t="shared" si="12"/>
        <v>1.9</v>
      </c>
      <c r="GB17" s="9">
        <f t="shared" si="12"/>
        <v>2.9</v>
      </c>
      <c r="GC17" s="9">
        <f t="shared" si="12"/>
        <v>2.9</v>
      </c>
      <c r="GD17" s="9">
        <f t="shared" si="12"/>
        <v>1.9</v>
      </c>
      <c r="GE17" s="9">
        <f t="shared" si="12"/>
        <v>2.6</v>
      </c>
      <c r="GF17" s="9">
        <f t="shared" si="12"/>
        <v>2.1111111111111112</v>
      </c>
      <c r="GG17" s="9">
        <f t="shared" si="12"/>
        <v>1.3</v>
      </c>
      <c r="GH17" s="9">
        <f t="shared" si="12"/>
        <v>1.4</v>
      </c>
      <c r="GI17" s="9">
        <f t="shared" si="12"/>
        <v>2.1</v>
      </c>
      <c r="GJ17" s="9">
        <f t="shared" si="12"/>
        <v>1.6</v>
      </c>
      <c r="GK17" s="9">
        <f t="shared" si="12"/>
        <v>1.9</v>
      </c>
      <c r="GL17" s="9">
        <f t="shared" si="12"/>
        <v>2.9</v>
      </c>
      <c r="GM17" s="9">
        <f t="shared" si="12"/>
        <v>1.9090909090909092</v>
      </c>
      <c r="GN17" s="9">
        <f t="shared" si="12"/>
        <v>2.3636363636363638</v>
      </c>
      <c r="GO17" s="5">
        <f t="shared" si="12"/>
        <v>2</v>
      </c>
      <c r="GP17" s="5">
        <f t="shared" si="12"/>
        <v>2</v>
      </c>
      <c r="GQ17" s="9">
        <f t="shared" si="12"/>
        <v>1.8181818181818181</v>
      </c>
      <c r="GR17" s="9">
        <f t="shared" si="12"/>
        <v>1.5454545454545454</v>
      </c>
      <c r="GS17" s="9">
        <f t="shared" si="12"/>
        <v>1.8181818181818181</v>
      </c>
      <c r="GT17" s="5">
        <f t="shared" si="12"/>
        <v>2</v>
      </c>
      <c r="GU17" s="9">
        <f t="shared" si="12"/>
        <v>2.1818181818181817</v>
      </c>
      <c r="GV17" s="9">
        <f t="shared" si="12"/>
        <v>1.5454545454545454</v>
      </c>
      <c r="GW17" s="9">
        <f t="shared" si="12"/>
        <v>1.9090909090909092</v>
      </c>
      <c r="GX17" s="9">
        <f t="shared" ref="GX17:ID17" si="13">AVERAGE(GX2:GX14)</f>
        <v>1.5454545454545454</v>
      </c>
      <c r="GY17" s="9">
        <f t="shared" si="13"/>
        <v>1.6363636363636365</v>
      </c>
      <c r="GZ17" s="9">
        <f t="shared" si="13"/>
        <v>1.8181818181818181</v>
      </c>
      <c r="HA17" s="9">
        <f t="shared" si="13"/>
        <v>2.4545454545454546</v>
      </c>
      <c r="HB17" s="9">
        <f t="shared" si="13"/>
        <v>2.2727272727272729</v>
      </c>
      <c r="HC17" s="5">
        <f t="shared" si="13"/>
        <v>2</v>
      </c>
      <c r="HD17" s="9">
        <f t="shared" si="13"/>
        <v>1.5454545454545454</v>
      </c>
      <c r="HE17" s="9">
        <f t="shared" si="13"/>
        <v>1.9090909090909092</v>
      </c>
      <c r="HF17" s="9">
        <f t="shared" si="13"/>
        <v>1.3636363636363635</v>
      </c>
      <c r="HG17" s="9">
        <f t="shared" si="13"/>
        <v>1.4545454545454546</v>
      </c>
      <c r="HH17" s="5">
        <f t="shared" si="13"/>
        <v>2</v>
      </c>
      <c r="HI17" s="9">
        <f t="shared" si="13"/>
        <v>2.0909090909090908</v>
      </c>
      <c r="HJ17" s="9">
        <f t="shared" si="13"/>
        <v>2.0909090909090908</v>
      </c>
      <c r="HK17" s="9">
        <f t="shared" si="13"/>
        <v>2.6363636363636362</v>
      </c>
      <c r="HL17" s="9">
        <f t="shared" si="13"/>
        <v>1.6363636363636365</v>
      </c>
      <c r="HM17" s="9">
        <f t="shared" si="13"/>
        <v>1.8181818181818181</v>
      </c>
      <c r="HN17" s="9">
        <f t="shared" si="13"/>
        <v>1.5454545454545454</v>
      </c>
      <c r="HO17" s="9">
        <f t="shared" si="13"/>
        <v>1.3636363636363635</v>
      </c>
      <c r="HP17" s="9">
        <f t="shared" si="13"/>
        <v>2.1818181818181817</v>
      </c>
      <c r="HQ17" s="9">
        <f t="shared" si="13"/>
        <v>2.9090909090909092</v>
      </c>
      <c r="HR17" s="9">
        <f t="shared" si="13"/>
        <v>2.9090909090909092</v>
      </c>
      <c r="HS17" s="9">
        <f t="shared" si="13"/>
        <v>2.8181818181818183</v>
      </c>
      <c r="HT17" s="9">
        <f t="shared" si="13"/>
        <v>2.7272727272727271</v>
      </c>
      <c r="HU17" s="9">
        <f t="shared" si="13"/>
        <v>2.8181818181818183</v>
      </c>
      <c r="HV17" s="9">
        <f t="shared" si="13"/>
        <v>2.5454545454545454</v>
      </c>
      <c r="HW17" s="9">
        <f t="shared" si="13"/>
        <v>2.4545454545454546</v>
      </c>
      <c r="HX17" s="9">
        <f t="shared" si="13"/>
        <v>2.5454545454545454</v>
      </c>
      <c r="HY17" s="9">
        <f t="shared" si="13"/>
        <v>2.7272727272727271</v>
      </c>
      <c r="HZ17" s="9">
        <f t="shared" si="13"/>
        <v>2.7272727272727271</v>
      </c>
      <c r="IA17" s="9">
        <f t="shared" si="13"/>
        <v>2.7272727272727271</v>
      </c>
      <c r="IB17" s="9">
        <f t="shared" si="13"/>
        <v>2.2727272727272729</v>
      </c>
      <c r="IC17" s="9">
        <f t="shared" si="13"/>
        <v>2.5454545454545454</v>
      </c>
      <c r="ID17" s="9">
        <f t="shared" si="13"/>
        <v>2.8181818181818183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76ED-B169-416D-B622-CE38445F1289}">
  <dimension ref="A1:FR17"/>
  <sheetViews>
    <sheetView tabSelected="1" workbookViewId="0">
      <selection activeCell="L18" sqref="L18"/>
    </sheetView>
  </sheetViews>
  <sheetFormatPr defaultRowHeight="14.4" x14ac:dyDescent="0.3"/>
  <cols>
    <col min="4" max="4" width="11" bestFit="1" customWidth="1"/>
    <col min="12" max="12" width="21.21875" customWidth="1"/>
  </cols>
  <sheetData>
    <row r="1" spans="1:174" x14ac:dyDescent="0.3">
      <c r="A1" t="s">
        <v>166</v>
      </c>
      <c r="B1" t="s">
        <v>167</v>
      </c>
      <c r="C1" t="s">
        <v>168</v>
      </c>
      <c r="D1" t="s">
        <v>169</v>
      </c>
      <c r="E1" t="s">
        <v>170</v>
      </c>
      <c r="F1" t="s">
        <v>171</v>
      </c>
      <c r="G1" t="s">
        <v>172</v>
      </c>
      <c r="H1" t="s">
        <v>186</v>
      </c>
      <c r="I1" t="s">
        <v>187</v>
      </c>
      <c r="J1" t="s">
        <v>163</v>
      </c>
      <c r="K1" t="s">
        <v>164</v>
      </c>
      <c r="L1" t="s">
        <v>173</v>
      </c>
      <c r="M1" t="s">
        <v>191</v>
      </c>
      <c r="N1" t="s">
        <v>192</v>
      </c>
      <c r="O1" t="s">
        <v>183</v>
      </c>
      <c r="P1" t="s">
        <v>193</v>
      </c>
      <c r="Q1" t="s">
        <v>194</v>
      </c>
      <c r="R1" t="s">
        <v>195</v>
      </c>
      <c r="S1" t="s">
        <v>196</v>
      </c>
      <c r="T1" t="s">
        <v>197</v>
      </c>
      <c r="U1" t="s">
        <v>198</v>
      </c>
      <c r="V1" t="s">
        <v>199</v>
      </c>
      <c r="W1" t="s">
        <v>99</v>
      </c>
      <c r="X1" t="s">
        <v>174</v>
      </c>
      <c r="Y1" t="s">
        <v>125</v>
      </c>
      <c r="Z1" t="s">
        <v>126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100</v>
      </c>
      <c r="BI1" t="s">
        <v>101</v>
      </c>
      <c r="BJ1" t="s">
        <v>102</v>
      </c>
      <c r="BK1" t="s">
        <v>124</v>
      </c>
      <c r="BL1" t="s">
        <v>103</v>
      </c>
      <c r="BM1" t="s">
        <v>104</v>
      </c>
      <c r="BN1" t="s">
        <v>105</v>
      </c>
      <c r="BO1" t="s">
        <v>106</v>
      </c>
      <c r="BP1" t="s">
        <v>107</v>
      </c>
      <c r="BQ1" t="s">
        <v>108</v>
      </c>
      <c r="BR1" t="s">
        <v>109</v>
      </c>
      <c r="BS1" t="s">
        <v>110</v>
      </c>
      <c r="BT1" t="s">
        <v>111</v>
      </c>
      <c r="BU1" t="s">
        <v>112</v>
      </c>
      <c r="BV1" t="s">
        <v>113</v>
      </c>
      <c r="BW1" t="s">
        <v>114</v>
      </c>
      <c r="BX1" t="s">
        <v>115</v>
      </c>
      <c r="BY1" t="s">
        <v>116</v>
      </c>
      <c r="BZ1" t="s">
        <v>117</v>
      </c>
      <c r="CA1" t="s">
        <v>118</v>
      </c>
      <c r="CB1" t="s">
        <v>119</v>
      </c>
      <c r="CC1" t="s">
        <v>120</v>
      </c>
      <c r="CD1" t="s">
        <v>121</v>
      </c>
      <c r="CE1" t="s">
        <v>122</v>
      </c>
      <c r="CF1" t="s">
        <v>123</v>
      </c>
      <c r="CG1" t="s">
        <v>73</v>
      </c>
      <c r="CH1" t="s">
        <v>74</v>
      </c>
      <c r="CI1" t="s">
        <v>75</v>
      </c>
      <c r="CJ1" t="s">
        <v>76</v>
      </c>
      <c r="CK1" t="s">
        <v>77</v>
      </c>
      <c r="CL1" t="s">
        <v>78</v>
      </c>
      <c r="CM1" t="s">
        <v>79</v>
      </c>
      <c r="CN1" t="s">
        <v>80</v>
      </c>
      <c r="CO1" t="s">
        <v>81</v>
      </c>
      <c r="CP1" t="s">
        <v>82</v>
      </c>
      <c r="CQ1" t="s">
        <v>83</v>
      </c>
      <c r="CR1" t="s">
        <v>84</v>
      </c>
      <c r="CS1" t="s">
        <v>85</v>
      </c>
      <c r="CT1" t="s">
        <v>86</v>
      </c>
      <c r="CU1" t="s">
        <v>87</v>
      </c>
      <c r="CV1" t="s">
        <v>88</v>
      </c>
      <c r="CW1" t="s">
        <v>89</v>
      </c>
      <c r="CX1" t="s">
        <v>90</v>
      </c>
      <c r="CY1" t="s">
        <v>91</v>
      </c>
      <c r="CZ1" t="s">
        <v>92</v>
      </c>
      <c r="DA1" t="s">
        <v>93</v>
      </c>
      <c r="DB1" t="s">
        <v>94</v>
      </c>
      <c r="DC1" t="s">
        <v>95</v>
      </c>
      <c r="DD1" t="s">
        <v>96</v>
      </c>
      <c r="DE1" t="s">
        <v>97</v>
      </c>
      <c r="DF1" t="s">
        <v>98</v>
      </c>
      <c r="DG1" t="s">
        <v>31</v>
      </c>
      <c r="DH1" t="s">
        <v>32</v>
      </c>
      <c r="DI1" t="s">
        <v>33</v>
      </c>
      <c r="DJ1" t="s">
        <v>34</v>
      </c>
      <c r="DK1" t="s">
        <v>35</v>
      </c>
      <c r="DL1" t="s">
        <v>36</v>
      </c>
      <c r="DM1" t="s">
        <v>37</v>
      </c>
      <c r="DN1" t="s">
        <v>38</v>
      </c>
      <c r="DO1" t="s">
        <v>39</v>
      </c>
      <c r="DP1" t="s">
        <v>40</v>
      </c>
      <c r="DQ1" t="s">
        <v>41</v>
      </c>
      <c r="DR1" t="s">
        <v>42</v>
      </c>
      <c r="DS1" t="s">
        <v>43</v>
      </c>
      <c r="DT1" t="s">
        <v>44</v>
      </c>
      <c r="DU1" t="s">
        <v>45</v>
      </c>
      <c r="DV1" t="s">
        <v>46</v>
      </c>
      <c r="DW1" t="s">
        <v>47</v>
      </c>
      <c r="DX1" t="s">
        <v>48</v>
      </c>
      <c r="DY1" t="s">
        <v>49</v>
      </c>
      <c r="DZ1" t="s">
        <v>50</v>
      </c>
      <c r="EA1" t="s">
        <v>51</v>
      </c>
      <c r="EB1" t="s">
        <v>52</v>
      </c>
      <c r="EC1" t="s">
        <v>53</v>
      </c>
      <c r="ED1" t="s">
        <v>54</v>
      </c>
      <c r="EE1" t="s">
        <v>55</v>
      </c>
      <c r="EF1" t="s">
        <v>56</v>
      </c>
      <c r="EG1" t="s">
        <v>57</v>
      </c>
      <c r="EH1" t="s">
        <v>58</v>
      </c>
      <c r="EI1" t="s">
        <v>59</v>
      </c>
      <c r="EJ1" t="s">
        <v>60</v>
      </c>
      <c r="EK1" t="s">
        <v>61</v>
      </c>
      <c r="EL1" t="s">
        <v>62</v>
      </c>
      <c r="EM1" t="s">
        <v>63</v>
      </c>
      <c r="EN1" t="s">
        <v>64</v>
      </c>
      <c r="EO1" t="s">
        <v>65</v>
      </c>
      <c r="EP1" t="s">
        <v>66</v>
      </c>
      <c r="EQ1" t="s">
        <v>67</v>
      </c>
      <c r="ER1" t="s">
        <v>68</v>
      </c>
      <c r="ES1" t="s">
        <v>69</v>
      </c>
      <c r="ET1" t="s">
        <v>70</v>
      </c>
      <c r="EU1" t="s">
        <v>71</v>
      </c>
      <c r="EV1" t="s">
        <v>72</v>
      </c>
      <c r="EW1" t="s">
        <v>1</v>
      </c>
      <c r="EX1" t="s">
        <v>10</v>
      </c>
      <c r="EY1" t="s">
        <v>11</v>
      </c>
      <c r="EZ1" t="s">
        <v>12</v>
      </c>
      <c r="FA1" t="s">
        <v>13</v>
      </c>
      <c r="FB1" t="s">
        <v>14</v>
      </c>
      <c r="FC1" t="s">
        <v>15</v>
      </c>
      <c r="FD1" t="s">
        <v>16</v>
      </c>
      <c r="FE1" t="s">
        <v>17</v>
      </c>
      <c r="FF1" t="s">
        <v>18</v>
      </c>
      <c r="FG1" t="s">
        <v>19</v>
      </c>
      <c r="FH1" t="s">
        <v>20</v>
      </c>
      <c r="FI1" t="s">
        <v>21</v>
      </c>
      <c r="FJ1" t="s">
        <v>22</v>
      </c>
      <c r="FK1" t="s">
        <v>23</v>
      </c>
      <c r="FL1" t="s">
        <v>24</v>
      </c>
      <c r="FM1" t="s">
        <v>25</v>
      </c>
      <c r="FN1" t="s">
        <v>26</v>
      </c>
      <c r="FO1" t="s">
        <v>27</v>
      </c>
      <c r="FP1" t="s">
        <v>28</v>
      </c>
      <c r="FQ1" t="s">
        <v>29</v>
      </c>
      <c r="FR1" t="s">
        <v>30</v>
      </c>
    </row>
    <row r="2" spans="1:174" x14ac:dyDescent="0.3">
      <c r="A2" t="s">
        <v>401</v>
      </c>
      <c r="B2" t="s">
        <v>347</v>
      </c>
      <c r="C2" t="s">
        <v>348</v>
      </c>
      <c r="D2">
        <v>0</v>
      </c>
      <c r="E2">
        <v>9134116267</v>
      </c>
      <c r="F2" t="s">
        <v>402</v>
      </c>
      <c r="G2" t="s">
        <v>349</v>
      </c>
      <c r="H2" t="s">
        <v>350</v>
      </c>
      <c r="I2">
        <v>0</v>
      </c>
      <c r="J2">
        <v>0</v>
      </c>
      <c r="K2">
        <v>0</v>
      </c>
      <c r="L2" t="s">
        <v>403</v>
      </c>
      <c r="M2">
        <v>166</v>
      </c>
      <c r="N2">
        <v>79</v>
      </c>
      <c r="O2">
        <v>37</v>
      </c>
      <c r="P2">
        <v>39</v>
      </c>
      <c r="Q2">
        <v>0</v>
      </c>
      <c r="R2">
        <v>28</v>
      </c>
      <c r="S2">
        <v>97</v>
      </c>
      <c r="T2">
        <v>97</v>
      </c>
      <c r="U2">
        <v>98</v>
      </c>
      <c r="V2">
        <v>54</v>
      </c>
      <c r="W2">
        <v>28.668892437218755</v>
      </c>
      <c r="X2" t="s">
        <v>404</v>
      </c>
      <c r="Y2">
        <v>25</v>
      </c>
      <c r="Z2">
        <v>18.5</v>
      </c>
      <c r="AA2">
        <v>62.173295400000001</v>
      </c>
      <c r="AB2">
        <v>16.826704599999999</v>
      </c>
      <c r="AC2" t="s">
        <v>404</v>
      </c>
      <c r="AD2">
        <v>68.89</v>
      </c>
      <c r="AE2">
        <v>50.9786</v>
      </c>
      <c r="AF2">
        <v>0.98979591836734693</v>
      </c>
      <c r="AG2" t="s">
        <v>405</v>
      </c>
      <c r="AH2" t="s">
        <v>406</v>
      </c>
      <c r="AI2">
        <v>26.359689162508062</v>
      </c>
      <c r="AJ2" t="s">
        <v>407</v>
      </c>
      <c r="AK2" t="s">
        <v>408</v>
      </c>
      <c r="AL2">
        <v>20.824154438381367</v>
      </c>
      <c r="AM2">
        <v>35.550000000000004</v>
      </c>
      <c r="AN2">
        <v>2.37</v>
      </c>
      <c r="AO2">
        <v>9.48</v>
      </c>
      <c r="AP2">
        <v>11.85</v>
      </c>
      <c r="AQ2">
        <v>19.75</v>
      </c>
      <c r="AR2">
        <v>8.9741544383813654</v>
      </c>
      <c r="AS2">
        <v>4.7563018523421237</v>
      </c>
      <c r="AT2">
        <v>1.5256062545248321</v>
      </c>
      <c r="AU2">
        <v>2.6922463315144096</v>
      </c>
      <c r="AV2">
        <v>30.793698147657881</v>
      </c>
      <c r="AW2">
        <v>10.324393745475167</v>
      </c>
      <c r="AX2">
        <v>17.057753668485589</v>
      </c>
      <c r="AY2">
        <v>27.97798293</v>
      </c>
      <c r="AZ2">
        <v>1.865198862</v>
      </c>
      <c r="BA2">
        <v>7.4607954479999998</v>
      </c>
      <c r="BB2">
        <v>9.3259943100000005</v>
      </c>
      <c r="BC2">
        <v>15.54332385</v>
      </c>
      <c r="BD2">
        <v>2.8157152176578819</v>
      </c>
      <c r="BE2">
        <v>11.498160128381368</v>
      </c>
      <c r="BF2">
        <v>0.99839943547516619</v>
      </c>
      <c r="BG2">
        <v>1.5144298184855884</v>
      </c>
      <c r="BH2">
        <v>1733.3100000000002</v>
      </c>
      <c r="BI2">
        <v>2079.9720000000002</v>
      </c>
      <c r="BJ2">
        <v>2383.3012500000004</v>
      </c>
      <c r="BK2" t="s">
        <v>404</v>
      </c>
      <c r="BL2" t="s">
        <v>409</v>
      </c>
      <c r="BM2">
        <v>1883.3012500000004</v>
      </c>
      <c r="BN2">
        <v>470.82531250000011</v>
      </c>
      <c r="BO2">
        <v>659.15543750000006</v>
      </c>
      <c r="BP2">
        <v>517.90784375000021</v>
      </c>
      <c r="BQ2">
        <v>235.41265625000005</v>
      </c>
      <c r="BR2">
        <v>282.49518750000004</v>
      </c>
      <c r="BS2">
        <v>70.623796875000011</v>
      </c>
      <c r="BT2">
        <v>52.313923611111122</v>
      </c>
      <c r="BU2">
        <v>70.623796875000011</v>
      </c>
      <c r="BV2">
        <v>98.873315625000004</v>
      </c>
      <c r="BW2">
        <v>77.686176562500023</v>
      </c>
      <c r="BX2">
        <v>35.311898437500005</v>
      </c>
      <c r="BY2">
        <v>17.655949218750003</v>
      </c>
      <c r="BZ2">
        <v>24.718328906250001</v>
      </c>
      <c r="CA2">
        <v>19.421544140625006</v>
      </c>
      <c r="CB2">
        <v>8.8279746093750013</v>
      </c>
      <c r="CC2">
        <v>13.07848090277778</v>
      </c>
      <c r="CD2">
        <v>18.309873263888893</v>
      </c>
      <c r="CE2">
        <v>14.38632899305556</v>
      </c>
      <c r="CF2">
        <v>6.5392404513888902</v>
      </c>
      <c r="CG2" t="s">
        <v>410</v>
      </c>
      <c r="CH2" t="s">
        <v>411</v>
      </c>
      <c r="CI2" t="s">
        <v>411</v>
      </c>
      <c r="CJ2" t="s">
        <v>410</v>
      </c>
      <c r="CK2" t="s">
        <v>411</v>
      </c>
      <c r="CL2" t="s">
        <v>412</v>
      </c>
      <c r="CM2" t="s">
        <v>412</v>
      </c>
      <c r="CN2" t="s">
        <v>411</v>
      </c>
      <c r="CO2" t="s">
        <v>411</v>
      </c>
      <c r="CP2" t="s">
        <v>411</v>
      </c>
      <c r="CQ2" t="s">
        <v>411</v>
      </c>
      <c r="CR2" t="s">
        <v>411</v>
      </c>
      <c r="CS2" t="s">
        <v>411</v>
      </c>
      <c r="CT2" t="s">
        <v>411</v>
      </c>
      <c r="CU2" t="s">
        <v>412</v>
      </c>
      <c r="CV2" t="s">
        <v>411</v>
      </c>
      <c r="CW2" t="s">
        <v>410</v>
      </c>
      <c r="CX2" t="s">
        <v>410</v>
      </c>
      <c r="CY2" t="s">
        <v>411</v>
      </c>
      <c r="CZ2" t="s">
        <v>411</v>
      </c>
      <c r="DA2" t="s">
        <v>410</v>
      </c>
      <c r="DB2" t="s">
        <v>411</v>
      </c>
      <c r="DC2" t="s">
        <v>410</v>
      </c>
      <c r="DD2" t="s">
        <v>411</v>
      </c>
      <c r="DE2" t="s">
        <v>411</v>
      </c>
      <c r="DF2" t="s">
        <v>411</v>
      </c>
      <c r="DG2" t="s">
        <v>411</v>
      </c>
      <c r="DH2" t="s">
        <v>411</v>
      </c>
      <c r="DI2" t="s">
        <v>413</v>
      </c>
      <c r="DJ2" t="s">
        <v>411</v>
      </c>
      <c r="DK2" t="s">
        <v>411</v>
      </c>
      <c r="DL2" t="s">
        <v>411</v>
      </c>
      <c r="DM2" t="s">
        <v>411</v>
      </c>
      <c r="DN2" t="s">
        <v>411</v>
      </c>
      <c r="DO2" t="s">
        <v>411</v>
      </c>
      <c r="DP2" t="s">
        <v>411</v>
      </c>
      <c r="DQ2" t="s">
        <v>414</v>
      </c>
      <c r="DR2" t="s">
        <v>411</v>
      </c>
      <c r="DS2" t="s">
        <v>411</v>
      </c>
      <c r="DT2" t="s">
        <v>411</v>
      </c>
      <c r="DU2" t="s">
        <v>411</v>
      </c>
      <c r="DV2" t="s">
        <v>411</v>
      </c>
      <c r="DW2" t="s">
        <v>411</v>
      </c>
      <c r="DX2" t="s">
        <v>415</v>
      </c>
      <c r="DY2" t="s">
        <v>416</v>
      </c>
      <c r="DZ2" t="s">
        <v>411</v>
      </c>
      <c r="EA2" t="s">
        <v>417</v>
      </c>
      <c r="EB2" t="s">
        <v>411</v>
      </c>
      <c r="EC2" t="s">
        <v>411</v>
      </c>
      <c r="ED2" t="s">
        <v>411</v>
      </c>
      <c r="EE2" t="s">
        <v>411</v>
      </c>
      <c r="EF2" t="s">
        <v>411</v>
      </c>
      <c r="EG2" t="s">
        <v>411</v>
      </c>
      <c r="EH2" t="s">
        <v>411</v>
      </c>
      <c r="EI2" t="s">
        <v>411</v>
      </c>
      <c r="EJ2" t="s">
        <v>411</v>
      </c>
      <c r="EK2" t="s">
        <v>411</v>
      </c>
      <c r="EL2" t="s">
        <v>418</v>
      </c>
      <c r="EM2" t="s">
        <v>411</v>
      </c>
      <c r="EN2" t="s">
        <v>411</v>
      </c>
      <c r="EO2" t="s">
        <v>411</v>
      </c>
      <c r="EP2" t="s">
        <v>411</v>
      </c>
      <c r="EQ2" t="s">
        <v>411</v>
      </c>
      <c r="ER2" t="s">
        <v>419</v>
      </c>
      <c r="ES2" t="s">
        <v>410</v>
      </c>
      <c r="ET2" t="s">
        <v>410</v>
      </c>
      <c r="EU2" t="s">
        <v>410</v>
      </c>
      <c r="EV2" t="s">
        <v>410</v>
      </c>
      <c r="EW2" t="s">
        <v>420</v>
      </c>
      <c r="EX2">
        <v>0</v>
      </c>
      <c r="EY2">
        <v>0</v>
      </c>
      <c r="EZ2" t="s">
        <v>421</v>
      </c>
      <c r="FA2" t="s">
        <v>421</v>
      </c>
      <c r="FB2" t="s">
        <v>421</v>
      </c>
      <c r="FC2" t="s">
        <v>421</v>
      </c>
      <c r="FD2">
        <v>0</v>
      </c>
      <c r="FE2" t="s">
        <v>421</v>
      </c>
      <c r="FF2" t="s">
        <v>421</v>
      </c>
      <c r="FG2">
        <v>0</v>
      </c>
      <c r="FH2" t="s">
        <v>422</v>
      </c>
      <c r="FI2" t="s">
        <v>422</v>
      </c>
      <c r="FJ2">
        <v>0</v>
      </c>
      <c r="FK2" t="s">
        <v>421</v>
      </c>
      <c r="FL2" t="s">
        <v>421</v>
      </c>
      <c r="FM2">
        <v>0</v>
      </c>
      <c r="FN2" t="s">
        <v>421</v>
      </c>
      <c r="FO2" t="s">
        <v>421</v>
      </c>
      <c r="FP2">
        <v>0</v>
      </c>
      <c r="FQ2" t="s">
        <v>421</v>
      </c>
      <c r="FR2" t="s">
        <v>421</v>
      </c>
    </row>
    <row r="3" spans="1:174" x14ac:dyDescent="0.3">
      <c r="A3" t="s">
        <v>401</v>
      </c>
      <c r="B3" t="s">
        <v>351</v>
      </c>
      <c r="C3" t="s">
        <v>352</v>
      </c>
      <c r="D3">
        <v>1140166956</v>
      </c>
      <c r="E3">
        <v>9131033990</v>
      </c>
      <c r="F3" t="s">
        <v>423</v>
      </c>
      <c r="G3" t="s">
        <v>353</v>
      </c>
      <c r="H3" t="s">
        <v>354</v>
      </c>
      <c r="I3">
        <v>26</v>
      </c>
      <c r="J3">
        <v>0</v>
      </c>
      <c r="K3">
        <v>0</v>
      </c>
      <c r="L3" t="s">
        <v>424</v>
      </c>
      <c r="M3">
        <v>169</v>
      </c>
      <c r="N3">
        <v>60</v>
      </c>
      <c r="O3">
        <v>47</v>
      </c>
      <c r="P3">
        <v>35</v>
      </c>
      <c r="Q3">
        <v>41</v>
      </c>
      <c r="R3">
        <v>26</v>
      </c>
      <c r="S3">
        <v>88</v>
      </c>
      <c r="T3">
        <v>77</v>
      </c>
      <c r="U3">
        <v>90</v>
      </c>
      <c r="V3">
        <v>45</v>
      </c>
      <c r="W3">
        <v>21.007667798746546</v>
      </c>
      <c r="X3" t="s">
        <v>411</v>
      </c>
      <c r="Y3">
        <v>25</v>
      </c>
      <c r="Z3">
        <v>18.5</v>
      </c>
      <c r="AA3">
        <v>64.417391100000003</v>
      </c>
      <c r="AB3">
        <v>-4.4173911000000032</v>
      </c>
      <c r="AC3" t="s">
        <v>425</v>
      </c>
      <c r="AD3">
        <v>71.402499999999989</v>
      </c>
      <c r="AE3">
        <v>52.837849999999996</v>
      </c>
      <c r="AF3">
        <v>0.85555555555555551</v>
      </c>
      <c r="AG3" t="s">
        <v>426</v>
      </c>
      <c r="AH3" t="s">
        <v>406</v>
      </c>
      <c r="AI3">
        <v>13.884961685420137</v>
      </c>
      <c r="AJ3" t="s">
        <v>427</v>
      </c>
      <c r="AK3" t="s">
        <v>408</v>
      </c>
      <c r="AL3">
        <v>8.3309770112520827</v>
      </c>
      <c r="AM3">
        <v>27</v>
      </c>
      <c r="AN3">
        <v>1.7999999999999998</v>
      </c>
      <c r="AO3">
        <v>7.1999999999999993</v>
      </c>
      <c r="AP3">
        <v>9</v>
      </c>
      <c r="AQ3">
        <v>15</v>
      </c>
      <c r="AR3">
        <v>-0.66902298874791644</v>
      </c>
      <c r="AS3">
        <v>-0.35458218403639574</v>
      </c>
      <c r="AT3">
        <v>-0.1137339080871458</v>
      </c>
      <c r="AU3">
        <v>-0.20070689662437494</v>
      </c>
      <c r="AV3">
        <v>27.354582184036396</v>
      </c>
      <c r="AW3">
        <v>9.1137339080871467</v>
      </c>
      <c r="AX3">
        <v>15.200706896624375</v>
      </c>
      <c r="AY3">
        <v>28.987825995000001</v>
      </c>
      <c r="AZ3">
        <v>1.932521733</v>
      </c>
      <c r="BA3">
        <v>7.7300869319999999</v>
      </c>
      <c r="BB3">
        <v>9.6626086650000005</v>
      </c>
      <c r="BC3">
        <v>16.104347775000001</v>
      </c>
      <c r="BD3">
        <v>-1.6332438109636058</v>
      </c>
      <c r="BE3">
        <v>-1.3316316537479169</v>
      </c>
      <c r="BF3">
        <v>-0.54887475691285381</v>
      </c>
      <c r="BG3">
        <v>-0.90364087837562579</v>
      </c>
      <c r="BH3">
        <v>1436.3940000000002</v>
      </c>
      <c r="BI3">
        <v>1723.6728000000003</v>
      </c>
      <c r="BJ3">
        <v>2477.7796500000004</v>
      </c>
      <c r="BK3" t="s">
        <v>411</v>
      </c>
      <c r="BL3" t="s">
        <v>428</v>
      </c>
      <c r="BM3">
        <v>2477.7796500000004</v>
      </c>
      <c r="BN3">
        <v>619.4449125000001</v>
      </c>
      <c r="BO3">
        <v>867.2228775000001</v>
      </c>
      <c r="BP3">
        <v>681.38940375000016</v>
      </c>
      <c r="BQ3">
        <v>309.72245625000005</v>
      </c>
      <c r="BR3">
        <v>371.66694750000005</v>
      </c>
      <c r="BS3">
        <v>92.916736875000012</v>
      </c>
      <c r="BT3">
        <v>68.827212500000016</v>
      </c>
      <c r="BU3">
        <v>92.916736875000012</v>
      </c>
      <c r="BV3">
        <v>130.083431625</v>
      </c>
      <c r="BW3">
        <v>102.20841056250002</v>
      </c>
      <c r="BX3">
        <v>46.458368437500006</v>
      </c>
      <c r="BY3">
        <v>23.229184218750003</v>
      </c>
      <c r="BZ3">
        <v>32.520857906250001</v>
      </c>
      <c r="CA3">
        <v>25.552102640625005</v>
      </c>
      <c r="CB3">
        <v>11.614592109375002</v>
      </c>
      <c r="CC3">
        <v>17.206803125000004</v>
      </c>
      <c r="CD3">
        <v>24.089524375000003</v>
      </c>
      <c r="CE3">
        <v>18.927483437500005</v>
      </c>
      <c r="CF3">
        <v>8.603401562500002</v>
      </c>
      <c r="CG3" t="s">
        <v>410</v>
      </c>
      <c r="CH3" t="s">
        <v>411</v>
      </c>
      <c r="CI3" t="s">
        <v>411</v>
      </c>
      <c r="CJ3" t="s">
        <v>411</v>
      </c>
      <c r="CK3" t="s">
        <v>410</v>
      </c>
      <c r="CL3" t="s">
        <v>410</v>
      </c>
      <c r="CM3" t="s">
        <v>411</v>
      </c>
      <c r="CN3" t="s">
        <v>411</v>
      </c>
      <c r="CO3" t="s">
        <v>411</v>
      </c>
      <c r="CP3" t="s">
        <v>411</v>
      </c>
      <c r="CQ3" t="s">
        <v>411</v>
      </c>
      <c r="CR3" t="s">
        <v>411</v>
      </c>
      <c r="CS3" t="s">
        <v>411</v>
      </c>
      <c r="CT3" t="s">
        <v>411</v>
      </c>
      <c r="CU3" t="s">
        <v>410</v>
      </c>
      <c r="CV3" t="s">
        <v>410</v>
      </c>
      <c r="CW3" t="s">
        <v>411</v>
      </c>
      <c r="CX3" t="s">
        <v>410</v>
      </c>
      <c r="CY3" t="s">
        <v>411</v>
      </c>
      <c r="CZ3" t="s">
        <v>411</v>
      </c>
      <c r="DA3" t="s">
        <v>411</v>
      </c>
      <c r="DB3" t="s">
        <v>411</v>
      </c>
      <c r="DC3" t="s">
        <v>410</v>
      </c>
      <c r="DD3" t="s">
        <v>411</v>
      </c>
      <c r="DE3" t="s">
        <v>410</v>
      </c>
      <c r="DF3" t="s">
        <v>411</v>
      </c>
      <c r="DG3" t="s">
        <v>429</v>
      </c>
      <c r="DH3" t="s">
        <v>411</v>
      </c>
      <c r="DI3" t="s">
        <v>411</v>
      </c>
      <c r="DJ3" t="s">
        <v>413</v>
      </c>
      <c r="DK3" t="s">
        <v>430</v>
      </c>
      <c r="DL3" t="s">
        <v>411</v>
      </c>
      <c r="DM3" t="s">
        <v>411</v>
      </c>
      <c r="DN3" t="s">
        <v>411</v>
      </c>
      <c r="DO3" t="s">
        <v>411</v>
      </c>
      <c r="DP3" t="s">
        <v>411</v>
      </c>
      <c r="DQ3" t="s">
        <v>411</v>
      </c>
      <c r="DR3" t="s">
        <v>411</v>
      </c>
      <c r="DS3" t="s">
        <v>411</v>
      </c>
      <c r="DT3" t="s">
        <v>411</v>
      </c>
      <c r="DU3" t="s">
        <v>431</v>
      </c>
      <c r="DV3" t="s">
        <v>411</v>
      </c>
      <c r="DW3" t="s">
        <v>411</v>
      </c>
      <c r="DX3" t="s">
        <v>411</v>
      </c>
      <c r="DY3" t="s">
        <v>416</v>
      </c>
      <c r="DZ3" t="s">
        <v>411</v>
      </c>
      <c r="EA3" t="s">
        <v>417</v>
      </c>
      <c r="EB3" t="s">
        <v>411</v>
      </c>
      <c r="EC3" t="s">
        <v>411</v>
      </c>
      <c r="ED3" t="s">
        <v>432</v>
      </c>
      <c r="EE3" t="s">
        <v>411</v>
      </c>
      <c r="EF3" t="s">
        <v>411</v>
      </c>
      <c r="EG3" t="s">
        <v>411</v>
      </c>
      <c r="EH3" t="s">
        <v>433</v>
      </c>
      <c r="EI3" t="s">
        <v>411</v>
      </c>
      <c r="EJ3" t="s">
        <v>411</v>
      </c>
      <c r="EK3" t="s">
        <v>411</v>
      </c>
      <c r="EL3" t="s">
        <v>418</v>
      </c>
      <c r="EM3" t="s">
        <v>434</v>
      </c>
      <c r="EN3" t="s">
        <v>435</v>
      </c>
      <c r="EO3" t="s">
        <v>411</v>
      </c>
      <c r="EP3" t="s">
        <v>411</v>
      </c>
      <c r="EQ3" t="s">
        <v>436</v>
      </c>
      <c r="ER3" t="s">
        <v>411</v>
      </c>
      <c r="ES3" t="s">
        <v>411</v>
      </c>
      <c r="ET3" t="s">
        <v>411</v>
      </c>
      <c r="EU3" t="s">
        <v>411</v>
      </c>
      <c r="EV3" t="s">
        <v>411</v>
      </c>
      <c r="EW3" t="s">
        <v>420</v>
      </c>
      <c r="EX3">
        <v>88.75</v>
      </c>
      <c r="EY3">
        <v>91.25</v>
      </c>
      <c r="EZ3" t="s">
        <v>422</v>
      </c>
      <c r="FA3" t="s">
        <v>422</v>
      </c>
      <c r="FB3" t="s">
        <v>422</v>
      </c>
      <c r="FC3" t="s">
        <v>422</v>
      </c>
      <c r="FD3">
        <v>46</v>
      </c>
      <c r="FE3" t="s">
        <v>422</v>
      </c>
      <c r="FF3" t="s">
        <v>422</v>
      </c>
      <c r="FG3">
        <v>15</v>
      </c>
      <c r="FH3" t="s">
        <v>422</v>
      </c>
      <c r="FI3" t="s">
        <v>422</v>
      </c>
      <c r="FJ3">
        <v>19</v>
      </c>
      <c r="FK3" t="s">
        <v>421</v>
      </c>
      <c r="FL3" t="s">
        <v>421</v>
      </c>
      <c r="FM3">
        <v>60</v>
      </c>
      <c r="FN3" t="s">
        <v>422</v>
      </c>
      <c r="FO3" t="s">
        <v>422</v>
      </c>
      <c r="FP3">
        <v>43</v>
      </c>
      <c r="FQ3" t="s">
        <v>422</v>
      </c>
      <c r="FR3" t="s">
        <v>422</v>
      </c>
    </row>
    <row r="4" spans="1:174" x14ac:dyDescent="0.3">
      <c r="A4" t="s">
        <v>401</v>
      </c>
      <c r="B4" t="s">
        <v>355</v>
      </c>
      <c r="C4" t="s">
        <v>356</v>
      </c>
      <c r="D4">
        <v>1273062035</v>
      </c>
      <c r="E4">
        <v>9222978957</v>
      </c>
      <c r="F4" t="s">
        <v>437</v>
      </c>
      <c r="G4" t="s">
        <v>357</v>
      </c>
      <c r="H4" t="s">
        <v>358</v>
      </c>
      <c r="I4">
        <v>2</v>
      </c>
      <c r="J4" t="s">
        <v>359</v>
      </c>
      <c r="K4" t="s">
        <v>360</v>
      </c>
      <c r="L4" t="s">
        <v>403</v>
      </c>
      <c r="M4">
        <v>170</v>
      </c>
      <c r="N4">
        <v>83</v>
      </c>
      <c r="O4">
        <v>24</v>
      </c>
      <c r="P4">
        <v>40</v>
      </c>
      <c r="Q4">
        <v>48</v>
      </c>
      <c r="R4">
        <v>31</v>
      </c>
      <c r="S4">
        <v>110</v>
      </c>
      <c r="T4">
        <v>99</v>
      </c>
      <c r="U4">
        <v>105</v>
      </c>
      <c r="V4">
        <v>60</v>
      </c>
      <c r="W4">
        <v>28.719723183391007</v>
      </c>
      <c r="X4" t="s">
        <v>404</v>
      </c>
      <c r="Y4">
        <v>25</v>
      </c>
      <c r="Z4">
        <v>18.5</v>
      </c>
      <c r="AA4">
        <v>65.165423000000004</v>
      </c>
      <c r="AB4">
        <v>17.834576999999996</v>
      </c>
      <c r="AC4" t="s">
        <v>404</v>
      </c>
      <c r="AD4">
        <v>72.249999999999986</v>
      </c>
      <c r="AE4">
        <v>53.464999999999996</v>
      </c>
      <c r="AF4">
        <v>0.94285714285714284</v>
      </c>
      <c r="AG4" t="s">
        <v>426</v>
      </c>
      <c r="AH4" t="s">
        <v>406</v>
      </c>
      <c r="AI4" t="e">
        <v>#REF!</v>
      </c>
      <c r="AJ4" t="e">
        <v>#REF!</v>
      </c>
      <c r="AK4" t="s">
        <v>408</v>
      </c>
      <c r="AL4" t="e">
        <v>#REF!</v>
      </c>
      <c r="AM4">
        <v>37.35</v>
      </c>
      <c r="AN4">
        <v>2.4899999999999998</v>
      </c>
      <c r="AO4">
        <v>9.9599999999999991</v>
      </c>
      <c r="AP4">
        <v>12.45</v>
      </c>
      <c r="AQ4">
        <v>20.75</v>
      </c>
      <c r="AR4" t="e">
        <v>#REF!</v>
      </c>
      <c r="AS4" t="e">
        <v>#REF!</v>
      </c>
      <c r="AT4" t="e">
        <v>#REF!</v>
      </c>
      <c r="AU4" t="e">
        <v>#REF!</v>
      </c>
      <c r="AV4" t="e">
        <v>#REF!</v>
      </c>
      <c r="AW4" t="e">
        <v>#REF!</v>
      </c>
      <c r="AX4" t="e">
        <v>#REF!</v>
      </c>
      <c r="AY4">
        <v>29.324440350000003</v>
      </c>
      <c r="AZ4">
        <v>1.9549626900000001</v>
      </c>
      <c r="BA4">
        <v>7.8198507600000005</v>
      </c>
      <c r="BB4">
        <v>9.7748134499999999</v>
      </c>
      <c r="BC4">
        <v>16.291355750000001</v>
      </c>
      <c r="BD4" t="e">
        <v>#REF!</v>
      </c>
      <c r="BE4" t="e">
        <v>#REF!</v>
      </c>
      <c r="BF4" t="e">
        <v>#REF!</v>
      </c>
      <c r="BG4" t="e">
        <v>#REF!</v>
      </c>
      <c r="BH4">
        <v>1879.895</v>
      </c>
      <c r="BI4">
        <v>2255.8739999999998</v>
      </c>
      <c r="BJ4">
        <v>2584.8556250000001</v>
      </c>
      <c r="BK4" t="s">
        <v>404</v>
      </c>
      <c r="BL4" t="s">
        <v>409</v>
      </c>
      <c r="BM4">
        <v>2084.8556250000001</v>
      </c>
      <c r="BN4">
        <v>521.21390625000004</v>
      </c>
      <c r="BO4">
        <v>729.69946875000005</v>
      </c>
      <c r="BP4">
        <v>573.33529687500004</v>
      </c>
      <c r="BQ4">
        <v>260.60695312500002</v>
      </c>
      <c r="BR4">
        <v>312.72834375000002</v>
      </c>
      <c r="BS4">
        <v>78.182085937500005</v>
      </c>
      <c r="BT4">
        <v>57.912656250000005</v>
      </c>
      <c r="BU4">
        <v>78.182085937500005</v>
      </c>
      <c r="BV4">
        <v>109.45492031250001</v>
      </c>
      <c r="BW4">
        <v>86.000294531250006</v>
      </c>
      <c r="BX4">
        <v>39.091042968750003</v>
      </c>
      <c r="BY4">
        <v>19.545521484375001</v>
      </c>
      <c r="BZ4">
        <v>27.363730078125002</v>
      </c>
      <c r="CA4">
        <v>21.500073632812502</v>
      </c>
      <c r="CB4">
        <v>9.7727607421875007</v>
      </c>
      <c r="CC4">
        <v>14.478164062500001</v>
      </c>
      <c r="CD4">
        <v>20.269429687500001</v>
      </c>
      <c r="CE4">
        <v>15.925980468750003</v>
      </c>
      <c r="CF4">
        <v>7.2390820312500006</v>
      </c>
      <c r="CG4" t="s">
        <v>410</v>
      </c>
      <c r="CH4" t="s">
        <v>411</v>
      </c>
      <c r="CI4" t="s">
        <v>411</v>
      </c>
      <c r="CJ4" t="s">
        <v>411</v>
      </c>
      <c r="CK4" t="s">
        <v>411</v>
      </c>
      <c r="CL4" t="s">
        <v>411</v>
      </c>
      <c r="CM4" t="s">
        <v>410</v>
      </c>
      <c r="CN4" t="s">
        <v>411</v>
      </c>
      <c r="CO4" t="s">
        <v>410</v>
      </c>
      <c r="CP4" t="s">
        <v>411</v>
      </c>
      <c r="CQ4" t="s">
        <v>411</v>
      </c>
      <c r="CR4" t="s">
        <v>411</v>
      </c>
      <c r="CS4" t="s">
        <v>411</v>
      </c>
      <c r="CT4" t="s">
        <v>411</v>
      </c>
      <c r="CU4" t="s">
        <v>410</v>
      </c>
      <c r="CV4" t="s">
        <v>410</v>
      </c>
      <c r="CW4" t="s">
        <v>411</v>
      </c>
      <c r="CX4" t="s">
        <v>410</v>
      </c>
      <c r="CY4" t="s">
        <v>410</v>
      </c>
      <c r="CZ4" t="s">
        <v>411</v>
      </c>
      <c r="DA4" t="s">
        <v>411</v>
      </c>
      <c r="DB4" t="s">
        <v>411</v>
      </c>
      <c r="DC4" t="s">
        <v>411</v>
      </c>
      <c r="DD4" t="s">
        <v>410</v>
      </c>
      <c r="DE4" t="s">
        <v>411</v>
      </c>
      <c r="DF4" t="s">
        <v>411</v>
      </c>
      <c r="DG4" t="s">
        <v>411</v>
      </c>
      <c r="DH4" t="s">
        <v>429</v>
      </c>
      <c r="DI4" t="s">
        <v>411</v>
      </c>
      <c r="DJ4" t="s">
        <v>413</v>
      </c>
      <c r="DK4" t="s">
        <v>430</v>
      </c>
      <c r="DL4" t="s">
        <v>411</v>
      </c>
      <c r="DM4" t="s">
        <v>411</v>
      </c>
      <c r="DN4" t="s">
        <v>411</v>
      </c>
      <c r="DO4" t="s">
        <v>429</v>
      </c>
      <c r="DP4" t="s">
        <v>411</v>
      </c>
      <c r="DQ4" t="s">
        <v>411</v>
      </c>
      <c r="DR4" t="s">
        <v>438</v>
      </c>
      <c r="DS4" t="s">
        <v>411</v>
      </c>
      <c r="DT4" t="s">
        <v>411</v>
      </c>
      <c r="DU4" t="s">
        <v>411</v>
      </c>
      <c r="DV4" t="s">
        <v>439</v>
      </c>
      <c r="DW4" t="s">
        <v>411</v>
      </c>
      <c r="DX4" t="s">
        <v>415</v>
      </c>
      <c r="DY4" t="s">
        <v>416</v>
      </c>
      <c r="DZ4" t="s">
        <v>411</v>
      </c>
      <c r="EA4" t="s">
        <v>417</v>
      </c>
      <c r="EB4" t="s">
        <v>411</v>
      </c>
      <c r="EC4" t="s">
        <v>411</v>
      </c>
      <c r="ED4" t="s">
        <v>411</v>
      </c>
      <c r="EE4" t="s">
        <v>411</v>
      </c>
      <c r="EF4" t="s">
        <v>411</v>
      </c>
      <c r="EG4" t="s">
        <v>411</v>
      </c>
      <c r="EH4" t="s">
        <v>411</v>
      </c>
      <c r="EI4" t="s">
        <v>411</v>
      </c>
      <c r="EJ4" t="s">
        <v>411</v>
      </c>
      <c r="EK4" t="s">
        <v>411</v>
      </c>
      <c r="EL4" t="s">
        <v>418</v>
      </c>
      <c r="EM4" t="s">
        <v>411</v>
      </c>
      <c r="EN4" t="s">
        <v>411</v>
      </c>
      <c r="EO4" t="s">
        <v>440</v>
      </c>
      <c r="EP4" t="s">
        <v>411</v>
      </c>
      <c r="EQ4" t="s">
        <v>436</v>
      </c>
      <c r="ER4" t="s">
        <v>419</v>
      </c>
      <c r="ES4" t="s">
        <v>411</v>
      </c>
      <c r="ET4" t="s">
        <v>411</v>
      </c>
      <c r="EU4" t="s">
        <v>411</v>
      </c>
      <c r="EV4" t="s">
        <v>410</v>
      </c>
      <c r="EW4" t="s">
        <v>441</v>
      </c>
      <c r="EX4">
        <v>80</v>
      </c>
      <c r="EY4">
        <v>63.333333333333336</v>
      </c>
      <c r="EZ4" t="s">
        <v>422</v>
      </c>
      <c r="FA4" t="s">
        <v>422</v>
      </c>
      <c r="FB4" t="s">
        <v>422</v>
      </c>
      <c r="FC4" t="s">
        <v>422</v>
      </c>
      <c r="FD4">
        <v>44</v>
      </c>
      <c r="FE4" t="s">
        <v>422</v>
      </c>
      <c r="FF4" t="s">
        <v>422</v>
      </c>
      <c r="FG4">
        <v>30</v>
      </c>
      <c r="FH4" t="s">
        <v>421</v>
      </c>
      <c r="FI4" t="s">
        <v>421</v>
      </c>
      <c r="FJ4">
        <v>29</v>
      </c>
      <c r="FK4" t="s">
        <v>422</v>
      </c>
      <c r="FL4" t="s">
        <v>422</v>
      </c>
      <c r="FM4">
        <v>26</v>
      </c>
      <c r="FN4" t="s">
        <v>421</v>
      </c>
      <c r="FO4" t="s">
        <v>421</v>
      </c>
      <c r="FP4">
        <v>37</v>
      </c>
      <c r="FQ4" t="s">
        <v>422</v>
      </c>
      <c r="FR4" t="s">
        <v>422</v>
      </c>
    </row>
    <row r="5" spans="1:174" x14ac:dyDescent="0.3">
      <c r="A5" t="s">
        <v>401</v>
      </c>
      <c r="B5" t="s">
        <v>361</v>
      </c>
      <c r="C5" t="s">
        <v>362</v>
      </c>
      <c r="D5">
        <v>1100430105</v>
      </c>
      <c r="E5">
        <v>9130741442</v>
      </c>
      <c r="F5" t="s">
        <v>437</v>
      </c>
      <c r="G5" t="s">
        <v>363</v>
      </c>
      <c r="H5" t="s">
        <v>364</v>
      </c>
      <c r="I5">
        <v>0</v>
      </c>
      <c r="J5">
        <v>0</v>
      </c>
      <c r="K5">
        <v>0</v>
      </c>
      <c r="L5" t="s">
        <v>442</v>
      </c>
      <c r="M5">
        <v>174</v>
      </c>
      <c r="N5">
        <v>75</v>
      </c>
      <c r="O5">
        <v>24</v>
      </c>
      <c r="P5">
        <v>38</v>
      </c>
      <c r="Q5">
        <v>44</v>
      </c>
      <c r="R5">
        <v>32</v>
      </c>
      <c r="S5">
        <v>96</v>
      </c>
      <c r="T5">
        <v>93</v>
      </c>
      <c r="U5">
        <v>100</v>
      </c>
      <c r="V5">
        <v>55</v>
      </c>
      <c r="W5">
        <v>24.772096710265558</v>
      </c>
      <c r="X5" t="s">
        <v>411</v>
      </c>
      <c r="Y5">
        <v>25</v>
      </c>
      <c r="Z5">
        <v>18.5</v>
      </c>
      <c r="AA5">
        <v>68.157550599999993</v>
      </c>
      <c r="AB5">
        <v>6.8424494000000067</v>
      </c>
      <c r="AC5" t="s">
        <v>404</v>
      </c>
      <c r="AD5">
        <v>75.69</v>
      </c>
      <c r="AE5">
        <v>56.010600000000004</v>
      </c>
      <c r="AF5">
        <v>0.93</v>
      </c>
      <c r="AG5" t="s">
        <v>426</v>
      </c>
      <c r="AH5" t="s">
        <v>406</v>
      </c>
      <c r="AI5" t="e">
        <v>#REF!</v>
      </c>
      <c r="AJ5" t="e">
        <v>#REF!</v>
      </c>
      <c r="AK5" t="s">
        <v>408</v>
      </c>
      <c r="AL5" t="e">
        <v>#REF!</v>
      </c>
      <c r="AM5">
        <v>33.75</v>
      </c>
      <c r="AN5">
        <v>2.25</v>
      </c>
      <c r="AO5">
        <v>9</v>
      </c>
      <c r="AP5">
        <v>11.25</v>
      </c>
      <c r="AQ5">
        <v>18.75</v>
      </c>
      <c r="AR5" t="e">
        <v>#REF!</v>
      </c>
      <c r="AS5" t="e">
        <v>#REF!</v>
      </c>
      <c r="AT5" t="e">
        <v>#REF!</v>
      </c>
      <c r="AU5" t="e">
        <v>#REF!</v>
      </c>
      <c r="AV5" t="e">
        <v>#REF!</v>
      </c>
      <c r="AW5" t="e">
        <v>#REF!</v>
      </c>
      <c r="AX5" t="e">
        <v>#REF!</v>
      </c>
      <c r="AY5">
        <v>30.670897769999996</v>
      </c>
      <c r="AZ5">
        <v>2.0447265179999996</v>
      </c>
      <c r="BA5">
        <v>8.1789060719999984</v>
      </c>
      <c r="BB5">
        <v>10.223632589999999</v>
      </c>
      <c r="BC5">
        <v>17.039387649999998</v>
      </c>
      <c r="BD5" t="e">
        <v>#REF!</v>
      </c>
      <c r="BE5" t="e">
        <v>#REF!</v>
      </c>
      <c r="BF5" t="e">
        <v>#REF!</v>
      </c>
      <c r="BG5" t="e">
        <v>#REF!</v>
      </c>
      <c r="BH5">
        <v>1791.915</v>
      </c>
      <c r="BI5">
        <v>2150.2979999999998</v>
      </c>
      <c r="BJ5">
        <v>2777.4682499999999</v>
      </c>
      <c r="BK5" t="s">
        <v>411</v>
      </c>
      <c r="BL5" t="s">
        <v>428</v>
      </c>
      <c r="BM5">
        <v>2777.4682499999999</v>
      </c>
      <c r="BN5">
        <v>694.36706249999997</v>
      </c>
      <c r="BO5">
        <v>972.11388749999992</v>
      </c>
      <c r="BP5">
        <v>763.80376875000002</v>
      </c>
      <c r="BQ5">
        <v>347.18353124999999</v>
      </c>
      <c r="BR5">
        <v>416.62023749999997</v>
      </c>
      <c r="BS5">
        <v>104.15505937499999</v>
      </c>
      <c r="BT5">
        <v>77.151895833333327</v>
      </c>
      <c r="BU5">
        <v>104.15505937499999</v>
      </c>
      <c r="BV5">
        <v>145.81708312499998</v>
      </c>
      <c r="BW5">
        <v>114.57056531250001</v>
      </c>
      <c r="BX5">
        <v>52.077529687499997</v>
      </c>
      <c r="BY5">
        <v>26.038764843749998</v>
      </c>
      <c r="BZ5">
        <v>36.454270781249996</v>
      </c>
      <c r="CA5">
        <v>28.642641328125002</v>
      </c>
      <c r="CB5">
        <v>13.019382421874999</v>
      </c>
      <c r="CC5">
        <v>19.287973958333332</v>
      </c>
      <c r="CD5">
        <v>27.003163541666662</v>
      </c>
      <c r="CE5">
        <v>21.216771354166667</v>
      </c>
      <c r="CF5">
        <v>9.6439869791666659</v>
      </c>
      <c r="CG5" t="s">
        <v>410</v>
      </c>
      <c r="CH5" t="s">
        <v>411</v>
      </c>
      <c r="CI5" t="s">
        <v>411</v>
      </c>
      <c r="CJ5" t="s">
        <v>410</v>
      </c>
      <c r="CK5" t="s">
        <v>411</v>
      </c>
      <c r="CL5" t="s">
        <v>411</v>
      </c>
      <c r="CM5" t="s">
        <v>411</v>
      </c>
      <c r="CN5" t="s">
        <v>410</v>
      </c>
      <c r="CO5" t="s">
        <v>411</v>
      </c>
      <c r="CP5" t="s">
        <v>410</v>
      </c>
      <c r="CQ5" t="s">
        <v>411</v>
      </c>
      <c r="CR5" t="s">
        <v>411</v>
      </c>
      <c r="CS5" t="s">
        <v>410</v>
      </c>
      <c r="CT5" t="s">
        <v>411</v>
      </c>
      <c r="CU5" t="s">
        <v>410</v>
      </c>
      <c r="CV5" t="s">
        <v>410</v>
      </c>
      <c r="CW5" t="s">
        <v>410</v>
      </c>
      <c r="CX5" t="s">
        <v>410</v>
      </c>
      <c r="CY5" t="s">
        <v>411</v>
      </c>
      <c r="CZ5" t="s">
        <v>411</v>
      </c>
      <c r="DA5" t="s">
        <v>410</v>
      </c>
      <c r="DB5" t="s">
        <v>411</v>
      </c>
      <c r="DC5" t="s">
        <v>411</v>
      </c>
      <c r="DD5" t="s">
        <v>410</v>
      </c>
      <c r="DE5" t="s">
        <v>411</v>
      </c>
      <c r="DF5" t="s">
        <v>410</v>
      </c>
      <c r="DG5" t="s">
        <v>411</v>
      </c>
      <c r="DH5" t="s">
        <v>429</v>
      </c>
      <c r="DI5" t="s">
        <v>411</v>
      </c>
      <c r="DJ5" t="s">
        <v>411</v>
      </c>
      <c r="DK5" t="s">
        <v>411</v>
      </c>
      <c r="DL5" t="s">
        <v>411</v>
      </c>
      <c r="DM5" t="s">
        <v>411</v>
      </c>
      <c r="DN5" t="s">
        <v>411</v>
      </c>
      <c r="DO5" t="s">
        <v>429</v>
      </c>
      <c r="DP5" t="s">
        <v>411</v>
      </c>
      <c r="DQ5" t="s">
        <v>411</v>
      </c>
      <c r="DR5" t="s">
        <v>411</v>
      </c>
      <c r="DS5" t="s">
        <v>411</v>
      </c>
      <c r="DT5" t="s">
        <v>411</v>
      </c>
      <c r="DU5" t="s">
        <v>431</v>
      </c>
      <c r="DV5" t="s">
        <v>411</v>
      </c>
      <c r="DW5" t="s">
        <v>411</v>
      </c>
      <c r="DX5" t="s">
        <v>415</v>
      </c>
      <c r="DY5" t="s">
        <v>416</v>
      </c>
      <c r="DZ5" t="s">
        <v>411</v>
      </c>
      <c r="EA5" t="s">
        <v>417</v>
      </c>
      <c r="EB5" t="s">
        <v>411</v>
      </c>
      <c r="EC5" t="s">
        <v>411</v>
      </c>
      <c r="ED5" t="s">
        <v>432</v>
      </c>
      <c r="EE5" t="s">
        <v>411</v>
      </c>
      <c r="EF5" t="s">
        <v>411</v>
      </c>
      <c r="EG5" t="s">
        <v>411</v>
      </c>
      <c r="EH5" t="s">
        <v>411</v>
      </c>
      <c r="EI5" t="s">
        <v>411</v>
      </c>
      <c r="EJ5" t="s">
        <v>411</v>
      </c>
      <c r="EK5" t="s">
        <v>411</v>
      </c>
      <c r="EL5" t="s">
        <v>411</v>
      </c>
      <c r="EM5" t="s">
        <v>411</v>
      </c>
      <c r="EN5" t="s">
        <v>411</v>
      </c>
      <c r="EO5" t="s">
        <v>411</v>
      </c>
      <c r="EP5" t="s">
        <v>411</v>
      </c>
      <c r="EQ5" t="s">
        <v>436</v>
      </c>
      <c r="ER5" t="s">
        <v>419</v>
      </c>
      <c r="ES5" t="s">
        <v>411</v>
      </c>
      <c r="ET5" t="s">
        <v>411</v>
      </c>
      <c r="EU5" t="s">
        <v>411</v>
      </c>
      <c r="EV5" t="s">
        <v>410</v>
      </c>
      <c r="EW5" t="s">
        <v>420</v>
      </c>
      <c r="EX5">
        <v>91.25</v>
      </c>
      <c r="EY5">
        <v>95</v>
      </c>
      <c r="EZ5" t="s">
        <v>422</v>
      </c>
      <c r="FA5" t="s">
        <v>422</v>
      </c>
      <c r="FB5" t="s">
        <v>422</v>
      </c>
      <c r="FC5" t="s">
        <v>422</v>
      </c>
      <c r="FD5">
        <v>33</v>
      </c>
      <c r="FE5" t="s">
        <v>421</v>
      </c>
      <c r="FF5" t="s">
        <v>421</v>
      </c>
      <c r="FG5">
        <v>15</v>
      </c>
      <c r="FH5" t="s">
        <v>422</v>
      </c>
      <c r="FI5" t="s">
        <v>422</v>
      </c>
      <c r="FJ5">
        <v>24</v>
      </c>
      <c r="FK5" t="s">
        <v>422</v>
      </c>
      <c r="FL5" t="s">
        <v>422</v>
      </c>
      <c r="FM5">
        <v>78</v>
      </c>
      <c r="FN5" t="s">
        <v>422</v>
      </c>
      <c r="FO5" t="s">
        <v>422</v>
      </c>
      <c r="FP5">
        <v>44</v>
      </c>
      <c r="FQ5" t="s">
        <v>422</v>
      </c>
      <c r="FR5" t="s">
        <v>422</v>
      </c>
    </row>
    <row r="6" spans="1:174" x14ac:dyDescent="0.3">
      <c r="A6" t="s">
        <v>401</v>
      </c>
      <c r="B6" t="s">
        <v>365</v>
      </c>
      <c r="C6" t="s">
        <v>366</v>
      </c>
      <c r="D6">
        <v>2282450787</v>
      </c>
      <c r="E6">
        <v>9217667870</v>
      </c>
      <c r="F6" t="s">
        <v>443</v>
      </c>
      <c r="G6" t="s">
        <v>363</v>
      </c>
      <c r="H6" t="s">
        <v>358</v>
      </c>
      <c r="I6">
        <v>0.75</v>
      </c>
      <c r="J6">
        <v>0</v>
      </c>
      <c r="K6">
        <v>0</v>
      </c>
      <c r="L6" t="s">
        <v>444</v>
      </c>
      <c r="M6">
        <v>178</v>
      </c>
      <c r="N6">
        <v>70</v>
      </c>
      <c r="O6">
        <v>26</v>
      </c>
      <c r="P6">
        <v>38</v>
      </c>
      <c r="Q6">
        <v>45</v>
      </c>
      <c r="R6">
        <v>27</v>
      </c>
      <c r="S6">
        <v>90</v>
      </c>
      <c r="T6">
        <v>86</v>
      </c>
      <c r="U6">
        <v>98</v>
      </c>
      <c r="V6">
        <v>50</v>
      </c>
      <c r="W6">
        <v>22.093170054286073</v>
      </c>
      <c r="X6" t="s">
        <v>411</v>
      </c>
      <c r="Y6">
        <v>25</v>
      </c>
      <c r="Z6">
        <v>18.5</v>
      </c>
      <c r="AA6">
        <v>71.149678199999997</v>
      </c>
      <c r="AB6">
        <v>-1.1496781999999968</v>
      </c>
      <c r="AC6" t="s">
        <v>425</v>
      </c>
      <c r="AD6">
        <v>79.210000000000008</v>
      </c>
      <c r="AE6">
        <v>58.615400000000001</v>
      </c>
      <c r="AF6">
        <v>0.87755102040816324</v>
      </c>
      <c r="AG6" t="s">
        <v>426</v>
      </c>
      <c r="AH6" t="s">
        <v>406</v>
      </c>
      <c r="AI6" t="e">
        <v>#REF!</v>
      </c>
      <c r="AJ6" t="e">
        <v>#REF!</v>
      </c>
      <c r="AK6" t="s">
        <v>408</v>
      </c>
      <c r="AL6" t="e">
        <v>#REF!</v>
      </c>
      <c r="AM6">
        <v>31.5</v>
      </c>
      <c r="AN6">
        <v>2.1</v>
      </c>
      <c r="AO6">
        <v>8.4</v>
      </c>
      <c r="AP6">
        <v>10.5</v>
      </c>
      <c r="AQ6">
        <v>17.5</v>
      </c>
      <c r="AR6" t="e">
        <v>#REF!</v>
      </c>
      <c r="AS6" t="e">
        <v>#REF!</v>
      </c>
      <c r="AT6" t="e">
        <v>#REF!</v>
      </c>
      <c r="AU6" t="e">
        <v>#REF!</v>
      </c>
      <c r="AV6" t="e">
        <v>#REF!</v>
      </c>
      <c r="AW6" t="e">
        <v>#REF!</v>
      </c>
      <c r="AX6" t="e">
        <v>#REF!</v>
      </c>
      <c r="AY6">
        <v>32.017355189999996</v>
      </c>
      <c r="AZ6">
        <v>2.1344903459999998</v>
      </c>
      <c r="BA6">
        <v>8.537961383999999</v>
      </c>
      <c r="BB6">
        <v>10.672451729999999</v>
      </c>
      <c r="BC6">
        <v>17.787419549999999</v>
      </c>
      <c r="BD6" t="e">
        <v>#REF!</v>
      </c>
      <c r="BE6" t="e">
        <v>#REF!</v>
      </c>
      <c r="BF6" t="e">
        <v>#REF!</v>
      </c>
      <c r="BG6" t="e">
        <v>#REF!</v>
      </c>
      <c r="BH6">
        <v>1732.7720000000004</v>
      </c>
      <c r="BI6">
        <v>2079.3264000000004</v>
      </c>
      <c r="BJ6">
        <v>2079.3264000000004</v>
      </c>
      <c r="BK6" t="s">
        <v>411</v>
      </c>
      <c r="BL6" t="s">
        <v>428</v>
      </c>
      <c r="BM6">
        <v>2079.3264000000004</v>
      </c>
      <c r="BN6">
        <v>519.83160000000009</v>
      </c>
      <c r="BO6">
        <v>727.76424000000009</v>
      </c>
      <c r="BP6">
        <v>571.81476000000021</v>
      </c>
      <c r="BQ6">
        <v>259.91580000000005</v>
      </c>
      <c r="BR6">
        <v>311.89896000000005</v>
      </c>
      <c r="BS6">
        <v>77.974740000000011</v>
      </c>
      <c r="BT6">
        <v>57.759066666666676</v>
      </c>
      <c r="BU6">
        <v>77.974740000000011</v>
      </c>
      <c r="BV6">
        <v>109.16463600000002</v>
      </c>
      <c r="BW6">
        <v>85.772214000000019</v>
      </c>
      <c r="BX6">
        <v>38.987370000000006</v>
      </c>
      <c r="BY6">
        <v>19.493685000000003</v>
      </c>
      <c r="BZ6">
        <v>27.291159000000004</v>
      </c>
      <c r="CA6">
        <v>21.443053500000005</v>
      </c>
      <c r="CB6">
        <v>9.7468425000000014</v>
      </c>
      <c r="CC6">
        <v>14.439766666666669</v>
      </c>
      <c r="CD6">
        <v>20.215673333333335</v>
      </c>
      <c r="CE6">
        <v>15.883743333333337</v>
      </c>
      <c r="CF6">
        <v>7.2198833333333345</v>
      </c>
      <c r="CG6" t="s">
        <v>410</v>
      </c>
      <c r="CH6" t="s">
        <v>411</v>
      </c>
      <c r="CI6" t="s">
        <v>411</v>
      </c>
      <c r="CJ6" t="s">
        <v>410</v>
      </c>
      <c r="CK6" t="s">
        <v>410</v>
      </c>
      <c r="CL6" t="s">
        <v>411</v>
      </c>
      <c r="CM6" t="s">
        <v>410</v>
      </c>
      <c r="CN6" t="s">
        <v>411</v>
      </c>
      <c r="CO6" t="s">
        <v>411</v>
      </c>
      <c r="CP6" t="s">
        <v>411</v>
      </c>
      <c r="CQ6" t="s">
        <v>411</v>
      </c>
      <c r="CR6" t="s">
        <v>411</v>
      </c>
      <c r="CS6" t="s">
        <v>411</v>
      </c>
      <c r="CT6" t="s">
        <v>411</v>
      </c>
      <c r="CU6" t="s">
        <v>410</v>
      </c>
      <c r="CV6" t="s">
        <v>411</v>
      </c>
      <c r="CW6" t="s">
        <v>410</v>
      </c>
      <c r="CX6" t="s">
        <v>410</v>
      </c>
      <c r="CY6" t="s">
        <v>410</v>
      </c>
      <c r="CZ6" t="s">
        <v>411</v>
      </c>
      <c r="DA6" t="s">
        <v>411</v>
      </c>
      <c r="DB6" t="s">
        <v>411</v>
      </c>
      <c r="DC6" t="s">
        <v>410</v>
      </c>
      <c r="DD6" t="s">
        <v>411</v>
      </c>
      <c r="DE6" t="s">
        <v>410</v>
      </c>
      <c r="DF6" t="s">
        <v>411</v>
      </c>
      <c r="DG6" t="s">
        <v>411</v>
      </c>
      <c r="DH6" t="s">
        <v>429</v>
      </c>
      <c r="DI6" t="s">
        <v>411</v>
      </c>
      <c r="DJ6" t="s">
        <v>413</v>
      </c>
      <c r="DK6" t="s">
        <v>411</v>
      </c>
      <c r="DL6" t="s">
        <v>411</v>
      </c>
      <c r="DM6" t="s">
        <v>411</v>
      </c>
      <c r="DN6" t="s">
        <v>411</v>
      </c>
      <c r="DO6" t="s">
        <v>411</v>
      </c>
      <c r="DP6" t="s">
        <v>411</v>
      </c>
      <c r="DQ6" t="s">
        <v>411</v>
      </c>
      <c r="DR6" t="s">
        <v>411</v>
      </c>
      <c r="DS6" t="s">
        <v>411</v>
      </c>
      <c r="DT6" t="s">
        <v>411</v>
      </c>
      <c r="DU6" t="s">
        <v>431</v>
      </c>
      <c r="DV6" t="s">
        <v>439</v>
      </c>
      <c r="DW6" t="s">
        <v>411</v>
      </c>
      <c r="DX6" t="s">
        <v>411</v>
      </c>
      <c r="DY6" t="s">
        <v>416</v>
      </c>
      <c r="DZ6" t="s">
        <v>411</v>
      </c>
      <c r="EA6" t="s">
        <v>417</v>
      </c>
      <c r="EB6" t="s">
        <v>411</v>
      </c>
      <c r="EC6" t="s">
        <v>411</v>
      </c>
      <c r="ED6" t="s">
        <v>432</v>
      </c>
      <c r="EE6" t="s">
        <v>411</v>
      </c>
      <c r="EF6" t="s">
        <v>411</v>
      </c>
      <c r="EG6" t="s">
        <v>411</v>
      </c>
      <c r="EH6" t="s">
        <v>411</v>
      </c>
      <c r="EI6" t="s">
        <v>411</v>
      </c>
      <c r="EJ6" t="s">
        <v>411</v>
      </c>
      <c r="EK6" t="s">
        <v>411</v>
      </c>
      <c r="EL6" t="s">
        <v>411</v>
      </c>
      <c r="EM6" t="s">
        <v>411</v>
      </c>
      <c r="EN6" t="s">
        <v>411</v>
      </c>
      <c r="EO6" t="s">
        <v>411</v>
      </c>
      <c r="EP6" t="s">
        <v>411</v>
      </c>
      <c r="EQ6" t="s">
        <v>436</v>
      </c>
      <c r="ER6" t="s">
        <v>419</v>
      </c>
      <c r="ES6" t="s">
        <v>410</v>
      </c>
      <c r="ET6" t="s">
        <v>410</v>
      </c>
      <c r="EU6" t="s">
        <v>410</v>
      </c>
      <c r="EV6" t="s">
        <v>412</v>
      </c>
      <c r="EW6" t="s">
        <v>441</v>
      </c>
      <c r="EX6">
        <v>85</v>
      </c>
      <c r="EY6">
        <v>70</v>
      </c>
      <c r="EZ6" t="s">
        <v>422</v>
      </c>
      <c r="FA6" t="s">
        <v>422</v>
      </c>
      <c r="FB6" t="s">
        <v>422</v>
      </c>
      <c r="FC6" t="s">
        <v>422</v>
      </c>
      <c r="FD6">
        <v>64</v>
      </c>
      <c r="FE6" t="s">
        <v>422</v>
      </c>
      <c r="FF6" t="s">
        <v>422</v>
      </c>
      <c r="FG6">
        <v>32</v>
      </c>
      <c r="FH6" t="s">
        <v>421</v>
      </c>
      <c r="FI6" t="s">
        <v>421</v>
      </c>
      <c r="FJ6">
        <v>25</v>
      </c>
      <c r="FK6" t="s">
        <v>422</v>
      </c>
      <c r="FL6" t="s">
        <v>422</v>
      </c>
      <c r="FM6">
        <v>83</v>
      </c>
      <c r="FN6" t="s">
        <v>422</v>
      </c>
      <c r="FO6" t="s">
        <v>422</v>
      </c>
      <c r="FP6">
        <v>43</v>
      </c>
      <c r="FQ6" t="s">
        <v>422</v>
      </c>
      <c r="FR6" t="s">
        <v>422</v>
      </c>
    </row>
    <row r="7" spans="1:174" x14ac:dyDescent="0.3">
      <c r="A7" t="s">
        <v>401</v>
      </c>
      <c r="B7" t="s">
        <v>365</v>
      </c>
      <c r="C7" t="s">
        <v>367</v>
      </c>
      <c r="D7">
        <v>1160322600</v>
      </c>
      <c r="E7">
        <v>9211463441</v>
      </c>
      <c r="F7" t="s">
        <v>443</v>
      </c>
      <c r="G7" t="s">
        <v>368</v>
      </c>
      <c r="H7" t="s">
        <v>358</v>
      </c>
      <c r="I7">
        <v>3.5</v>
      </c>
      <c r="J7" t="s">
        <v>369</v>
      </c>
      <c r="K7" t="s">
        <v>370</v>
      </c>
      <c r="L7" t="s">
        <v>403</v>
      </c>
      <c r="M7">
        <v>170</v>
      </c>
      <c r="N7">
        <v>54</v>
      </c>
      <c r="O7">
        <v>26</v>
      </c>
      <c r="P7">
        <v>37</v>
      </c>
      <c r="Q7">
        <v>36</v>
      </c>
      <c r="R7">
        <v>27</v>
      </c>
      <c r="S7">
        <v>80</v>
      </c>
      <c r="T7">
        <v>70</v>
      </c>
      <c r="U7">
        <v>88</v>
      </c>
      <c r="V7">
        <v>44</v>
      </c>
      <c r="W7">
        <v>18.68512110726644</v>
      </c>
      <c r="X7" t="s">
        <v>411</v>
      </c>
      <c r="Y7">
        <v>25</v>
      </c>
      <c r="Z7">
        <v>18.5</v>
      </c>
      <c r="AA7">
        <v>65.165423000000004</v>
      </c>
      <c r="AB7">
        <v>-11.165423000000004</v>
      </c>
      <c r="AC7" t="s">
        <v>425</v>
      </c>
      <c r="AD7">
        <v>72.249999999999986</v>
      </c>
      <c r="AE7">
        <v>53.464999999999996</v>
      </c>
      <c r="AF7">
        <v>0.79545454545454541</v>
      </c>
      <c r="AG7" t="s">
        <v>426</v>
      </c>
      <c r="AH7" t="s">
        <v>406</v>
      </c>
      <c r="AI7" t="e">
        <v>#REF!</v>
      </c>
      <c r="AJ7" t="e">
        <v>#REF!</v>
      </c>
      <c r="AK7" t="s">
        <v>408</v>
      </c>
      <c r="AL7" t="e">
        <v>#REF!</v>
      </c>
      <c r="AM7">
        <v>24.3</v>
      </c>
      <c r="AN7">
        <v>1.6199999999999999</v>
      </c>
      <c r="AO7">
        <v>6.4799999999999995</v>
      </c>
      <c r="AP7">
        <v>8.1</v>
      </c>
      <c r="AQ7">
        <v>13.5</v>
      </c>
      <c r="AR7" t="e">
        <v>#REF!</v>
      </c>
      <c r="AS7" t="e">
        <v>#REF!</v>
      </c>
      <c r="AT7" t="e">
        <v>#REF!</v>
      </c>
      <c r="AU7" t="e">
        <v>#REF!</v>
      </c>
      <c r="AV7" t="e">
        <v>#REF!</v>
      </c>
      <c r="AW7" t="e">
        <v>#REF!</v>
      </c>
      <c r="AX7" t="e">
        <v>#REF!</v>
      </c>
      <c r="AY7">
        <v>29.324440350000003</v>
      </c>
      <c r="AZ7">
        <v>1.9549626900000001</v>
      </c>
      <c r="BA7">
        <v>7.8198507600000005</v>
      </c>
      <c r="BB7">
        <v>9.7748134499999999</v>
      </c>
      <c r="BC7">
        <v>16.291355750000001</v>
      </c>
      <c r="BD7" t="e">
        <v>#REF!</v>
      </c>
      <c r="BE7" t="e">
        <v>#REF!</v>
      </c>
      <c r="BF7" t="e">
        <v>#REF!</v>
      </c>
      <c r="BG7" t="e">
        <v>#REF!</v>
      </c>
      <c r="BH7">
        <v>1480.0280000000002</v>
      </c>
      <c r="BI7">
        <v>1776.0336000000002</v>
      </c>
      <c r="BJ7">
        <v>2035.0385000000003</v>
      </c>
      <c r="BK7" t="s">
        <v>411</v>
      </c>
      <c r="BL7" t="s">
        <v>428</v>
      </c>
      <c r="BM7">
        <v>2035.0385000000003</v>
      </c>
      <c r="BN7">
        <v>508.75962500000009</v>
      </c>
      <c r="BO7">
        <v>712.26347500000008</v>
      </c>
      <c r="BP7">
        <v>559.63558750000016</v>
      </c>
      <c r="BQ7">
        <v>254.37981250000004</v>
      </c>
      <c r="BR7">
        <v>305.25577500000003</v>
      </c>
      <c r="BS7">
        <v>76.313943750000007</v>
      </c>
      <c r="BT7">
        <v>56.528847222222232</v>
      </c>
      <c r="BU7">
        <v>76.313943750000007</v>
      </c>
      <c r="BV7">
        <v>106.83952125</v>
      </c>
      <c r="BW7">
        <v>83.945338125000021</v>
      </c>
      <c r="BX7">
        <v>38.156971875000004</v>
      </c>
      <c r="BY7">
        <v>19.078485937500002</v>
      </c>
      <c r="BZ7">
        <v>26.709880312500001</v>
      </c>
      <c r="CA7">
        <v>20.986334531250005</v>
      </c>
      <c r="CB7">
        <v>9.5392429687500009</v>
      </c>
      <c r="CC7">
        <v>14.132211805555558</v>
      </c>
      <c r="CD7">
        <v>19.785096527777782</v>
      </c>
      <c r="CE7">
        <v>15.545432986111114</v>
      </c>
      <c r="CF7">
        <v>7.0661059027777791</v>
      </c>
      <c r="CG7" t="s">
        <v>410</v>
      </c>
      <c r="CH7" t="s">
        <v>411</v>
      </c>
      <c r="CI7" t="s">
        <v>411</v>
      </c>
      <c r="CJ7" t="s">
        <v>411</v>
      </c>
      <c r="CK7" t="s">
        <v>410</v>
      </c>
      <c r="CL7" t="s">
        <v>410</v>
      </c>
      <c r="CM7" t="s">
        <v>411</v>
      </c>
      <c r="CN7" t="s">
        <v>411</v>
      </c>
      <c r="CO7" t="s">
        <v>411</v>
      </c>
      <c r="CP7" t="s">
        <v>411</v>
      </c>
      <c r="CQ7" t="s">
        <v>411</v>
      </c>
      <c r="CR7" t="s">
        <v>411</v>
      </c>
      <c r="CS7" t="s">
        <v>410</v>
      </c>
      <c r="CT7" t="s">
        <v>411</v>
      </c>
      <c r="CU7" t="s">
        <v>411</v>
      </c>
      <c r="CV7" t="s">
        <v>410</v>
      </c>
      <c r="CW7" t="s">
        <v>411</v>
      </c>
      <c r="CX7" t="s">
        <v>410</v>
      </c>
      <c r="CY7" t="s">
        <v>410</v>
      </c>
      <c r="CZ7" t="s">
        <v>411</v>
      </c>
      <c r="DA7" t="s">
        <v>411</v>
      </c>
      <c r="DB7" t="s">
        <v>411</v>
      </c>
      <c r="DC7" t="s">
        <v>411</v>
      </c>
      <c r="DD7" t="s">
        <v>411</v>
      </c>
      <c r="DE7" t="s">
        <v>411</v>
      </c>
      <c r="DF7" t="s">
        <v>411</v>
      </c>
      <c r="DG7" t="s">
        <v>411</v>
      </c>
      <c r="DH7" t="s">
        <v>429</v>
      </c>
      <c r="DI7" t="s">
        <v>411</v>
      </c>
      <c r="DJ7" t="s">
        <v>411</v>
      </c>
      <c r="DK7" t="s">
        <v>411</v>
      </c>
      <c r="DL7" t="s">
        <v>411</v>
      </c>
      <c r="DM7" t="s">
        <v>411</v>
      </c>
      <c r="DN7" t="s">
        <v>411</v>
      </c>
      <c r="DO7" t="s">
        <v>429</v>
      </c>
      <c r="DP7" t="s">
        <v>411</v>
      </c>
      <c r="DQ7" t="s">
        <v>411</v>
      </c>
      <c r="DR7" t="s">
        <v>411</v>
      </c>
      <c r="DS7" t="s">
        <v>411</v>
      </c>
      <c r="DT7" t="s">
        <v>411</v>
      </c>
      <c r="DU7" t="s">
        <v>431</v>
      </c>
      <c r="DV7" t="s">
        <v>411</v>
      </c>
      <c r="DW7" t="s">
        <v>411</v>
      </c>
      <c r="DX7" t="s">
        <v>415</v>
      </c>
      <c r="DY7" t="s">
        <v>416</v>
      </c>
      <c r="DZ7" t="s">
        <v>411</v>
      </c>
      <c r="EA7" t="s">
        <v>417</v>
      </c>
      <c r="EB7" t="s">
        <v>411</v>
      </c>
      <c r="EC7" t="s">
        <v>411</v>
      </c>
      <c r="ED7" t="s">
        <v>411</v>
      </c>
      <c r="EE7" t="s">
        <v>411</v>
      </c>
      <c r="EF7" t="s">
        <v>411</v>
      </c>
      <c r="EG7" t="s">
        <v>411</v>
      </c>
      <c r="EH7" t="s">
        <v>411</v>
      </c>
      <c r="EI7" t="s">
        <v>411</v>
      </c>
      <c r="EJ7" t="s">
        <v>411</v>
      </c>
      <c r="EK7" t="s">
        <v>411</v>
      </c>
      <c r="EL7" t="s">
        <v>418</v>
      </c>
      <c r="EM7" t="s">
        <v>411</v>
      </c>
      <c r="EN7" t="s">
        <v>411</v>
      </c>
      <c r="EO7" t="s">
        <v>411</v>
      </c>
      <c r="EP7" t="s">
        <v>411</v>
      </c>
      <c r="EQ7" t="s">
        <v>436</v>
      </c>
      <c r="ER7" t="s">
        <v>419</v>
      </c>
      <c r="ES7" t="s">
        <v>411</v>
      </c>
      <c r="ET7" t="s">
        <v>411</v>
      </c>
      <c r="EU7" t="s">
        <v>411</v>
      </c>
      <c r="EV7" t="s">
        <v>411</v>
      </c>
      <c r="EW7" t="s">
        <v>441</v>
      </c>
      <c r="EX7">
        <v>68.125</v>
      </c>
      <c r="EY7">
        <v>42.5</v>
      </c>
      <c r="EZ7" t="s">
        <v>422</v>
      </c>
      <c r="FA7" t="s">
        <v>422</v>
      </c>
      <c r="FB7" t="s">
        <v>421</v>
      </c>
      <c r="FC7" t="s">
        <v>421</v>
      </c>
      <c r="FD7">
        <v>51</v>
      </c>
      <c r="FE7" t="s">
        <v>422</v>
      </c>
      <c r="FF7" t="s">
        <v>422</v>
      </c>
      <c r="FG7">
        <v>36</v>
      </c>
      <c r="FH7" t="s">
        <v>421</v>
      </c>
      <c r="FI7" t="s">
        <v>421</v>
      </c>
      <c r="FJ7">
        <v>28</v>
      </c>
      <c r="FK7" t="s">
        <v>422</v>
      </c>
      <c r="FL7" t="s">
        <v>422</v>
      </c>
      <c r="FM7">
        <v>54</v>
      </c>
      <c r="FN7" t="s">
        <v>422</v>
      </c>
      <c r="FO7" t="s">
        <v>422</v>
      </c>
      <c r="FP7">
        <v>35</v>
      </c>
      <c r="FQ7" t="s">
        <v>422</v>
      </c>
      <c r="FR7" t="s">
        <v>422</v>
      </c>
    </row>
    <row r="8" spans="1:174" x14ac:dyDescent="0.3">
      <c r="A8" t="s">
        <v>401</v>
      </c>
      <c r="B8" t="s">
        <v>371</v>
      </c>
      <c r="C8" t="s">
        <v>372</v>
      </c>
      <c r="D8">
        <v>1199214647</v>
      </c>
      <c r="E8">
        <v>9132088154</v>
      </c>
      <c r="F8" t="s">
        <v>443</v>
      </c>
      <c r="G8" t="s">
        <v>363</v>
      </c>
      <c r="H8" t="s">
        <v>373</v>
      </c>
      <c r="I8">
        <v>21</v>
      </c>
      <c r="J8">
        <v>0</v>
      </c>
      <c r="K8" t="s">
        <v>374</v>
      </c>
      <c r="L8" t="s">
        <v>442</v>
      </c>
      <c r="M8">
        <v>176</v>
      </c>
      <c r="N8">
        <v>85</v>
      </c>
      <c r="O8">
        <v>44</v>
      </c>
      <c r="P8">
        <v>39</v>
      </c>
      <c r="Q8">
        <v>49</v>
      </c>
      <c r="R8">
        <v>34</v>
      </c>
      <c r="S8">
        <v>100</v>
      </c>
      <c r="T8">
        <v>95</v>
      </c>
      <c r="U8">
        <v>98</v>
      </c>
      <c r="V8">
        <v>59</v>
      </c>
      <c r="W8">
        <v>27.440599173553721</v>
      </c>
      <c r="X8" t="s">
        <v>404</v>
      </c>
      <c r="Y8">
        <v>25</v>
      </c>
      <c r="Z8">
        <v>18.5</v>
      </c>
      <c r="AA8">
        <v>69.653614399999995</v>
      </c>
      <c r="AB8">
        <v>15.346385600000005</v>
      </c>
      <c r="AC8" t="s">
        <v>404</v>
      </c>
      <c r="AD8">
        <v>77.44</v>
      </c>
      <c r="AE8">
        <v>57.305599999999998</v>
      </c>
      <c r="AF8">
        <v>0.96938775510204078</v>
      </c>
      <c r="AG8" t="s">
        <v>405</v>
      </c>
      <c r="AH8" t="s">
        <v>406</v>
      </c>
      <c r="AI8" t="e">
        <v>#REF!</v>
      </c>
      <c r="AJ8" t="e">
        <v>#REF!</v>
      </c>
      <c r="AK8" t="s">
        <v>408</v>
      </c>
      <c r="AL8" t="e">
        <v>#REF!</v>
      </c>
      <c r="AM8">
        <v>38.25</v>
      </c>
      <c r="AN8">
        <v>2.5499999999999998</v>
      </c>
      <c r="AO8">
        <v>10.199999999999999</v>
      </c>
      <c r="AP8">
        <v>12.75</v>
      </c>
      <c r="AQ8">
        <v>21.25</v>
      </c>
      <c r="AR8" t="e">
        <v>#REF!</v>
      </c>
      <c r="AS8" t="e">
        <v>#REF!</v>
      </c>
      <c r="AT8" t="e">
        <v>#REF!</v>
      </c>
      <c r="AU8" t="e">
        <v>#REF!</v>
      </c>
      <c r="AV8" t="e">
        <v>#REF!</v>
      </c>
      <c r="AW8" t="e">
        <v>#REF!</v>
      </c>
      <c r="AX8" t="e">
        <v>#REF!</v>
      </c>
      <c r="AY8">
        <v>31.34412648</v>
      </c>
      <c r="AZ8">
        <v>2.0896084319999999</v>
      </c>
      <c r="BA8">
        <v>8.3584337279999996</v>
      </c>
      <c r="BB8">
        <v>10.448042159999998</v>
      </c>
      <c r="BC8">
        <v>17.413403599999999</v>
      </c>
      <c r="BD8" t="e">
        <v>#REF!</v>
      </c>
      <c r="BE8" t="e">
        <v>#REF!</v>
      </c>
      <c r="BF8" t="e">
        <v>#REF!</v>
      </c>
      <c r="BG8" t="e">
        <v>#REF!</v>
      </c>
      <c r="BH8">
        <v>1821.9430000000002</v>
      </c>
      <c r="BI8">
        <v>2186.3316</v>
      </c>
      <c r="BJ8">
        <v>2824.0116500000004</v>
      </c>
      <c r="BK8" t="s">
        <v>404</v>
      </c>
      <c r="BL8" t="s">
        <v>409</v>
      </c>
      <c r="BM8">
        <v>2324.0116500000004</v>
      </c>
      <c r="BN8">
        <v>581.00291250000009</v>
      </c>
      <c r="BO8">
        <v>813.40407750000008</v>
      </c>
      <c r="BP8">
        <v>639.10320375000015</v>
      </c>
      <c r="BQ8">
        <v>290.50145625000005</v>
      </c>
      <c r="BR8">
        <v>348.60174750000004</v>
      </c>
      <c r="BS8">
        <v>87.150436875000011</v>
      </c>
      <c r="BT8">
        <v>64.555879166666671</v>
      </c>
      <c r="BU8">
        <v>87.150436875000011</v>
      </c>
      <c r="BV8">
        <v>122.01061162500001</v>
      </c>
      <c r="BW8">
        <v>95.865480562500025</v>
      </c>
      <c r="BX8">
        <v>43.575218437500006</v>
      </c>
      <c r="BY8">
        <v>21.787609218750003</v>
      </c>
      <c r="BZ8">
        <v>30.502652906250002</v>
      </c>
      <c r="CA8">
        <v>23.966370140625006</v>
      </c>
      <c r="CB8">
        <v>10.893804609375001</v>
      </c>
      <c r="CC8">
        <v>16.138969791666668</v>
      </c>
      <c r="CD8">
        <v>22.594557708333333</v>
      </c>
      <c r="CE8">
        <v>17.752866770833336</v>
      </c>
      <c r="CF8">
        <v>8.0694848958333338</v>
      </c>
      <c r="CG8" t="s">
        <v>410</v>
      </c>
      <c r="CH8" t="s">
        <v>411</v>
      </c>
      <c r="CI8" t="s">
        <v>411</v>
      </c>
      <c r="CJ8" t="s">
        <v>411</v>
      </c>
      <c r="CK8" t="s">
        <v>411</v>
      </c>
      <c r="CL8" t="s">
        <v>410</v>
      </c>
      <c r="CM8" t="s">
        <v>410</v>
      </c>
      <c r="CN8" t="s">
        <v>411</v>
      </c>
      <c r="CO8" t="s">
        <v>410</v>
      </c>
      <c r="CP8" t="s">
        <v>411</v>
      </c>
      <c r="CQ8" t="s">
        <v>411</v>
      </c>
      <c r="CR8" t="s">
        <v>411</v>
      </c>
      <c r="CS8" t="s">
        <v>411</v>
      </c>
      <c r="CT8" t="s">
        <v>411</v>
      </c>
      <c r="CU8" t="s">
        <v>410</v>
      </c>
      <c r="CV8" t="s">
        <v>410</v>
      </c>
      <c r="CW8" t="s">
        <v>411</v>
      </c>
      <c r="CX8" t="s">
        <v>410</v>
      </c>
      <c r="CY8" t="s">
        <v>411</v>
      </c>
      <c r="CZ8" t="s">
        <v>410</v>
      </c>
      <c r="DA8" t="s">
        <v>411</v>
      </c>
      <c r="DB8" t="s">
        <v>411</v>
      </c>
      <c r="DC8" t="s">
        <v>410</v>
      </c>
      <c r="DD8" t="s">
        <v>411</v>
      </c>
      <c r="DE8" t="s">
        <v>411</v>
      </c>
      <c r="DF8" t="s">
        <v>411</v>
      </c>
      <c r="DG8" t="s">
        <v>411</v>
      </c>
      <c r="DH8" t="s">
        <v>411</v>
      </c>
      <c r="DI8" t="s">
        <v>411</v>
      </c>
      <c r="DJ8" t="s">
        <v>413</v>
      </c>
      <c r="DK8" t="s">
        <v>411</v>
      </c>
      <c r="DL8" t="s">
        <v>411</v>
      </c>
      <c r="DM8" t="s">
        <v>411</v>
      </c>
      <c r="DN8" t="s">
        <v>411</v>
      </c>
      <c r="DO8" t="s">
        <v>411</v>
      </c>
      <c r="DP8" t="s">
        <v>445</v>
      </c>
      <c r="DQ8" t="s">
        <v>411</v>
      </c>
      <c r="DR8" t="s">
        <v>411</v>
      </c>
      <c r="DS8" t="s">
        <v>411</v>
      </c>
      <c r="DT8" t="s">
        <v>411</v>
      </c>
      <c r="DU8" t="s">
        <v>411</v>
      </c>
      <c r="DV8" t="s">
        <v>411</v>
      </c>
      <c r="DW8" t="s">
        <v>411</v>
      </c>
      <c r="DX8" t="s">
        <v>411</v>
      </c>
      <c r="DY8" t="s">
        <v>416</v>
      </c>
      <c r="DZ8" t="s">
        <v>411</v>
      </c>
      <c r="EA8" t="s">
        <v>411</v>
      </c>
      <c r="EB8" t="s">
        <v>446</v>
      </c>
      <c r="EC8" t="s">
        <v>411</v>
      </c>
      <c r="ED8" t="s">
        <v>432</v>
      </c>
      <c r="EE8" t="s">
        <v>411</v>
      </c>
      <c r="EF8" t="s">
        <v>411</v>
      </c>
      <c r="EG8" t="s">
        <v>411</v>
      </c>
      <c r="EH8" t="s">
        <v>411</v>
      </c>
      <c r="EI8" t="s">
        <v>411</v>
      </c>
      <c r="EJ8" t="s">
        <v>411</v>
      </c>
      <c r="EK8" t="s">
        <v>411</v>
      </c>
      <c r="EL8" t="s">
        <v>418</v>
      </c>
      <c r="EM8" t="s">
        <v>411</v>
      </c>
      <c r="EN8" t="s">
        <v>411</v>
      </c>
      <c r="EO8" t="s">
        <v>411</v>
      </c>
      <c r="EP8" t="s">
        <v>411</v>
      </c>
      <c r="EQ8" t="s">
        <v>436</v>
      </c>
      <c r="ER8" t="s">
        <v>419</v>
      </c>
      <c r="ES8" t="s">
        <v>411</v>
      </c>
      <c r="ET8" t="s">
        <v>411</v>
      </c>
      <c r="EU8" t="s">
        <v>411</v>
      </c>
      <c r="EV8" t="s">
        <v>410</v>
      </c>
      <c r="EW8" t="s">
        <v>441</v>
      </c>
      <c r="EX8">
        <v>85</v>
      </c>
      <c r="EY8">
        <v>81.666666666666671</v>
      </c>
      <c r="EZ8" t="s">
        <v>422</v>
      </c>
      <c r="FA8" t="s">
        <v>422</v>
      </c>
      <c r="FB8" t="s">
        <v>422</v>
      </c>
      <c r="FC8" t="s">
        <v>422</v>
      </c>
      <c r="FD8">
        <v>64</v>
      </c>
      <c r="FE8" t="s">
        <v>422</v>
      </c>
      <c r="FF8" t="s">
        <v>422</v>
      </c>
      <c r="FG8">
        <v>28</v>
      </c>
      <c r="FH8" t="s">
        <v>421</v>
      </c>
      <c r="FI8" t="s">
        <v>421</v>
      </c>
      <c r="FJ8">
        <v>34</v>
      </c>
      <c r="FK8" t="s">
        <v>422</v>
      </c>
      <c r="FL8" t="s">
        <v>422</v>
      </c>
      <c r="FM8">
        <v>56</v>
      </c>
      <c r="FN8" t="s">
        <v>422</v>
      </c>
      <c r="FO8" t="s">
        <v>422</v>
      </c>
      <c r="FP8">
        <v>39</v>
      </c>
      <c r="FQ8" t="s">
        <v>422</v>
      </c>
      <c r="FR8" t="s">
        <v>422</v>
      </c>
    </row>
    <row r="9" spans="1:174" x14ac:dyDescent="0.3">
      <c r="A9" t="s">
        <v>447</v>
      </c>
      <c r="B9" t="s">
        <v>375</v>
      </c>
      <c r="C9" t="s">
        <v>376</v>
      </c>
      <c r="D9">
        <v>1271087812</v>
      </c>
      <c r="E9">
        <v>9130913375</v>
      </c>
      <c r="F9" t="s">
        <v>423</v>
      </c>
      <c r="G9" t="s">
        <v>363</v>
      </c>
      <c r="H9" t="s">
        <v>377</v>
      </c>
      <c r="I9">
        <v>0</v>
      </c>
      <c r="J9" t="s">
        <v>378</v>
      </c>
      <c r="K9" t="s">
        <v>379</v>
      </c>
      <c r="L9" t="s">
        <v>442</v>
      </c>
      <c r="M9">
        <v>167</v>
      </c>
      <c r="N9">
        <v>51.6</v>
      </c>
      <c r="O9">
        <v>31</v>
      </c>
      <c r="P9">
        <v>30</v>
      </c>
      <c r="Q9">
        <v>36</v>
      </c>
      <c r="R9">
        <v>23</v>
      </c>
      <c r="S9">
        <v>84</v>
      </c>
      <c r="T9">
        <v>72</v>
      </c>
      <c r="U9">
        <v>93</v>
      </c>
      <c r="V9">
        <v>48</v>
      </c>
      <c r="W9">
        <v>18.501918319050521</v>
      </c>
      <c r="X9" t="s">
        <v>411</v>
      </c>
      <c r="Y9">
        <v>25</v>
      </c>
      <c r="Z9">
        <v>18.5</v>
      </c>
      <c r="AA9">
        <v>58.771713900000009</v>
      </c>
      <c r="AB9">
        <v>-7.1717139000000074</v>
      </c>
      <c r="AC9" t="s">
        <v>425</v>
      </c>
      <c r="AD9">
        <v>69.722499999999997</v>
      </c>
      <c r="AE9">
        <v>51.594650000000001</v>
      </c>
      <c r="AF9">
        <v>0.77419354838709675</v>
      </c>
      <c r="AG9" t="s">
        <v>426</v>
      </c>
      <c r="AH9" t="s">
        <v>448</v>
      </c>
      <c r="AI9" t="e">
        <v>#REF!</v>
      </c>
      <c r="AJ9" t="e">
        <v>#REF!</v>
      </c>
      <c r="AK9" t="s">
        <v>449</v>
      </c>
      <c r="AL9" t="e">
        <v>#REF!</v>
      </c>
      <c r="AM9">
        <v>18.576000000000001</v>
      </c>
      <c r="AN9">
        <v>6.1920000000000002</v>
      </c>
      <c r="AO9">
        <v>7.74</v>
      </c>
      <c r="AP9">
        <v>6.1920000000000002</v>
      </c>
      <c r="AQ9">
        <v>12.9</v>
      </c>
      <c r="AR9" t="e">
        <v>#REF!</v>
      </c>
      <c r="AS9" t="e">
        <v>#REF!</v>
      </c>
      <c r="AT9" t="e">
        <v>#REF!</v>
      </c>
      <c r="AU9" t="e">
        <v>#REF!</v>
      </c>
      <c r="AV9" t="e">
        <v>#REF!</v>
      </c>
      <c r="AW9" t="e">
        <v>#REF!</v>
      </c>
      <c r="AX9" t="e">
        <v>#REF!</v>
      </c>
      <c r="AY9">
        <v>21.157817004000002</v>
      </c>
      <c r="AZ9">
        <v>7.0526056680000009</v>
      </c>
      <c r="BA9">
        <v>8.8157570850000013</v>
      </c>
      <c r="BB9">
        <v>7.0526056680000009</v>
      </c>
      <c r="BC9">
        <v>14.692928475000002</v>
      </c>
      <c r="BD9" t="e">
        <v>#REF!</v>
      </c>
      <c r="BE9" t="e">
        <v>#REF!</v>
      </c>
      <c r="BF9" t="e">
        <v>#REF!</v>
      </c>
      <c r="BG9" t="e">
        <v>#REF!</v>
      </c>
      <c r="BH9">
        <v>1307.8742</v>
      </c>
      <c r="BI9">
        <v>1569.44904</v>
      </c>
      <c r="BJ9">
        <v>2027.2050100000001</v>
      </c>
      <c r="BK9" t="s">
        <v>411</v>
      </c>
      <c r="BL9" t="s">
        <v>428</v>
      </c>
      <c r="BM9">
        <v>2027.2050100000001</v>
      </c>
      <c r="BN9">
        <v>506.80125250000003</v>
      </c>
      <c r="BO9">
        <v>709.52175350000005</v>
      </c>
      <c r="BP9">
        <v>557.48137775000009</v>
      </c>
      <c r="BQ9">
        <v>253.40062625000002</v>
      </c>
      <c r="BR9">
        <v>304.08075150000002</v>
      </c>
      <c r="BS9">
        <v>76.020187875000005</v>
      </c>
      <c r="BT9">
        <v>56.311250277777781</v>
      </c>
      <c r="BU9">
        <v>76.020187875000005</v>
      </c>
      <c r="BV9">
        <v>106.42826302500001</v>
      </c>
      <c r="BW9">
        <v>83.622206662500005</v>
      </c>
      <c r="BX9">
        <v>38.010093937500002</v>
      </c>
      <c r="BY9">
        <v>19.005046968750001</v>
      </c>
      <c r="BZ9">
        <v>26.607065756250002</v>
      </c>
      <c r="CA9">
        <v>20.905551665625001</v>
      </c>
      <c r="CB9">
        <v>9.5025234843750006</v>
      </c>
      <c r="CC9">
        <v>14.077812569444445</v>
      </c>
      <c r="CD9">
        <v>19.708937597222221</v>
      </c>
      <c r="CE9">
        <v>15.485593826388891</v>
      </c>
      <c r="CF9">
        <v>7.0389062847222226</v>
      </c>
      <c r="CG9" t="s">
        <v>411</v>
      </c>
      <c r="CH9" t="s">
        <v>411</v>
      </c>
      <c r="CI9" t="s">
        <v>411</v>
      </c>
      <c r="CJ9" t="s">
        <v>411</v>
      </c>
      <c r="CK9" t="s">
        <v>411</v>
      </c>
      <c r="CL9" t="s">
        <v>411</v>
      </c>
      <c r="CM9" t="s">
        <v>410</v>
      </c>
      <c r="CN9" t="s">
        <v>410</v>
      </c>
      <c r="CO9" t="s">
        <v>411</v>
      </c>
      <c r="CP9" t="s">
        <v>411</v>
      </c>
      <c r="CQ9" t="s">
        <v>411</v>
      </c>
      <c r="CR9" t="s">
        <v>411</v>
      </c>
      <c r="CS9" t="s">
        <v>411</v>
      </c>
      <c r="CT9" t="s">
        <v>411</v>
      </c>
      <c r="CU9" t="s">
        <v>411</v>
      </c>
      <c r="CV9" t="s">
        <v>411</v>
      </c>
      <c r="CW9" t="s">
        <v>411</v>
      </c>
      <c r="CX9" t="s">
        <v>411</v>
      </c>
      <c r="CY9" t="s">
        <v>411</v>
      </c>
      <c r="CZ9" t="s">
        <v>411</v>
      </c>
      <c r="DA9" t="s">
        <v>410</v>
      </c>
      <c r="DB9" t="s">
        <v>411</v>
      </c>
      <c r="DC9" t="s">
        <v>411</v>
      </c>
      <c r="DD9" t="s">
        <v>410</v>
      </c>
      <c r="DE9" t="s">
        <v>411</v>
      </c>
      <c r="DF9" t="s">
        <v>411</v>
      </c>
      <c r="DG9" t="s">
        <v>411</v>
      </c>
      <c r="DH9" t="s">
        <v>411</v>
      </c>
      <c r="DI9" t="s">
        <v>411</v>
      </c>
      <c r="DJ9" t="s">
        <v>411</v>
      </c>
      <c r="DK9" t="s">
        <v>430</v>
      </c>
      <c r="DL9" t="s">
        <v>411</v>
      </c>
      <c r="DM9" t="s">
        <v>411</v>
      </c>
      <c r="DN9" t="s">
        <v>411</v>
      </c>
      <c r="DO9" t="s">
        <v>411</v>
      </c>
      <c r="DP9" t="s">
        <v>411</v>
      </c>
      <c r="DQ9" t="s">
        <v>411</v>
      </c>
      <c r="DR9" t="s">
        <v>411</v>
      </c>
      <c r="DS9" t="s">
        <v>411</v>
      </c>
      <c r="DT9" t="s">
        <v>411</v>
      </c>
      <c r="DU9" t="s">
        <v>411</v>
      </c>
      <c r="DV9" t="s">
        <v>411</v>
      </c>
      <c r="DW9" t="s">
        <v>411</v>
      </c>
      <c r="DX9" t="s">
        <v>411</v>
      </c>
      <c r="DY9" t="s">
        <v>411</v>
      </c>
      <c r="DZ9" t="s">
        <v>450</v>
      </c>
      <c r="EA9" t="s">
        <v>411</v>
      </c>
      <c r="EB9" t="s">
        <v>411</v>
      </c>
      <c r="EC9" t="s">
        <v>411</v>
      </c>
      <c r="ED9" t="s">
        <v>432</v>
      </c>
      <c r="EE9" t="s">
        <v>411</v>
      </c>
      <c r="EF9" t="s">
        <v>411</v>
      </c>
      <c r="EG9" t="s">
        <v>411</v>
      </c>
      <c r="EH9" t="s">
        <v>411</v>
      </c>
      <c r="EI9" t="s">
        <v>411</v>
      </c>
      <c r="EJ9" t="s">
        <v>411</v>
      </c>
      <c r="EK9" t="s">
        <v>411</v>
      </c>
      <c r="EL9" t="s">
        <v>411</v>
      </c>
      <c r="EM9" t="s">
        <v>411</v>
      </c>
      <c r="EN9" t="s">
        <v>435</v>
      </c>
      <c r="EO9" t="s">
        <v>411</v>
      </c>
      <c r="EP9" t="s">
        <v>411</v>
      </c>
      <c r="EQ9" t="s">
        <v>411</v>
      </c>
      <c r="ER9" t="s">
        <v>411</v>
      </c>
      <c r="ES9" t="s">
        <v>410</v>
      </c>
      <c r="ET9" t="s">
        <v>410</v>
      </c>
      <c r="EU9" t="s">
        <v>411</v>
      </c>
      <c r="EV9" t="s">
        <v>411</v>
      </c>
      <c r="EW9" t="s">
        <v>441</v>
      </c>
      <c r="EX9">
        <v>63.125</v>
      </c>
      <c r="EY9">
        <v>45</v>
      </c>
      <c r="EZ9" t="s">
        <v>422</v>
      </c>
      <c r="FA9" t="s">
        <v>421</v>
      </c>
      <c r="FB9" t="s">
        <v>421</v>
      </c>
      <c r="FC9" t="s">
        <v>421</v>
      </c>
      <c r="FD9">
        <v>45</v>
      </c>
      <c r="FE9" t="s">
        <v>422</v>
      </c>
      <c r="FF9" t="s">
        <v>422</v>
      </c>
      <c r="FG9">
        <v>36</v>
      </c>
      <c r="FH9" t="s">
        <v>421</v>
      </c>
      <c r="FI9" t="s">
        <v>421</v>
      </c>
      <c r="FJ9">
        <v>29</v>
      </c>
      <c r="FK9" t="s">
        <v>422</v>
      </c>
      <c r="FL9" t="s">
        <v>422</v>
      </c>
      <c r="FM9">
        <v>38</v>
      </c>
      <c r="FN9" t="s">
        <v>421</v>
      </c>
      <c r="FO9" t="s">
        <v>421</v>
      </c>
      <c r="FP9">
        <v>35</v>
      </c>
      <c r="FQ9" t="s">
        <v>422</v>
      </c>
      <c r="FR9" t="s">
        <v>422</v>
      </c>
    </row>
    <row r="10" spans="1:174" x14ac:dyDescent="0.3">
      <c r="A10" t="s">
        <v>447</v>
      </c>
      <c r="B10" t="s">
        <v>380</v>
      </c>
      <c r="C10" t="s">
        <v>381</v>
      </c>
      <c r="D10">
        <v>1272569810</v>
      </c>
      <c r="E10">
        <v>9938278805</v>
      </c>
      <c r="F10" t="s">
        <v>437</v>
      </c>
      <c r="G10" t="s">
        <v>382</v>
      </c>
      <c r="H10" t="s">
        <v>383</v>
      </c>
      <c r="I10">
        <v>1.5</v>
      </c>
      <c r="J10">
        <v>0</v>
      </c>
      <c r="K10" t="s">
        <v>384</v>
      </c>
      <c r="L10" t="s">
        <v>442</v>
      </c>
      <c r="M10">
        <v>150</v>
      </c>
      <c r="N10">
        <v>77</v>
      </c>
      <c r="O10">
        <v>25</v>
      </c>
      <c r="P10">
        <v>34</v>
      </c>
      <c r="Q10">
        <v>39</v>
      </c>
      <c r="R10">
        <v>32</v>
      </c>
      <c r="S10">
        <v>107</v>
      </c>
      <c r="T10">
        <v>92</v>
      </c>
      <c r="U10">
        <v>113</v>
      </c>
      <c r="V10">
        <v>63</v>
      </c>
      <c r="W10">
        <v>34.222222222222221</v>
      </c>
      <c r="X10" t="s">
        <v>407</v>
      </c>
      <c r="Y10">
        <v>25</v>
      </c>
      <c r="Z10">
        <v>18.5</v>
      </c>
      <c r="AA10">
        <v>47.393755000000006</v>
      </c>
      <c r="AB10">
        <v>29.606244999999994</v>
      </c>
      <c r="AC10" t="s">
        <v>404</v>
      </c>
      <c r="AD10">
        <v>56.25</v>
      </c>
      <c r="AE10">
        <v>41.625</v>
      </c>
      <c r="AF10">
        <v>0.81415929203539827</v>
      </c>
      <c r="AG10" t="s">
        <v>405</v>
      </c>
      <c r="AH10" t="s">
        <v>448</v>
      </c>
      <c r="AI10" t="e">
        <v>#REF!</v>
      </c>
      <c r="AJ10" t="e">
        <v>#REF!</v>
      </c>
      <c r="AK10" t="s">
        <v>449</v>
      </c>
      <c r="AL10" t="e">
        <v>#REF!</v>
      </c>
      <c r="AM10">
        <v>27.72</v>
      </c>
      <c r="AN10">
        <v>9.24</v>
      </c>
      <c r="AO10">
        <v>11.549999999999999</v>
      </c>
      <c r="AP10">
        <v>9.24</v>
      </c>
      <c r="AQ10">
        <v>19.25</v>
      </c>
      <c r="AR10" t="e">
        <v>#REF!</v>
      </c>
      <c r="AS10" t="e">
        <v>#REF!</v>
      </c>
      <c r="AT10" t="e">
        <v>#REF!</v>
      </c>
      <c r="AU10" t="e">
        <v>#REF!</v>
      </c>
      <c r="AV10" t="e">
        <v>#REF!</v>
      </c>
      <c r="AW10" t="e">
        <v>#REF!</v>
      </c>
      <c r="AX10" t="e">
        <v>#REF!</v>
      </c>
      <c r="AY10">
        <v>17.061751800000003</v>
      </c>
      <c r="AZ10">
        <v>5.6872506000000005</v>
      </c>
      <c r="BA10">
        <v>7.1090632500000011</v>
      </c>
      <c r="BB10">
        <v>5.6872506000000005</v>
      </c>
      <c r="BC10">
        <v>11.848438750000001</v>
      </c>
      <c r="BD10" t="e">
        <v>#REF!</v>
      </c>
      <c r="BE10" t="e">
        <v>#REF!</v>
      </c>
      <c r="BF10" t="e">
        <v>#REF!</v>
      </c>
      <c r="BG10" t="e">
        <v>#REF!</v>
      </c>
      <c r="BH10">
        <v>1516.0620000000001</v>
      </c>
      <c r="BI10">
        <v>1819.2744</v>
      </c>
      <c r="BJ10">
        <v>2349.8961000000004</v>
      </c>
      <c r="BK10" t="s">
        <v>407</v>
      </c>
      <c r="BL10" t="s">
        <v>409</v>
      </c>
      <c r="BM10">
        <v>1849.8961000000004</v>
      </c>
      <c r="BN10">
        <v>462.4740250000001</v>
      </c>
      <c r="BO10">
        <v>647.46363500000007</v>
      </c>
      <c r="BP10">
        <v>508.72142750000017</v>
      </c>
      <c r="BQ10">
        <v>231.23701250000005</v>
      </c>
      <c r="BR10">
        <v>277.48441500000007</v>
      </c>
      <c r="BS10">
        <v>69.371103750000017</v>
      </c>
      <c r="BT10">
        <v>51.38600277777779</v>
      </c>
      <c r="BU10">
        <v>69.371103750000017</v>
      </c>
      <c r="BV10">
        <v>97.119545250000016</v>
      </c>
      <c r="BW10">
        <v>76.308214125000021</v>
      </c>
      <c r="BX10">
        <v>34.685551875000009</v>
      </c>
      <c r="BY10">
        <v>17.342775937500004</v>
      </c>
      <c r="BZ10">
        <v>24.279886312500004</v>
      </c>
      <c r="CA10">
        <v>19.077053531250005</v>
      </c>
      <c r="CB10">
        <v>8.6713879687500022</v>
      </c>
      <c r="CC10">
        <v>12.846500694444448</v>
      </c>
      <c r="CD10">
        <v>17.985100972222224</v>
      </c>
      <c r="CE10">
        <v>14.131150763888893</v>
      </c>
      <c r="CF10">
        <v>6.4232503472222238</v>
      </c>
      <c r="CG10" t="s">
        <v>411</v>
      </c>
      <c r="CH10" t="s">
        <v>411</v>
      </c>
      <c r="CI10" t="s">
        <v>411</v>
      </c>
      <c r="CJ10" t="s">
        <v>411</v>
      </c>
      <c r="CK10" t="s">
        <v>411</v>
      </c>
      <c r="CL10" t="s">
        <v>411</v>
      </c>
      <c r="CM10" t="s">
        <v>410</v>
      </c>
      <c r="CN10" t="s">
        <v>410</v>
      </c>
      <c r="CO10" t="s">
        <v>411</v>
      </c>
      <c r="CP10" t="s">
        <v>411</v>
      </c>
      <c r="CQ10" t="s">
        <v>411</v>
      </c>
      <c r="CR10" t="s">
        <v>411</v>
      </c>
      <c r="CS10" t="s">
        <v>411</v>
      </c>
      <c r="CT10" t="s">
        <v>411</v>
      </c>
      <c r="CU10" t="s">
        <v>411</v>
      </c>
      <c r="CV10" t="s">
        <v>411</v>
      </c>
      <c r="CW10" t="s">
        <v>411</v>
      </c>
      <c r="CX10" t="s">
        <v>411</v>
      </c>
      <c r="CY10" t="s">
        <v>411</v>
      </c>
      <c r="CZ10" t="s">
        <v>411</v>
      </c>
      <c r="DA10" t="s">
        <v>411</v>
      </c>
      <c r="DB10" t="s">
        <v>411</v>
      </c>
      <c r="DC10" t="s">
        <v>411</v>
      </c>
      <c r="DD10" t="s">
        <v>411</v>
      </c>
      <c r="DE10" t="s">
        <v>411</v>
      </c>
      <c r="DF10" t="s">
        <v>411</v>
      </c>
      <c r="DG10" t="s">
        <v>411</v>
      </c>
      <c r="DH10" t="s">
        <v>411</v>
      </c>
      <c r="DI10" t="s">
        <v>411</v>
      </c>
      <c r="DJ10" t="s">
        <v>411</v>
      </c>
      <c r="DK10" t="s">
        <v>411</v>
      </c>
      <c r="DL10" t="s">
        <v>411</v>
      </c>
      <c r="DM10" t="s">
        <v>411</v>
      </c>
      <c r="DN10" t="s">
        <v>411</v>
      </c>
      <c r="DO10" t="s">
        <v>411</v>
      </c>
      <c r="DP10" t="s">
        <v>411</v>
      </c>
      <c r="DQ10" t="s">
        <v>411</v>
      </c>
      <c r="DR10" t="s">
        <v>411</v>
      </c>
      <c r="DS10" t="s">
        <v>411</v>
      </c>
      <c r="DT10" t="s">
        <v>411</v>
      </c>
      <c r="DU10" t="s">
        <v>411</v>
      </c>
      <c r="DV10" t="s">
        <v>411</v>
      </c>
      <c r="DW10" t="s">
        <v>411</v>
      </c>
      <c r="DX10" t="s">
        <v>411</v>
      </c>
      <c r="DY10" t="s">
        <v>411</v>
      </c>
      <c r="DZ10" t="s">
        <v>411</v>
      </c>
      <c r="EA10" t="s">
        <v>411</v>
      </c>
      <c r="EB10" t="s">
        <v>411</v>
      </c>
      <c r="EC10" t="s">
        <v>411</v>
      </c>
      <c r="ED10" t="s">
        <v>411</v>
      </c>
      <c r="EE10" t="s">
        <v>411</v>
      </c>
      <c r="EF10" t="s">
        <v>411</v>
      </c>
      <c r="EG10" t="s">
        <v>411</v>
      </c>
      <c r="EH10" t="s">
        <v>411</v>
      </c>
      <c r="EI10" t="s">
        <v>411</v>
      </c>
      <c r="EJ10" t="s">
        <v>411</v>
      </c>
      <c r="EK10" t="s">
        <v>411</v>
      </c>
      <c r="EL10" t="s">
        <v>411</v>
      </c>
      <c r="EM10" t="s">
        <v>411</v>
      </c>
      <c r="EN10" t="s">
        <v>411</v>
      </c>
      <c r="EO10" t="s">
        <v>411</v>
      </c>
      <c r="EP10" t="s">
        <v>411</v>
      </c>
      <c r="EQ10" t="s">
        <v>411</v>
      </c>
      <c r="ER10" t="s">
        <v>411</v>
      </c>
      <c r="ES10" t="s">
        <v>410</v>
      </c>
      <c r="ET10" t="s">
        <v>410</v>
      </c>
      <c r="EU10" t="s">
        <v>410</v>
      </c>
      <c r="EV10" t="s">
        <v>410</v>
      </c>
      <c r="EW10" t="s">
        <v>420</v>
      </c>
      <c r="EX10">
        <v>53.125</v>
      </c>
      <c r="EY10">
        <v>75</v>
      </c>
      <c r="EZ10" t="s">
        <v>422</v>
      </c>
      <c r="FA10" t="s">
        <v>421</v>
      </c>
      <c r="FB10" t="s">
        <v>422</v>
      </c>
      <c r="FC10" t="s">
        <v>422</v>
      </c>
      <c r="FD10">
        <v>0</v>
      </c>
      <c r="FE10" t="s">
        <v>421</v>
      </c>
      <c r="FF10" t="s">
        <v>421</v>
      </c>
      <c r="FG10">
        <v>18</v>
      </c>
      <c r="FH10" t="s">
        <v>422</v>
      </c>
      <c r="FI10" t="s">
        <v>422</v>
      </c>
      <c r="FJ10">
        <v>0</v>
      </c>
      <c r="FK10" t="s">
        <v>421</v>
      </c>
      <c r="FL10" t="s">
        <v>421</v>
      </c>
      <c r="FM10">
        <v>52</v>
      </c>
      <c r="FN10" t="s">
        <v>422</v>
      </c>
      <c r="FO10" t="s">
        <v>422</v>
      </c>
      <c r="FP10">
        <v>42</v>
      </c>
      <c r="FQ10" t="s">
        <v>422</v>
      </c>
      <c r="FR10" t="s">
        <v>422</v>
      </c>
    </row>
    <row r="11" spans="1:174" x14ac:dyDescent="0.3">
      <c r="A11" t="s">
        <v>447</v>
      </c>
      <c r="B11" t="s">
        <v>385</v>
      </c>
      <c r="C11" t="s">
        <v>386</v>
      </c>
      <c r="D11">
        <v>1273001702</v>
      </c>
      <c r="E11">
        <v>9137111997</v>
      </c>
      <c r="F11" t="s">
        <v>437</v>
      </c>
      <c r="G11" t="s">
        <v>363</v>
      </c>
      <c r="H11" t="s">
        <v>387</v>
      </c>
      <c r="I11">
        <v>2</v>
      </c>
      <c r="J11">
        <v>0</v>
      </c>
      <c r="K11">
        <v>0</v>
      </c>
      <c r="L11" t="s">
        <v>444</v>
      </c>
      <c r="M11">
        <v>162</v>
      </c>
      <c r="N11">
        <v>60</v>
      </c>
      <c r="O11">
        <v>24</v>
      </c>
      <c r="P11">
        <v>31</v>
      </c>
      <c r="Q11">
        <v>37</v>
      </c>
      <c r="R11">
        <v>28</v>
      </c>
      <c r="S11">
        <v>91</v>
      </c>
      <c r="T11">
        <v>75</v>
      </c>
      <c r="U11">
        <v>100</v>
      </c>
      <c r="V11">
        <v>47</v>
      </c>
      <c r="W11">
        <v>22.862368541380881</v>
      </c>
      <c r="X11" t="s">
        <v>411</v>
      </c>
      <c r="Y11">
        <v>25</v>
      </c>
      <c r="Z11">
        <v>18.5</v>
      </c>
      <c r="AA11">
        <v>55.425255400000012</v>
      </c>
      <c r="AB11">
        <v>4.5747445999999883</v>
      </c>
      <c r="AC11" t="s">
        <v>404</v>
      </c>
      <c r="AD11">
        <v>65.610000000000014</v>
      </c>
      <c r="AE11">
        <v>48.551400000000008</v>
      </c>
      <c r="AF11">
        <v>0.75</v>
      </c>
      <c r="AG11" t="s">
        <v>426</v>
      </c>
      <c r="AH11" t="s">
        <v>448</v>
      </c>
      <c r="AI11" t="e">
        <v>#REF!</v>
      </c>
      <c r="AJ11" t="e">
        <v>#REF!</v>
      </c>
      <c r="AK11" t="s">
        <v>449</v>
      </c>
      <c r="AL11" t="e">
        <v>#REF!</v>
      </c>
      <c r="AM11">
        <v>21.599999999999998</v>
      </c>
      <c r="AN11">
        <v>7.1999999999999993</v>
      </c>
      <c r="AO11">
        <v>9</v>
      </c>
      <c r="AP11">
        <v>7.1999999999999993</v>
      </c>
      <c r="AQ11">
        <v>15</v>
      </c>
      <c r="AR11" t="e">
        <v>#REF!</v>
      </c>
      <c r="AS11" t="e">
        <v>#REF!</v>
      </c>
      <c r="AT11" t="e">
        <v>#REF!</v>
      </c>
      <c r="AU11" t="e">
        <v>#REF!</v>
      </c>
      <c r="AV11" t="e">
        <v>#REF!</v>
      </c>
      <c r="AW11" t="e">
        <v>#REF!</v>
      </c>
      <c r="AX11" t="e">
        <v>#REF!</v>
      </c>
      <c r="AY11">
        <v>19.953091944000004</v>
      </c>
      <c r="AZ11">
        <v>6.6510306480000008</v>
      </c>
      <c r="BA11">
        <v>8.3137883100000014</v>
      </c>
      <c r="BB11">
        <v>6.6510306480000008</v>
      </c>
      <c r="BC11">
        <v>13.856313850000003</v>
      </c>
      <c r="BD11" t="e">
        <v>#REF!</v>
      </c>
      <c r="BE11" t="e">
        <v>#REF!</v>
      </c>
      <c r="BF11" t="e">
        <v>#REF!</v>
      </c>
      <c r="BG11" t="e">
        <v>#REF!</v>
      </c>
      <c r="BH11">
        <v>1400.3689999999999</v>
      </c>
      <c r="BI11">
        <v>1680.4427999999998</v>
      </c>
      <c r="BJ11">
        <v>1680.4427999999998</v>
      </c>
      <c r="BK11" t="s">
        <v>411</v>
      </c>
      <c r="BL11" t="s">
        <v>428</v>
      </c>
      <c r="BM11">
        <v>1680.4427999999998</v>
      </c>
      <c r="BN11">
        <v>420.11069999999995</v>
      </c>
      <c r="BO11">
        <v>588.15497999999991</v>
      </c>
      <c r="BP11">
        <v>462.12176999999997</v>
      </c>
      <c r="BQ11">
        <v>210.05534999999998</v>
      </c>
      <c r="BR11">
        <v>252.06641999999997</v>
      </c>
      <c r="BS11">
        <v>63.016604999999991</v>
      </c>
      <c r="BT11">
        <v>46.678966666666661</v>
      </c>
      <c r="BU11">
        <v>63.016604999999991</v>
      </c>
      <c r="BV11">
        <v>88.223246999999986</v>
      </c>
      <c r="BW11">
        <v>69.318265499999995</v>
      </c>
      <c r="BX11">
        <v>31.508302499999996</v>
      </c>
      <c r="BY11">
        <v>15.754151249999998</v>
      </c>
      <c r="BZ11">
        <v>22.055811749999997</v>
      </c>
      <c r="CA11">
        <v>17.329566374999999</v>
      </c>
      <c r="CB11">
        <v>7.8770756249999989</v>
      </c>
      <c r="CC11">
        <v>11.669741666666665</v>
      </c>
      <c r="CD11">
        <v>16.337638333333331</v>
      </c>
      <c r="CE11">
        <v>12.836715833333333</v>
      </c>
      <c r="CF11">
        <v>5.8348708333333326</v>
      </c>
      <c r="CG11" t="s">
        <v>411</v>
      </c>
      <c r="CH11" t="s">
        <v>411</v>
      </c>
      <c r="CI11" t="s">
        <v>411</v>
      </c>
      <c r="CJ11" t="s">
        <v>411</v>
      </c>
      <c r="CK11" t="s">
        <v>411</v>
      </c>
      <c r="CL11" t="s">
        <v>411</v>
      </c>
      <c r="CM11" t="s">
        <v>411</v>
      </c>
      <c r="CN11" t="s">
        <v>410</v>
      </c>
      <c r="CO11" t="s">
        <v>411</v>
      </c>
      <c r="CP11" t="s">
        <v>411</v>
      </c>
      <c r="CQ11" t="s">
        <v>411</v>
      </c>
      <c r="CR11" t="s">
        <v>411</v>
      </c>
      <c r="CS11" t="s">
        <v>410</v>
      </c>
      <c r="CT11" t="s">
        <v>411</v>
      </c>
      <c r="CU11" t="s">
        <v>410</v>
      </c>
      <c r="CV11" t="s">
        <v>411</v>
      </c>
      <c r="CW11" t="s">
        <v>411</v>
      </c>
      <c r="CX11" t="s">
        <v>411</v>
      </c>
      <c r="CY11" t="s">
        <v>411</v>
      </c>
      <c r="CZ11" t="s">
        <v>411</v>
      </c>
      <c r="DA11" t="s">
        <v>411</v>
      </c>
      <c r="DB11" t="s">
        <v>410</v>
      </c>
      <c r="DC11" t="s">
        <v>411</v>
      </c>
      <c r="DD11" t="s">
        <v>411</v>
      </c>
      <c r="DE11" t="s">
        <v>411</v>
      </c>
      <c r="DF11" t="s">
        <v>411</v>
      </c>
      <c r="DG11" t="s">
        <v>429</v>
      </c>
      <c r="DH11" t="s">
        <v>411</v>
      </c>
      <c r="DI11" t="s">
        <v>411</v>
      </c>
      <c r="DJ11" t="s">
        <v>411</v>
      </c>
      <c r="DK11" t="s">
        <v>411</v>
      </c>
      <c r="DL11" t="s">
        <v>411</v>
      </c>
      <c r="DM11" t="s">
        <v>411</v>
      </c>
      <c r="DN11" t="s">
        <v>411</v>
      </c>
      <c r="DO11" t="s">
        <v>429</v>
      </c>
      <c r="DP11" t="s">
        <v>411</v>
      </c>
      <c r="DQ11" t="s">
        <v>411</v>
      </c>
      <c r="DR11" t="s">
        <v>438</v>
      </c>
      <c r="DS11" t="s">
        <v>411</v>
      </c>
      <c r="DT11" t="s">
        <v>411</v>
      </c>
      <c r="DU11" t="s">
        <v>411</v>
      </c>
      <c r="DV11" t="s">
        <v>411</v>
      </c>
      <c r="DW11" t="s">
        <v>411</v>
      </c>
      <c r="DX11" t="s">
        <v>411</v>
      </c>
      <c r="DY11" t="s">
        <v>411</v>
      </c>
      <c r="DZ11" t="s">
        <v>411</v>
      </c>
      <c r="EA11" t="s">
        <v>417</v>
      </c>
      <c r="EB11" t="s">
        <v>411</v>
      </c>
      <c r="EC11" t="s">
        <v>411</v>
      </c>
      <c r="ED11" t="s">
        <v>411</v>
      </c>
      <c r="EE11" t="s">
        <v>411</v>
      </c>
      <c r="EF11" t="s">
        <v>411</v>
      </c>
      <c r="EG11" t="s">
        <v>411</v>
      </c>
      <c r="EH11" t="s">
        <v>411</v>
      </c>
      <c r="EI11" t="s">
        <v>411</v>
      </c>
      <c r="EJ11" t="s">
        <v>411</v>
      </c>
      <c r="EK11" t="s">
        <v>411</v>
      </c>
      <c r="EL11" t="s">
        <v>411</v>
      </c>
      <c r="EM11" t="s">
        <v>411</v>
      </c>
      <c r="EN11" t="s">
        <v>411</v>
      </c>
      <c r="EO11" t="s">
        <v>411</v>
      </c>
      <c r="EP11" t="s">
        <v>411</v>
      </c>
      <c r="EQ11" t="s">
        <v>411</v>
      </c>
      <c r="ER11" t="s">
        <v>411</v>
      </c>
      <c r="ES11" t="s">
        <v>410</v>
      </c>
      <c r="ET11" t="s">
        <v>410</v>
      </c>
      <c r="EU11" t="s">
        <v>411</v>
      </c>
      <c r="EV11" t="s">
        <v>411</v>
      </c>
      <c r="EW11" t="s">
        <v>420</v>
      </c>
      <c r="EX11">
        <v>83.75</v>
      </c>
      <c r="EY11">
        <v>88.75</v>
      </c>
      <c r="EZ11" t="s">
        <v>422</v>
      </c>
      <c r="FA11" t="s">
        <v>422</v>
      </c>
      <c r="FB11" t="s">
        <v>422</v>
      </c>
      <c r="FC11" t="s">
        <v>422</v>
      </c>
      <c r="FD11">
        <v>42</v>
      </c>
      <c r="FE11" t="s">
        <v>422</v>
      </c>
      <c r="FF11" t="s">
        <v>422</v>
      </c>
      <c r="FG11">
        <v>16</v>
      </c>
      <c r="FH11" t="s">
        <v>422</v>
      </c>
      <c r="FI11" t="s">
        <v>422</v>
      </c>
      <c r="FJ11">
        <v>18</v>
      </c>
      <c r="FK11" t="s">
        <v>421</v>
      </c>
      <c r="FL11" t="s">
        <v>421</v>
      </c>
      <c r="FM11">
        <v>73</v>
      </c>
      <c r="FN11" t="s">
        <v>422</v>
      </c>
      <c r="FO11" t="s">
        <v>422</v>
      </c>
      <c r="FP11">
        <v>41</v>
      </c>
      <c r="FQ11" t="s">
        <v>422</v>
      </c>
      <c r="FR11" t="s">
        <v>422</v>
      </c>
    </row>
    <row r="12" spans="1:174" x14ac:dyDescent="0.3">
      <c r="A12" t="s">
        <v>447</v>
      </c>
      <c r="B12" t="s">
        <v>388</v>
      </c>
      <c r="C12" t="s">
        <v>389</v>
      </c>
      <c r="D12">
        <v>1272599061</v>
      </c>
      <c r="E12">
        <v>9907213325</v>
      </c>
      <c r="F12" t="s">
        <v>423</v>
      </c>
      <c r="G12" t="s">
        <v>390</v>
      </c>
      <c r="H12" t="s">
        <v>391</v>
      </c>
      <c r="I12">
        <v>1.5</v>
      </c>
      <c r="J12" t="s">
        <v>392</v>
      </c>
      <c r="K12">
        <v>0</v>
      </c>
      <c r="L12" t="s">
        <v>444</v>
      </c>
      <c r="M12">
        <v>152</v>
      </c>
      <c r="N12">
        <v>56</v>
      </c>
      <c r="O12">
        <v>25</v>
      </c>
      <c r="P12">
        <v>34</v>
      </c>
      <c r="Q12">
        <v>38</v>
      </c>
      <c r="R12">
        <v>29</v>
      </c>
      <c r="S12">
        <v>86</v>
      </c>
      <c r="T12">
        <v>74</v>
      </c>
      <c r="U12">
        <v>101</v>
      </c>
      <c r="V12">
        <v>50</v>
      </c>
      <c r="W12">
        <v>24.238227146814403</v>
      </c>
      <c r="X12" t="s">
        <v>411</v>
      </c>
      <c r="Y12">
        <v>25</v>
      </c>
      <c r="Z12">
        <v>18.5</v>
      </c>
      <c r="AA12">
        <v>48.73233840000001</v>
      </c>
      <c r="AB12">
        <v>7.2676615999999896</v>
      </c>
      <c r="AC12" t="s">
        <v>404</v>
      </c>
      <c r="AD12">
        <v>57.76</v>
      </c>
      <c r="AE12">
        <v>42.742400000000004</v>
      </c>
      <c r="AF12">
        <v>0.73267326732673266</v>
      </c>
      <c r="AG12" t="s">
        <v>426</v>
      </c>
      <c r="AH12" t="s">
        <v>448</v>
      </c>
      <c r="AI12" t="e">
        <v>#REF!</v>
      </c>
      <c r="AJ12" t="e">
        <v>#REF!</v>
      </c>
      <c r="AK12" t="s">
        <v>449</v>
      </c>
      <c r="AL12" t="e">
        <v>#REF!</v>
      </c>
      <c r="AM12">
        <v>20.16</v>
      </c>
      <c r="AN12">
        <v>6.72</v>
      </c>
      <c r="AO12">
        <v>8.4</v>
      </c>
      <c r="AP12">
        <v>6.72</v>
      </c>
      <c r="AQ12">
        <v>14</v>
      </c>
      <c r="AR12" t="e">
        <v>#REF!</v>
      </c>
      <c r="AS12" t="e">
        <v>#REF!</v>
      </c>
      <c r="AT12" t="e">
        <v>#REF!</v>
      </c>
      <c r="AU12" t="e">
        <v>#REF!</v>
      </c>
      <c r="AV12" t="e">
        <v>#REF!</v>
      </c>
      <c r="AW12" t="e">
        <v>#REF!</v>
      </c>
      <c r="AX12" t="e">
        <v>#REF!</v>
      </c>
      <c r="AY12">
        <v>17.543641824000002</v>
      </c>
      <c r="AZ12">
        <v>5.8478806080000014</v>
      </c>
      <c r="BA12">
        <v>7.3098507600000016</v>
      </c>
      <c r="BB12">
        <v>5.8478806080000014</v>
      </c>
      <c r="BC12">
        <v>12.183084600000003</v>
      </c>
      <c r="BD12" t="e">
        <v>#REF!</v>
      </c>
      <c r="BE12" t="e">
        <v>#REF!</v>
      </c>
      <c r="BF12" t="e">
        <v>#REF!</v>
      </c>
      <c r="BG12" t="e">
        <v>#REF!</v>
      </c>
      <c r="BH12">
        <v>1328.0709999999999</v>
      </c>
      <c r="BI12">
        <v>1593.6851999999999</v>
      </c>
      <c r="BJ12">
        <v>1593.6851999999999</v>
      </c>
      <c r="BK12" t="s">
        <v>411</v>
      </c>
      <c r="BL12" t="s">
        <v>428</v>
      </c>
      <c r="BM12">
        <v>1593.6851999999999</v>
      </c>
      <c r="BN12">
        <v>398.42129999999997</v>
      </c>
      <c r="BO12">
        <v>557.78981999999996</v>
      </c>
      <c r="BP12">
        <v>438.26343000000003</v>
      </c>
      <c r="BQ12">
        <v>199.21064999999999</v>
      </c>
      <c r="BR12">
        <v>239.05277999999998</v>
      </c>
      <c r="BS12">
        <v>59.763194999999996</v>
      </c>
      <c r="BT12">
        <v>44.269033333333333</v>
      </c>
      <c r="BU12">
        <v>59.763194999999996</v>
      </c>
      <c r="BV12">
        <v>83.668472999999992</v>
      </c>
      <c r="BW12">
        <v>65.739514499999999</v>
      </c>
      <c r="BX12">
        <v>29.881597499999998</v>
      </c>
      <c r="BY12">
        <v>14.940798749999999</v>
      </c>
      <c r="BZ12">
        <v>20.917118249999998</v>
      </c>
      <c r="CA12">
        <v>16.434878625</v>
      </c>
      <c r="CB12">
        <v>7.4703993749999995</v>
      </c>
      <c r="CC12">
        <v>11.067258333333333</v>
      </c>
      <c r="CD12">
        <v>15.494161666666665</v>
      </c>
      <c r="CE12">
        <v>12.173984166666667</v>
      </c>
      <c r="CF12">
        <v>5.5336291666666666</v>
      </c>
      <c r="CG12" t="s">
        <v>411</v>
      </c>
      <c r="CH12" t="s">
        <v>411</v>
      </c>
      <c r="CI12" t="s">
        <v>411</v>
      </c>
      <c r="CJ12" t="s">
        <v>411</v>
      </c>
      <c r="CK12" t="s">
        <v>411</v>
      </c>
      <c r="CL12" t="s">
        <v>411</v>
      </c>
      <c r="CM12" t="s">
        <v>410</v>
      </c>
      <c r="CN12" t="s">
        <v>410</v>
      </c>
      <c r="CO12" t="s">
        <v>411</v>
      </c>
      <c r="CP12" t="s">
        <v>411</v>
      </c>
      <c r="CQ12" t="s">
        <v>411</v>
      </c>
      <c r="CR12" t="s">
        <v>411</v>
      </c>
      <c r="CS12" t="s">
        <v>411</v>
      </c>
      <c r="CT12" t="s">
        <v>411</v>
      </c>
      <c r="CU12" t="s">
        <v>410</v>
      </c>
      <c r="CV12" t="s">
        <v>411</v>
      </c>
      <c r="CW12" t="s">
        <v>411</v>
      </c>
      <c r="CX12" t="s">
        <v>411</v>
      </c>
      <c r="CY12" t="s">
        <v>411</v>
      </c>
      <c r="CZ12" t="s">
        <v>411</v>
      </c>
      <c r="DA12" t="s">
        <v>411</v>
      </c>
      <c r="DB12" t="s">
        <v>411</v>
      </c>
      <c r="DC12" t="s">
        <v>411</v>
      </c>
      <c r="DD12" t="s">
        <v>411</v>
      </c>
      <c r="DE12" t="s">
        <v>411</v>
      </c>
      <c r="DF12" t="s">
        <v>412</v>
      </c>
      <c r="DG12" t="s">
        <v>411</v>
      </c>
      <c r="DH12" t="s">
        <v>411</v>
      </c>
      <c r="DI12" t="s">
        <v>413</v>
      </c>
      <c r="DJ12" t="s">
        <v>411</v>
      </c>
      <c r="DK12" t="s">
        <v>430</v>
      </c>
      <c r="DL12" t="s">
        <v>411</v>
      </c>
      <c r="DM12" t="s">
        <v>411</v>
      </c>
      <c r="DN12" t="s">
        <v>411</v>
      </c>
      <c r="DO12" t="s">
        <v>411</v>
      </c>
      <c r="DP12" t="s">
        <v>411</v>
      </c>
      <c r="DQ12" t="s">
        <v>411</v>
      </c>
      <c r="DR12" t="s">
        <v>411</v>
      </c>
      <c r="DS12" t="s">
        <v>411</v>
      </c>
      <c r="DT12" t="s">
        <v>411</v>
      </c>
      <c r="DU12" t="s">
        <v>431</v>
      </c>
      <c r="DV12" t="s">
        <v>411</v>
      </c>
      <c r="DW12" t="s">
        <v>411</v>
      </c>
      <c r="DX12" t="s">
        <v>411</v>
      </c>
      <c r="DY12" t="s">
        <v>411</v>
      </c>
      <c r="DZ12" t="s">
        <v>450</v>
      </c>
      <c r="EA12" t="s">
        <v>411</v>
      </c>
      <c r="EB12" t="s">
        <v>411</v>
      </c>
      <c r="EC12" t="s">
        <v>411</v>
      </c>
      <c r="ED12" t="s">
        <v>411</v>
      </c>
      <c r="EE12" t="s">
        <v>411</v>
      </c>
      <c r="EF12" t="s">
        <v>411</v>
      </c>
      <c r="EG12" t="s">
        <v>411</v>
      </c>
      <c r="EH12" t="s">
        <v>411</v>
      </c>
      <c r="EI12" t="s">
        <v>411</v>
      </c>
      <c r="EJ12" t="s">
        <v>411</v>
      </c>
      <c r="EK12" t="s">
        <v>411</v>
      </c>
      <c r="EL12" t="s">
        <v>411</v>
      </c>
      <c r="EM12" t="s">
        <v>411</v>
      </c>
      <c r="EN12" t="s">
        <v>411</v>
      </c>
      <c r="EO12" t="s">
        <v>411</v>
      </c>
      <c r="EP12" t="s">
        <v>411</v>
      </c>
      <c r="EQ12" t="s">
        <v>411</v>
      </c>
      <c r="ER12" t="s">
        <v>411</v>
      </c>
      <c r="ES12" t="s">
        <v>411</v>
      </c>
      <c r="ET12" t="s">
        <v>411</v>
      </c>
      <c r="EU12" t="s">
        <v>411</v>
      </c>
      <c r="EV12" t="s">
        <v>411</v>
      </c>
      <c r="EW12" t="s">
        <v>420</v>
      </c>
      <c r="EX12">
        <v>77.5</v>
      </c>
      <c r="EY12">
        <v>63.333333333333336</v>
      </c>
      <c r="EZ12" t="s">
        <v>422</v>
      </c>
      <c r="FA12" t="s">
        <v>422</v>
      </c>
      <c r="FB12" t="s">
        <v>422</v>
      </c>
      <c r="FC12" t="s">
        <v>422</v>
      </c>
      <c r="FD12">
        <v>45</v>
      </c>
      <c r="FE12" t="s">
        <v>422</v>
      </c>
      <c r="FF12" t="s">
        <v>422</v>
      </c>
      <c r="FG12">
        <v>25</v>
      </c>
      <c r="FH12" t="s">
        <v>421</v>
      </c>
      <c r="FI12" t="s">
        <v>421</v>
      </c>
      <c r="FJ12">
        <v>29</v>
      </c>
      <c r="FK12" t="s">
        <v>422</v>
      </c>
      <c r="FL12" t="s">
        <v>422</v>
      </c>
      <c r="FM12">
        <v>13</v>
      </c>
      <c r="FN12" t="s">
        <v>421</v>
      </c>
      <c r="FO12" t="s">
        <v>421</v>
      </c>
      <c r="FP12">
        <v>35</v>
      </c>
      <c r="FQ12" t="s">
        <v>422</v>
      </c>
      <c r="FR12" t="s">
        <v>422</v>
      </c>
    </row>
    <row r="13" spans="1:174" x14ac:dyDescent="0.3">
      <c r="A13" t="s">
        <v>447</v>
      </c>
      <c r="B13" t="s">
        <v>393</v>
      </c>
      <c r="C13" t="s">
        <v>394</v>
      </c>
      <c r="D13">
        <v>4260186991</v>
      </c>
      <c r="E13">
        <v>9175207593</v>
      </c>
      <c r="F13" t="b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b">
        <v>0</v>
      </c>
      <c r="M13">
        <v>158</v>
      </c>
      <c r="N13">
        <v>58</v>
      </c>
      <c r="O13">
        <v>29</v>
      </c>
      <c r="P13">
        <v>33</v>
      </c>
      <c r="Q13">
        <v>37</v>
      </c>
      <c r="R13">
        <v>27</v>
      </c>
      <c r="S13">
        <v>92</v>
      </c>
      <c r="T13">
        <v>71</v>
      </c>
      <c r="U13">
        <v>96</v>
      </c>
      <c r="V13">
        <v>99</v>
      </c>
      <c r="W13">
        <v>23.233456176894723</v>
      </c>
      <c r="X13" t="s">
        <v>411</v>
      </c>
      <c r="Y13">
        <v>25</v>
      </c>
      <c r="Z13">
        <v>18.5</v>
      </c>
      <c r="AA13">
        <v>52.74808860000001</v>
      </c>
      <c r="AB13">
        <v>5.2519113999999902</v>
      </c>
      <c r="AC13" t="s">
        <v>404</v>
      </c>
      <c r="AD13">
        <v>62.410000000000011</v>
      </c>
      <c r="AE13">
        <v>46.183400000000006</v>
      </c>
      <c r="AF13">
        <v>0.73958333333333337</v>
      </c>
      <c r="AG13" t="s">
        <v>426</v>
      </c>
      <c r="AH13" t="s">
        <v>448</v>
      </c>
      <c r="AI13" t="e">
        <v>#REF!</v>
      </c>
      <c r="AJ13" t="e">
        <v>#REF!</v>
      </c>
      <c r="AK13" t="s">
        <v>449</v>
      </c>
      <c r="AL13" t="e">
        <v>#REF!</v>
      </c>
      <c r="AM13">
        <v>20.88</v>
      </c>
      <c r="AN13">
        <v>6.96</v>
      </c>
      <c r="AO13">
        <v>8.6999999999999993</v>
      </c>
      <c r="AP13">
        <v>6.96</v>
      </c>
      <c r="AQ13">
        <v>14.5</v>
      </c>
      <c r="AR13" t="e">
        <v>#REF!</v>
      </c>
      <c r="AS13" t="e">
        <v>#REF!</v>
      </c>
      <c r="AT13" t="e">
        <v>#REF!</v>
      </c>
      <c r="AU13" t="e">
        <v>#REF!</v>
      </c>
      <c r="AV13" t="e">
        <v>#REF!</v>
      </c>
      <c r="AW13" t="e">
        <v>#REF!</v>
      </c>
      <c r="AX13" t="e">
        <v>#REF!</v>
      </c>
      <c r="AY13">
        <v>18.989311896000004</v>
      </c>
      <c r="AZ13">
        <v>6.3297706320000007</v>
      </c>
      <c r="BA13">
        <v>7.9122132900000013</v>
      </c>
      <c r="BB13">
        <v>6.3297706320000007</v>
      </c>
      <c r="BC13">
        <v>13.187022150000002</v>
      </c>
      <c r="BD13" t="e">
        <v>#REF!</v>
      </c>
      <c r="BE13" t="e">
        <v>#REF!</v>
      </c>
      <c r="BF13" t="e">
        <v>#REF!</v>
      </c>
      <c r="BG13" t="e">
        <v>#REF!</v>
      </c>
      <c r="BH13">
        <v>1347.8329999999999</v>
      </c>
      <c r="BI13">
        <v>1617.3995999999997</v>
      </c>
      <c r="BJ13" t="b">
        <v>0</v>
      </c>
      <c r="BK13" t="s">
        <v>411</v>
      </c>
      <c r="BL13" t="s">
        <v>428</v>
      </c>
      <c r="BM13" t="b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 t="s">
        <v>410</v>
      </c>
      <c r="CH13" t="s">
        <v>411</v>
      </c>
      <c r="CI13" t="s">
        <v>411</v>
      </c>
      <c r="CJ13" t="s">
        <v>410</v>
      </c>
      <c r="CK13" t="s">
        <v>410</v>
      </c>
      <c r="CL13" t="s">
        <v>411</v>
      </c>
      <c r="CM13" t="s">
        <v>411</v>
      </c>
      <c r="CN13" t="s">
        <v>410</v>
      </c>
      <c r="CO13" t="s">
        <v>411</v>
      </c>
      <c r="CP13" t="s">
        <v>411</v>
      </c>
      <c r="CQ13" t="s">
        <v>411</v>
      </c>
      <c r="CR13" t="s">
        <v>411</v>
      </c>
      <c r="CS13" t="s">
        <v>410</v>
      </c>
      <c r="CT13" t="s">
        <v>411</v>
      </c>
      <c r="CU13" t="s">
        <v>411</v>
      </c>
      <c r="CV13" t="s">
        <v>411</v>
      </c>
      <c r="CW13" t="s">
        <v>411</v>
      </c>
      <c r="CX13" t="s">
        <v>411</v>
      </c>
      <c r="CY13" t="s">
        <v>411</v>
      </c>
      <c r="CZ13" t="s">
        <v>411</v>
      </c>
      <c r="DA13" t="s">
        <v>410</v>
      </c>
      <c r="DB13" t="s">
        <v>411</v>
      </c>
      <c r="DC13" t="s">
        <v>411</v>
      </c>
      <c r="DD13" t="s">
        <v>410</v>
      </c>
      <c r="DE13" t="s">
        <v>410</v>
      </c>
      <c r="DF13" t="s">
        <v>411</v>
      </c>
      <c r="DG13" t="s">
        <v>411</v>
      </c>
      <c r="DH13" t="s">
        <v>411</v>
      </c>
      <c r="DI13" t="s">
        <v>411</v>
      </c>
      <c r="DJ13" t="s">
        <v>411</v>
      </c>
      <c r="DK13" t="s">
        <v>430</v>
      </c>
      <c r="DL13" t="s">
        <v>411</v>
      </c>
      <c r="DM13" t="s">
        <v>411</v>
      </c>
      <c r="DN13" t="s">
        <v>411</v>
      </c>
      <c r="DO13" t="s">
        <v>411</v>
      </c>
      <c r="DP13" t="s">
        <v>411</v>
      </c>
      <c r="DQ13" t="s">
        <v>411</v>
      </c>
      <c r="DR13" t="s">
        <v>411</v>
      </c>
      <c r="DS13" t="s">
        <v>411</v>
      </c>
      <c r="DT13" t="s">
        <v>411</v>
      </c>
      <c r="DU13" t="s">
        <v>431</v>
      </c>
      <c r="DV13" t="s">
        <v>411</v>
      </c>
      <c r="DW13" t="s">
        <v>411</v>
      </c>
      <c r="DX13" t="s">
        <v>411</v>
      </c>
      <c r="DY13" t="s">
        <v>416</v>
      </c>
      <c r="DZ13" t="s">
        <v>411</v>
      </c>
      <c r="EA13" t="s">
        <v>411</v>
      </c>
      <c r="EB13" t="s">
        <v>411</v>
      </c>
      <c r="EC13" t="s">
        <v>411</v>
      </c>
      <c r="ED13" t="s">
        <v>411</v>
      </c>
      <c r="EE13" t="s">
        <v>411</v>
      </c>
      <c r="EF13" t="s">
        <v>411</v>
      </c>
      <c r="EG13" t="s">
        <v>411</v>
      </c>
      <c r="EH13" t="s">
        <v>411</v>
      </c>
      <c r="EI13" t="s">
        <v>411</v>
      </c>
      <c r="EJ13" t="s">
        <v>411</v>
      </c>
      <c r="EK13" t="s">
        <v>411</v>
      </c>
      <c r="EL13" t="s">
        <v>411</v>
      </c>
      <c r="EM13" t="s">
        <v>411</v>
      </c>
      <c r="EN13" t="s">
        <v>411</v>
      </c>
      <c r="EO13" t="s">
        <v>411</v>
      </c>
      <c r="EP13" t="s">
        <v>411</v>
      </c>
      <c r="EQ13" t="s">
        <v>411</v>
      </c>
      <c r="ER13" t="s">
        <v>411</v>
      </c>
      <c r="ES13" t="s">
        <v>411</v>
      </c>
      <c r="ET13" t="s">
        <v>411</v>
      </c>
      <c r="EU13" t="s">
        <v>410</v>
      </c>
      <c r="EV13" t="s">
        <v>410</v>
      </c>
      <c r="EW13" t="s">
        <v>420</v>
      </c>
      <c r="EX13">
        <v>0</v>
      </c>
      <c r="EY13">
        <v>0</v>
      </c>
      <c r="EZ13" t="s">
        <v>421</v>
      </c>
      <c r="FA13" t="s">
        <v>421</v>
      </c>
      <c r="FB13" t="s">
        <v>421</v>
      </c>
      <c r="FC13" t="s">
        <v>421</v>
      </c>
      <c r="FD13">
        <v>0</v>
      </c>
      <c r="FE13" t="s">
        <v>421</v>
      </c>
      <c r="FF13" t="s">
        <v>421</v>
      </c>
      <c r="FG13">
        <v>0</v>
      </c>
      <c r="FH13" t="s">
        <v>422</v>
      </c>
      <c r="FI13" t="s">
        <v>422</v>
      </c>
      <c r="FJ13">
        <v>0</v>
      </c>
      <c r="FK13" t="s">
        <v>421</v>
      </c>
      <c r="FL13" t="s">
        <v>421</v>
      </c>
      <c r="FM13">
        <v>0</v>
      </c>
      <c r="FN13" t="s">
        <v>421</v>
      </c>
      <c r="FO13" t="s">
        <v>421</v>
      </c>
      <c r="FP13">
        <v>0</v>
      </c>
      <c r="FQ13" t="s">
        <v>421</v>
      </c>
      <c r="FR13" t="s">
        <v>421</v>
      </c>
    </row>
    <row r="14" spans="1:174" x14ac:dyDescent="0.3">
      <c r="A14" t="s">
        <v>447</v>
      </c>
      <c r="B14" t="s">
        <v>395</v>
      </c>
      <c r="C14" t="s">
        <v>376</v>
      </c>
      <c r="D14">
        <v>1292035366</v>
      </c>
      <c r="E14">
        <v>9130913385</v>
      </c>
      <c r="F14" t="s">
        <v>437</v>
      </c>
      <c r="G14" t="s">
        <v>397</v>
      </c>
      <c r="H14" t="s">
        <v>358</v>
      </c>
      <c r="I14">
        <v>17</v>
      </c>
      <c r="J14">
        <v>0</v>
      </c>
      <c r="K14">
        <v>0</v>
      </c>
      <c r="L14" t="s">
        <v>442</v>
      </c>
      <c r="M14">
        <v>170</v>
      </c>
      <c r="N14">
        <v>62</v>
      </c>
      <c r="O14">
        <v>37</v>
      </c>
      <c r="P14">
        <v>33</v>
      </c>
      <c r="Q14">
        <v>31</v>
      </c>
      <c r="R14">
        <v>28</v>
      </c>
      <c r="S14">
        <v>91</v>
      </c>
      <c r="T14">
        <v>73</v>
      </c>
      <c r="U14">
        <v>100</v>
      </c>
      <c r="V14">
        <v>53</v>
      </c>
      <c r="W14">
        <v>21.453287197231838</v>
      </c>
      <c r="X14" t="s">
        <v>411</v>
      </c>
      <c r="Y14">
        <v>25</v>
      </c>
      <c r="Z14">
        <v>18.5</v>
      </c>
      <c r="AA14">
        <v>60.779589000000001</v>
      </c>
      <c r="AB14">
        <v>1.2204109999999986</v>
      </c>
      <c r="AC14" t="s">
        <v>404</v>
      </c>
      <c r="AD14">
        <v>72.249999999999986</v>
      </c>
      <c r="AE14">
        <v>53.464999999999996</v>
      </c>
      <c r="AF14">
        <v>0.73</v>
      </c>
      <c r="AG14" t="s">
        <v>426</v>
      </c>
      <c r="AH14" t="s">
        <v>448</v>
      </c>
      <c r="AI14">
        <v>27.113697383949443</v>
      </c>
      <c r="AJ14" t="s">
        <v>451</v>
      </c>
      <c r="AK14" t="s">
        <v>449</v>
      </c>
      <c r="AL14">
        <v>16.810492378048654</v>
      </c>
      <c r="AM14">
        <v>22.32</v>
      </c>
      <c r="AN14">
        <v>7.4399999999999995</v>
      </c>
      <c r="AO14">
        <v>9.2999999999999989</v>
      </c>
      <c r="AP14">
        <v>7.4399999999999995</v>
      </c>
      <c r="AQ14">
        <v>15.5</v>
      </c>
      <c r="AR14">
        <v>7.0492378048655269E-2</v>
      </c>
      <c r="AS14">
        <v>3.5246189024327634E-2</v>
      </c>
      <c r="AT14">
        <v>1.1278780487784842E-2</v>
      </c>
      <c r="AU14">
        <v>2.3967408536542792E-2</v>
      </c>
      <c r="AV14">
        <v>22.284753810975673</v>
      </c>
      <c r="AW14">
        <v>7.428721219512215</v>
      </c>
      <c r="AX14">
        <v>15.476032591463458</v>
      </c>
      <c r="AY14">
        <v>21.880652040000001</v>
      </c>
      <c r="AZ14">
        <v>7.2935506800000001</v>
      </c>
      <c r="BA14">
        <v>9.1169383499999999</v>
      </c>
      <c r="BB14">
        <v>7.2935506800000001</v>
      </c>
      <c r="BC14">
        <v>15.19489725</v>
      </c>
      <c r="BD14">
        <v>0.40410177097567157</v>
      </c>
      <c r="BE14">
        <v>0.40000334804865467</v>
      </c>
      <c r="BF14">
        <v>0.13517053951221492</v>
      </c>
      <c r="BG14">
        <v>0.28113534146345742</v>
      </c>
      <c r="BH14">
        <v>1387.357</v>
      </c>
      <c r="BI14">
        <v>1664.8283999999999</v>
      </c>
      <c r="BJ14">
        <v>2150.40335</v>
      </c>
      <c r="BK14" t="s">
        <v>411</v>
      </c>
      <c r="BL14" t="s">
        <v>428</v>
      </c>
      <c r="BM14">
        <v>2150.40335</v>
      </c>
      <c r="BN14">
        <v>537.60083750000001</v>
      </c>
      <c r="BO14">
        <v>752.64117249999993</v>
      </c>
      <c r="BP14">
        <v>591.36092125000005</v>
      </c>
      <c r="BQ14">
        <v>268.80041875000001</v>
      </c>
      <c r="BR14">
        <v>322.56050249999998</v>
      </c>
      <c r="BS14">
        <v>80.640125624999996</v>
      </c>
      <c r="BT14">
        <v>59.733426388888887</v>
      </c>
      <c r="BU14">
        <v>80.640125624999996</v>
      </c>
      <c r="BV14">
        <v>112.89617587499998</v>
      </c>
      <c r="BW14">
        <v>88.704138187500007</v>
      </c>
      <c r="BX14">
        <v>40.320062812499998</v>
      </c>
      <c r="BY14">
        <v>20.160031406249999</v>
      </c>
      <c r="BZ14">
        <v>28.224043968749996</v>
      </c>
      <c r="CA14">
        <v>22.176034546875002</v>
      </c>
      <c r="CB14">
        <v>10.080015703125</v>
      </c>
      <c r="CC14">
        <v>14.933356597222222</v>
      </c>
      <c r="CD14">
        <v>20.906699236111109</v>
      </c>
      <c r="CE14">
        <v>16.426692256944445</v>
      </c>
      <c r="CF14">
        <v>7.4666782986111109</v>
      </c>
      <c r="CG14" t="s">
        <v>411</v>
      </c>
      <c r="CH14" t="s">
        <v>411</v>
      </c>
      <c r="CI14" t="s">
        <v>411</v>
      </c>
      <c r="CJ14" t="s">
        <v>411</v>
      </c>
      <c r="CK14" t="s">
        <v>411</v>
      </c>
      <c r="CL14" t="s">
        <v>411</v>
      </c>
      <c r="CM14" t="s">
        <v>411</v>
      </c>
      <c r="CN14" t="s">
        <v>411</v>
      </c>
      <c r="CO14" t="s">
        <v>411</v>
      </c>
      <c r="CP14" t="s">
        <v>411</v>
      </c>
      <c r="CQ14" t="s">
        <v>411</v>
      </c>
      <c r="CR14" t="s">
        <v>411</v>
      </c>
      <c r="CS14" t="s">
        <v>411</v>
      </c>
      <c r="CT14" t="s">
        <v>411</v>
      </c>
      <c r="CU14" t="s">
        <v>410</v>
      </c>
      <c r="CV14" t="s">
        <v>411</v>
      </c>
      <c r="CW14" t="s">
        <v>411</v>
      </c>
      <c r="CX14" t="s">
        <v>410</v>
      </c>
      <c r="CY14" t="s">
        <v>411</v>
      </c>
      <c r="CZ14" t="s">
        <v>411</v>
      </c>
      <c r="DA14" t="s">
        <v>411</v>
      </c>
      <c r="DB14" t="s">
        <v>410</v>
      </c>
      <c r="DC14" t="s">
        <v>411</v>
      </c>
      <c r="DD14" t="s">
        <v>411</v>
      </c>
      <c r="DE14" t="s">
        <v>411</v>
      </c>
      <c r="DF14" t="s">
        <v>411</v>
      </c>
      <c r="DG14" t="s">
        <v>411</v>
      </c>
      <c r="DH14" t="s">
        <v>411</v>
      </c>
      <c r="DI14" t="s">
        <v>411</v>
      </c>
      <c r="DJ14" t="s">
        <v>411</v>
      </c>
      <c r="DK14" t="s">
        <v>430</v>
      </c>
      <c r="DL14" t="s">
        <v>411</v>
      </c>
      <c r="DM14" t="s">
        <v>411</v>
      </c>
      <c r="DN14" t="s">
        <v>411</v>
      </c>
      <c r="DO14" t="s">
        <v>429</v>
      </c>
      <c r="DP14" t="s">
        <v>411</v>
      </c>
      <c r="DQ14" t="s">
        <v>411</v>
      </c>
      <c r="DR14" t="s">
        <v>411</v>
      </c>
      <c r="DS14" t="s">
        <v>411</v>
      </c>
      <c r="DT14" t="s">
        <v>411</v>
      </c>
      <c r="DU14" t="s">
        <v>411</v>
      </c>
      <c r="DV14" t="s">
        <v>411</v>
      </c>
      <c r="DW14" t="s">
        <v>411</v>
      </c>
      <c r="DX14" t="s">
        <v>411</v>
      </c>
      <c r="DY14" t="s">
        <v>416</v>
      </c>
      <c r="DZ14" t="s">
        <v>411</v>
      </c>
      <c r="EA14" t="s">
        <v>411</v>
      </c>
      <c r="EB14" t="s">
        <v>411</v>
      </c>
      <c r="EC14" t="s">
        <v>411</v>
      </c>
      <c r="ED14" t="s">
        <v>411</v>
      </c>
      <c r="EE14" t="s">
        <v>411</v>
      </c>
      <c r="EF14" t="s">
        <v>411</v>
      </c>
      <c r="EG14" t="s">
        <v>411</v>
      </c>
      <c r="EH14" t="s">
        <v>411</v>
      </c>
      <c r="EI14" t="s">
        <v>411</v>
      </c>
      <c r="EJ14" t="s">
        <v>411</v>
      </c>
      <c r="EK14" t="s">
        <v>411</v>
      </c>
      <c r="EL14" t="s">
        <v>411</v>
      </c>
      <c r="EM14" t="s">
        <v>411</v>
      </c>
      <c r="EN14" t="s">
        <v>435</v>
      </c>
      <c r="EO14" t="s">
        <v>411</v>
      </c>
      <c r="EP14" t="s">
        <v>411</v>
      </c>
      <c r="EQ14" t="s">
        <v>411</v>
      </c>
      <c r="ER14" t="s">
        <v>411</v>
      </c>
      <c r="ES14" t="s">
        <v>411</v>
      </c>
      <c r="ET14" t="s">
        <v>411</v>
      </c>
      <c r="EU14" t="s">
        <v>410</v>
      </c>
      <c r="EV14" t="s">
        <v>410</v>
      </c>
      <c r="EW14" t="s">
        <v>441</v>
      </c>
      <c r="EX14">
        <v>79.375</v>
      </c>
      <c r="EY14">
        <v>87.5</v>
      </c>
      <c r="EZ14" t="s">
        <v>422</v>
      </c>
      <c r="FA14" t="s">
        <v>422</v>
      </c>
      <c r="FB14" t="s">
        <v>422</v>
      </c>
      <c r="FC14" t="s">
        <v>422</v>
      </c>
      <c r="FD14">
        <v>51</v>
      </c>
      <c r="FE14" t="s">
        <v>422</v>
      </c>
      <c r="FF14" t="s">
        <v>422</v>
      </c>
      <c r="FG14">
        <v>27</v>
      </c>
      <c r="FH14" t="s">
        <v>421</v>
      </c>
      <c r="FI14" t="s">
        <v>421</v>
      </c>
      <c r="FJ14">
        <v>18</v>
      </c>
      <c r="FK14" t="s">
        <v>421</v>
      </c>
      <c r="FL14" t="s">
        <v>421</v>
      </c>
      <c r="FM14">
        <v>62</v>
      </c>
      <c r="FN14" t="s">
        <v>422</v>
      </c>
      <c r="FO14" t="s">
        <v>422</v>
      </c>
      <c r="FP14">
        <v>43</v>
      </c>
      <c r="FQ14" t="s">
        <v>422</v>
      </c>
      <c r="FR14" t="s">
        <v>422</v>
      </c>
    </row>
    <row r="15" spans="1:174" x14ac:dyDescent="0.3">
      <c r="A15" t="s">
        <v>175</v>
      </c>
      <c r="B15" t="s">
        <v>398</v>
      </c>
      <c r="C15" t="s">
        <v>358</v>
      </c>
      <c r="I15">
        <v>10.65</v>
      </c>
      <c r="L15" t="b">
        <v>0</v>
      </c>
      <c r="M15">
        <v>171.85714285714286</v>
      </c>
      <c r="N15">
        <v>72.285714285714292</v>
      </c>
      <c r="O15">
        <v>32.571428571428569</v>
      </c>
      <c r="P15">
        <v>38</v>
      </c>
      <c r="Q15">
        <v>43.833333333333336</v>
      </c>
      <c r="R15">
        <v>29.285714285714285</v>
      </c>
      <c r="S15">
        <v>94.428571428571431</v>
      </c>
      <c r="T15">
        <v>88.142857142857139</v>
      </c>
      <c r="U15">
        <v>96.714285714285708</v>
      </c>
      <c r="V15">
        <v>52.428571428571431</v>
      </c>
      <c r="W15">
        <v>24.474695776491163</v>
      </c>
      <c r="X15" t="s">
        <v>411</v>
      </c>
      <c r="Y15">
        <v>25</v>
      </c>
      <c r="Z15">
        <v>18.5</v>
      </c>
      <c r="AA15">
        <v>66.55462510000001</v>
      </c>
      <c r="AB15">
        <v>5.7310891857142821</v>
      </c>
      <c r="AC15" t="s">
        <v>404</v>
      </c>
      <c r="AD15">
        <v>73.837193877551016</v>
      </c>
      <c r="AE15">
        <v>54.639523469387754</v>
      </c>
      <c r="AF15">
        <v>0.91137370753323488</v>
      </c>
      <c r="AG15" t="s">
        <v>426</v>
      </c>
      <c r="AH15" t="s">
        <v>406</v>
      </c>
      <c r="AI15" t="e">
        <v>#REF!</v>
      </c>
      <c r="AJ15" t="e">
        <v>#REF!</v>
      </c>
      <c r="AK15" t="s">
        <v>408</v>
      </c>
      <c r="AL15" t="e">
        <v>#REF!</v>
      </c>
      <c r="AM15">
        <v>32.528571428571432</v>
      </c>
      <c r="AN15">
        <v>2.1685714285714286</v>
      </c>
      <c r="AO15">
        <v>8.6742857142857144</v>
      </c>
      <c r="AP15">
        <v>10.842857142857143</v>
      </c>
      <c r="AQ15">
        <v>18.071428571428573</v>
      </c>
      <c r="AR15" t="e">
        <v>#REF!</v>
      </c>
      <c r="AS15" t="e">
        <v>#REF!</v>
      </c>
      <c r="AT15" t="e">
        <v>#REF!</v>
      </c>
      <c r="AU15" t="e">
        <v>#REF!</v>
      </c>
      <c r="AV15" t="e">
        <v>#REF!</v>
      </c>
      <c r="AW15" t="e">
        <v>#REF!</v>
      </c>
      <c r="AX15" t="e">
        <v>#REF!</v>
      </c>
      <c r="AY15">
        <v>29.949581295000005</v>
      </c>
      <c r="AZ15">
        <v>1.9966387530000003</v>
      </c>
      <c r="BA15">
        <v>7.9865550120000011</v>
      </c>
      <c r="BB15">
        <v>9.9831937650000011</v>
      </c>
      <c r="BC15">
        <v>16.638656275000002</v>
      </c>
      <c r="BD15" t="e">
        <v>#REF!</v>
      </c>
      <c r="BE15" t="e">
        <v>#REF!</v>
      </c>
      <c r="BF15" t="e">
        <v>#REF!</v>
      </c>
      <c r="BG15" t="e">
        <v>#REF!</v>
      </c>
      <c r="BH15">
        <v>1696.6081428571433</v>
      </c>
      <c r="BI15">
        <v>2035.9297714285719</v>
      </c>
      <c r="BJ15">
        <v>2629.7426214285724</v>
      </c>
      <c r="BK15" t="s">
        <v>411</v>
      </c>
      <c r="BL15" t="s">
        <v>428</v>
      </c>
      <c r="BM15">
        <v>2629.7426214285724</v>
      </c>
      <c r="BN15">
        <v>657.4356553571431</v>
      </c>
      <c r="BO15">
        <v>920.40991750000023</v>
      </c>
      <c r="BP15">
        <v>723.17922089285753</v>
      </c>
      <c r="BQ15">
        <v>328.71782767857155</v>
      </c>
      <c r="BR15">
        <v>394.46139321428586</v>
      </c>
      <c r="BS15">
        <v>98.615348303571466</v>
      </c>
      <c r="BT15">
        <v>73.048406150793681</v>
      </c>
      <c r="BU15">
        <v>98.615348303571466</v>
      </c>
      <c r="BV15">
        <v>138.06148762500004</v>
      </c>
      <c r="BW15">
        <v>108.47688313392862</v>
      </c>
      <c r="BX15">
        <v>49.307674151785733</v>
      </c>
      <c r="BY15">
        <v>24.653837075892866</v>
      </c>
      <c r="BZ15">
        <v>34.51537190625001</v>
      </c>
      <c r="CA15">
        <v>27.119220783482156</v>
      </c>
      <c r="CB15">
        <v>12.326918537946433</v>
      </c>
      <c r="CC15">
        <v>18.26210153769842</v>
      </c>
      <c r="CD15">
        <v>25.566942152777788</v>
      </c>
      <c r="CE15">
        <v>20.088311691468263</v>
      </c>
      <c r="CF15">
        <v>9.1310507688492102</v>
      </c>
      <c r="CG15">
        <v>100</v>
      </c>
      <c r="CH15">
        <v>0</v>
      </c>
      <c r="CI15">
        <v>0</v>
      </c>
      <c r="CJ15">
        <v>42.857142857142854</v>
      </c>
      <c r="CK15">
        <v>42.857142857142854</v>
      </c>
      <c r="CL15">
        <v>57.142857142857139</v>
      </c>
      <c r="CM15">
        <v>57.142857142857139</v>
      </c>
      <c r="CN15">
        <v>14.285714285714285</v>
      </c>
      <c r="CO15">
        <v>28.571428571428569</v>
      </c>
      <c r="CP15">
        <v>14.285714285714285</v>
      </c>
      <c r="CQ15">
        <v>0</v>
      </c>
      <c r="CR15">
        <v>0</v>
      </c>
      <c r="CS15">
        <v>28.571428571428569</v>
      </c>
      <c r="CT15">
        <v>0</v>
      </c>
      <c r="CU15">
        <v>85.714285714285708</v>
      </c>
      <c r="CV15">
        <v>71.428571428571431</v>
      </c>
      <c r="CW15">
        <v>42.857142857142854</v>
      </c>
      <c r="CX15">
        <v>100</v>
      </c>
      <c r="CY15">
        <v>42.857142857142854</v>
      </c>
      <c r="CZ15">
        <v>14.285714285714285</v>
      </c>
      <c r="DA15">
        <v>28.571428571428569</v>
      </c>
      <c r="DB15">
        <v>0</v>
      </c>
      <c r="DC15">
        <v>57.142857142857139</v>
      </c>
      <c r="DD15">
        <v>28.571428571428569</v>
      </c>
      <c r="DE15">
        <v>28.571428571428569</v>
      </c>
      <c r="DF15">
        <v>14.285714285714285</v>
      </c>
      <c r="DG15">
        <v>14.285714285714285</v>
      </c>
      <c r="DH15">
        <v>57.142857142857139</v>
      </c>
      <c r="DI15">
        <v>14.285714285714285</v>
      </c>
      <c r="DJ15">
        <v>57.142857142857139</v>
      </c>
      <c r="DK15">
        <v>28.571428571428569</v>
      </c>
      <c r="DL15">
        <v>0</v>
      </c>
      <c r="DM15">
        <v>0</v>
      </c>
      <c r="DN15">
        <v>0</v>
      </c>
      <c r="DO15">
        <v>42.857142857142854</v>
      </c>
      <c r="DP15">
        <v>14.285714285714285</v>
      </c>
      <c r="DQ15">
        <v>14.285714285714285</v>
      </c>
      <c r="DR15">
        <v>14.285714285714285</v>
      </c>
      <c r="DS15">
        <v>0</v>
      </c>
      <c r="DT15">
        <v>0</v>
      </c>
      <c r="DU15">
        <v>57.142857142857139</v>
      </c>
      <c r="DV15">
        <v>28.571428571428569</v>
      </c>
      <c r="DW15">
        <v>0</v>
      </c>
      <c r="DX15">
        <v>57.142857142857139</v>
      </c>
      <c r="DY15">
        <v>100</v>
      </c>
      <c r="DZ15">
        <v>0</v>
      </c>
      <c r="EA15">
        <v>85.714285714285708</v>
      </c>
      <c r="EB15">
        <v>14.285714285714285</v>
      </c>
      <c r="EC15">
        <v>0</v>
      </c>
      <c r="ED15">
        <v>57.142857142857139</v>
      </c>
      <c r="EE15">
        <v>0</v>
      </c>
      <c r="EF15">
        <v>0</v>
      </c>
      <c r="EG15">
        <v>0</v>
      </c>
      <c r="EH15">
        <v>14.285714285714285</v>
      </c>
      <c r="EI15">
        <v>0</v>
      </c>
      <c r="EJ15">
        <v>0</v>
      </c>
      <c r="EK15">
        <v>0</v>
      </c>
      <c r="EL15">
        <v>71.428571428571431</v>
      </c>
      <c r="EM15">
        <v>14.285714285714285</v>
      </c>
      <c r="EN15">
        <v>14.285714285714285</v>
      </c>
      <c r="EO15">
        <v>14.285714285714285</v>
      </c>
      <c r="EP15">
        <v>0</v>
      </c>
      <c r="EQ15">
        <v>85.714285714285708</v>
      </c>
      <c r="ER15">
        <v>85.714285714285708</v>
      </c>
      <c r="ES15">
        <v>28.571428571428569</v>
      </c>
      <c r="ET15">
        <v>28.571428571428569</v>
      </c>
      <c r="EU15">
        <v>28.571428571428569</v>
      </c>
      <c r="EV15">
        <v>71.428571428571431</v>
      </c>
      <c r="EW15" t="s">
        <v>441</v>
      </c>
      <c r="EX15">
        <v>71.160714285714292</v>
      </c>
      <c r="EY15">
        <v>63.392857142857153</v>
      </c>
      <c r="EZ15" t="s">
        <v>422</v>
      </c>
      <c r="FA15" t="s">
        <v>422</v>
      </c>
      <c r="FB15" t="s">
        <v>422</v>
      </c>
      <c r="FC15" t="s">
        <v>422</v>
      </c>
      <c r="FD15">
        <v>43.142857142857146</v>
      </c>
      <c r="FE15" t="s">
        <v>422</v>
      </c>
      <c r="FF15" t="s">
        <v>422</v>
      </c>
      <c r="FG15">
        <v>22.285714285714285</v>
      </c>
      <c r="FH15" t="s">
        <v>422</v>
      </c>
      <c r="FI15" t="s">
        <v>421</v>
      </c>
      <c r="FJ15">
        <v>22.714285714285715</v>
      </c>
      <c r="FK15" t="s">
        <v>421</v>
      </c>
      <c r="FL15" t="s">
        <v>422</v>
      </c>
      <c r="FM15">
        <v>51</v>
      </c>
      <c r="FN15" t="s">
        <v>422</v>
      </c>
      <c r="FO15" t="s">
        <v>422</v>
      </c>
      <c r="FP15">
        <v>34.428571428571431</v>
      </c>
      <c r="FQ15" t="s">
        <v>422</v>
      </c>
      <c r="FR15" t="s">
        <v>422</v>
      </c>
    </row>
    <row r="16" spans="1:174" x14ac:dyDescent="0.3">
      <c r="A16" t="s">
        <v>175</v>
      </c>
      <c r="B16" t="s">
        <v>399</v>
      </c>
      <c r="C16" t="s">
        <v>358</v>
      </c>
      <c r="I16">
        <v>5.5</v>
      </c>
      <c r="L16" t="b">
        <v>0</v>
      </c>
      <c r="M16">
        <v>159.83333333333334</v>
      </c>
      <c r="N16">
        <v>60.766666666666673</v>
      </c>
      <c r="O16">
        <v>28.5</v>
      </c>
      <c r="P16">
        <v>32.5</v>
      </c>
      <c r="Q16">
        <v>36.333333333333336</v>
      </c>
      <c r="R16">
        <v>27.833333333333332</v>
      </c>
      <c r="S16">
        <v>91.833333333333329</v>
      </c>
      <c r="T16">
        <v>76.166666666666671</v>
      </c>
      <c r="U16">
        <v>100.5</v>
      </c>
      <c r="V16">
        <v>60</v>
      </c>
      <c r="W16">
        <v>23.786508582867324</v>
      </c>
      <c r="X16" t="s">
        <v>411</v>
      </c>
      <c r="Y16">
        <v>25</v>
      </c>
      <c r="Z16">
        <v>18.5</v>
      </c>
      <c r="AA16">
        <v>53.975123383333347</v>
      </c>
      <c r="AB16">
        <v>6.7915432833333256</v>
      </c>
      <c r="AC16" t="s">
        <v>404</v>
      </c>
      <c r="AD16">
        <v>63.866736111111109</v>
      </c>
      <c r="AE16">
        <v>47.261384722222225</v>
      </c>
      <c r="AF16">
        <v>0.75787728026533996</v>
      </c>
      <c r="AG16" t="s">
        <v>426</v>
      </c>
      <c r="AH16" t="s">
        <v>448</v>
      </c>
      <c r="AI16" t="e">
        <v>#REF!</v>
      </c>
      <c r="AJ16" t="e">
        <v>#REF!</v>
      </c>
      <c r="AK16" t="s">
        <v>449</v>
      </c>
      <c r="AL16" t="e">
        <v>#REF!</v>
      </c>
      <c r="AM16">
        <v>21.876000000000001</v>
      </c>
      <c r="AN16">
        <v>7.2920000000000007</v>
      </c>
      <c r="AO16">
        <v>9.1150000000000002</v>
      </c>
      <c r="AP16">
        <v>7.2920000000000007</v>
      </c>
      <c r="AQ16">
        <v>15.191666666666668</v>
      </c>
      <c r="AR16" t="e">
        <v>#REF!</v>
      </c>
      <c r="AS16" t="e">
        <v>#REF!</v>
      </c>
      <c r="AT16" t="e">
        <v>#REF!</v>
      </c>
      <c r="AU16" t="e">
        <v>#REF!</v>
      </c>
      <c r="AV16" t="e">
        <v>#REF!</v>
      </c>
      <c r="AW16" t="e">
        <v>#REF!</v>
      </c>
      <c r="AX16" t="e">
        <v>#REF!</v>
      </c>
      <c r="AY16">
        <v>19.431044418000003</v>
      </c>
      <c r="AZ16">
        <v>6.4770148060000015</v>
      </c>
      <c r="BA16">
        <v>8.0962685075000014</v>
      </c>
      <c r="BB16">
        <v>6.4770148060000015</v>
      </c>
      <c r="BC16">
        <v>13.493780845833337</v>
      </c>
      <c r="BD16" t="e">
        <v>#REF!</v>
      </c>
      <c r="BE16" t="e">
        <v>#REF!</v>
      </c>
      <c r="BF16" t="e">
        <v>#REF!</v>
      </c>
      <c r="BG16" t="e">
        <v>#REF!</v>
      </c>
      <c r="BH16">
        <v>1381.2610333333337</v>
      </c>
      <c r="BI16">
        <v>1657.5132400000005</v>
      </c>
      <c r="BJ16">
        <v>1899.2339208333337</v>
      </c>
      <c r="BK16" t="s">
        <v>411</v>
      </c>
      <c r="BL16" t="s">
        <v>428</v>
      </c>
      <c r="BM16">
        <v>1899.2339208333337</v>
      </c>
      <c r="BN16">
        <v>474.80848020833344</v>
      </c>
      <c r="BO16">
        <v>664.73187229166672</v>
      </c>
      <c r="BP16">
        <v>522.28932822916681</v>
      </c>
      <c r="BQ16">
        <v>237.40424010416672</v>
      </c>
      <c r="BR16">
        <v>284.88508812500004</v>
      </c>
      <c r="BS16">
        <v>71.22127203125001</v>
      </c>
      <c r="BT16">
        <v>52.756497800925935</v>
      </c>
      <c r="BU16">
        <v>71.22127203125001</v>
      </c>
      <c r="BV16">
        <v>99.709780843750011</v>
      </c>
      <c r="BW16">
        <v>78.343399234375013</v>
      </c>
      <c r="BX16">
        <v>35.610636015625005</v>
      </c>
      <c r="BY16">
        <v>17.805318007812502</v>
      </c>
      <c r="BZ16">
        <v>24.927445210937503</v>
      </c>
      <c r="CA16">
        <v>19.585849808593753</v>
      </c>
      <c r="CB16">
        <v>8.9026590039062512</v>
      </c>
      <c r="CC16">
        <v>13.189124450231484</v>
      </c>
      <c r="CD16">
        <v>18.464774230324075</v>
      </c>
      <c r="CE16">
        <v>14.508036895254634</v>
      </c>
      <c r="CF16">
        <v>6.5945622251157419</v>
      </c>
      <c r="CG16">
        <v>16.666666666666664</v>
      </c>
      <c r="CH16">
        <v>0</v>
      </c>
      <c r="CI16">
        <v>0</v>
      </c>
      <c r="CJ16">
        <v>16.666666666666664</v>
      </c>
      <c r="CK16">
        <v>16.666666666666664</v>
      </c>
      <c r="CL16">
        <v>0</v>
      </c>
      <c r="CM16">
        <v>50</v>
      </c>
      <c r="CN16">
        <v>83.333333333333343</v>
      </c>
      <c r="CO16">
        <v>0</v>
      </c>
      <c r="CP16">
        <v>0</v>
      </c>
      <c r="CQ16">
        <v>0</v>
      </c>
      <c r="CR16">
        <v>0</v>
      </c>
      <c r="CS16">
        <v>33.333333333333329</v>
      </c>
      <c r="CT16">
        <v>0</v>
      </c>
      <c r="CU16">
        <v>50</v>
      </c>
      <c r="CV16">
        <v>0</v>
      </c>
      <c r="CW16">
        <v>0</v>
      </c>
      <c r="CX16">
        <v>16.666666666666664</v>
      </c>
      <c r="CY16">
        <v>0</v>
      </c>
      <c r="CZ16">
        <v>0</v>
      </c>
      <c r="DA16">
        <v>33.333333333333329</v>
      </c>
      <c r="DB16">
        <v>33.333333333333329</v>
      </c>
      <c r="DC16">
        <v>0</v>
      </c>
      <c r="DD16">
        <v>33.333333333333329</v>
      </c>
      <c r="DE16">
        <v>16.666666666666664</v>
      </c>
      <c r="DF16">
        <v>16.666666666666664</v>
      </c>
      <c r="DG16">
        <v>16.666666666666664</v>
      </c>
      <c r="DH16">
        <v>0</v>
      </c>
      <c r="DI16">
        <v>16.666666666666664</v>
      </c>
      <c r="DJ16">
        <v>0</v>
      </c>
      <c r="DK16">
        <v>66.666666666666657</v>
      </c>
      <c r="DL16">
        <v>0</v>
      </c>
      <c r="DM16">
        <v>0</v>
      </c>
      <c r="DN16">
        <v>0</v>
      </c>
      <c r="DO16">
        <v>33.333333333333329</v>
      </c>
      <c r="DP16">
        <v>0</v>
      </c>
      <c r="DQ16">
        <v>0</v>
      </c>
      <c r="DR16">
        <v>16.666666666666664</v>
      </c>
      <c r="DS16">
        <v>0</v>
      </c>
      <c r="DT16">
        <v>0</v>
      </c>
      <c r="DU16">
        <v>33.333333333333329</v>
      </c>
      <c r="DV16">
        <v>0</v>
      </c>
      <c r="DW16">
        <v>0</v>
      </c>
      <c r="DX16">
        <v>0</v>
      </c>
      <c r="DY16">
        <v>33.333333333333329</v>
      </c>
      <c r="DZ16">
        <v>33.333333333333329</v>
      </c>
      <c r="EA16">
        <v>16.666666666666664</v>
      </c>
      <c r="EB16">
        <v>0</v>
      </c>
      <c r="EC16">
        <v>0</v>
      </c>
      <c r="ED16">
        <v>16.666666666666664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33.333333333333329</v>
      </c>
      <c r="EO16">
        <v>0</v>
      </c>
      <c r="EP16">
        <v>0</v>
      </c>
      <c r="EQ16">
        <v>0</v>
      </c>
      <c r="ER16">
        <v>0</v>
      </c>
      <c r="ES16">
        <v>50</v>
      </c>
      <c r="ET16">
        <v>50</v>
      </c>
      <c r="EU16">
        <v>50</v>
      </c>
      <c r="EV16">
        <v>50</v>
      </c>
      <c r="EW16" t="s">
        <v>441</v>
      </c>
      <c r="EX16">
        <v>59.479166666666664</v>
      </c>
      <c r="EY16">
        <v>59.93055555555555</v>
      </c>
      <c r="EZ16" t="s">
        <v>422</v>
      </c>
      <c r="FA16" t="s">
        <v>421</v>
      </c>
      <c r="FB16" t="s">
        <v>422</v>
      </c>
      <c r="FC16" t="s">
        <v>421</v>
      </c>
      <c r="FD16">
        <v>30.5</v>
      </c>
      <c r="FE16" t="s">
        <v>421</v>
      </c>
      <c r="FF16" t="s">
        <v>421</v>
      </c>
      <c r="FG16">
        <v>20.333333333333332</v>
      </c>
      <c r="FH16" t="s">
        <v>422</v>
      </c>
      <c r="FI16" t="s">
        <v>422</v>
      </c>
      <c r="FJ16">
        <v>15.666666666666666</v>
      </c>
      <c r="FK16" t="s">
        <v>421</v>
      </c>
      <c r="FL16" t="s">
        <v>421</v>
      </c>
      <c r="FM16">
        <v>39.666666666666664</v>
      </c>
      <c r="FN16" t="s">
        <v>421</v>
      </c>
      <c r="FO16" t="s">
        <v>421</v>
      </c>
      <c r="FP16">
        <v>32.666666666666664</v>
      </c>
      <c r="FQ16" t="s">
        <v>422</v>
      </c>
      <c r="FR16" t="s">
        <v>421</v>
      </c>
    </row>
    <row r="17" spans="1:174" x14ac:dyDescent="0.3">
      <c r="A17" t="s">
        <v>175</v>
      </c>
      <c r="B17" t="s">
        <v>400</v>
      </c>
      <c r="C17" t="s">
        <v>358</v>
      </c>
      <c r="I17">
        <v>8.3611111111111107</v>
      </c>
      <c r="L17" t="b">
        <v>0</v>
      </c>
      <c r="M17">
        <v>166.30769230769232</v>
      </c>
      <c r="N17">
        <v>66.969230769230776</v>
      </c>
      <c r="O17">
        <v>30.692307692307693</v>
      </c>
      <c r="P17">
        <v>35.46153846153846</v>
      </c>
      <c r="Q17">
        <v>40.083333333333336</v>
      </c>
      <c r="R17">
        <v>28.615384615384617</v>
      </c>
      <c r="S17">
        <v>93.230769230769226</v>
      </c>
      <c r="T17">
        <v>82.615384615384613</v>
      </c>
      <c r="U17">
        <v>98.461538461538467</v>
      </c>
      <c r="V17">
        <v>55.92307692307692</v>
      </c>
      <c r="W17">
        <v>24.213113393310234</v>
      </c>
      <c r="X17" t="s">
        <v>411</v>
      </c>
      <c r="Y17">
        <v>25</v>
      </c>
      <c r="Z17">
        <v>18.5</v>
      </c>
      <c r="AA17" t="b">
        <v>0</v>
      </c>
      <c r="AB17">
        <v>66.969230769230776</v>
      </c>
      <c r="AC17" t="s">
        <v>404</v>
      </c>
      <c r="AD17">
        <v>69.145621301775151</v>
      </c>
      <c r="AE17">
        <v>51.167759763313612</v>
      </c>
      <c r="AF17">
        <v>0.83906249999999993</v>
      </c>
      <c r="AG17" t="b">
        <v>0</v>
      </c>
      <c r="AH17" t="b">
        <v>0</v>
      </c>
      <c r="AI17" t="e">
        <v>#REF!</v>
      </c>
      <c r="AJ17" t="b">
        <v>0</v>
      </c>
      <c r="AK17" t="b">
        <v>0</v>
      </c>
      <c r="AL17" t="e">
        <v>#REF!</v>
      </c>
      <c r="AM17">
        <v>28.053000000000001</v>
      </c>
      <c r="AN17">
        <v>4.2909999999999995</v>
      </c>
      <c r="AO17">
        <v>8.8424999999999994</v>
      </c>
      <c r="AP17">
        <v>9.3510000000000009</v>
      </c>
      <c r="AQ17">
        <v>16.845833333333335</v>
      </c>
      <c r="AR17" t="e">
        <v>#REF!</v>
      </c>
      <c r="AS17" t="e">
        <v>#REF!</v>
      </c>
      <c r="AT17" t="e">
        <v>#REF!</v>
      </c>
      <c r="AU17" t="e">
        <v>#REF!</v>
      </c>
      <c r="AV17" t="e">
        <v>#REF!</v>
      </c>
      <c r="AW17" t="e">
        <v>#REF!</v>
      </c>
      <c r="AX17" t="e">
        <v>#REF!</v>
      </c>
      <c r="AY17">
        <v>25.362723627750004</v>
      </c>
      <c r="AZ17">
        <v>3.7954174522500002</v>
      </c>
      <c r="BA17">
        <v>7.9472131482500012</v>
      </c>
      <c r="BB17">
        <v>8.4542412092500001</v>
      </c>
      <c r="BC17">
        <v>15.186531812499998</v>
      </c>
      <c r="BD17" t="e">
        <v>#REF!</v>
      </c>
      <c r="BE17" t="e">
        <v>#REF!</v>
      </c>
      <c r="BF17" t="e">
        <v>#REF!</v>
      </c>
      <c r="BG17" t="e">
        <v>#REF!</v>
      </c>
      <c r="BH17">
        <v>1564.7055166666669</v>
      </c>
      <c r="BI17">
        <v>1877.6466200000002</v>
      </c>
      <c r="BJ17">
        <v>2151.4700854166667</v>
      </c>
      <c r="BK17" t="s">
        <v>411</v>
      </c>
      <c r="BL17" t="s">
        <v>428</v>
      </c>
      <c r="BM17">
        <v>2151.4700854166667</v>
      </c>
      <c r="BN17">
        <v>537.86752135416668</v>
      </c>
      <c r="BO17">
        <v>753.01452989583333</v>
      </c>
      <c r="BP17">
        <v>591.65427348958337</v>
      </c>
      <c r="BQ17">
        <v>268.93376067708334</v>
      </c>
      <c r="BR17">
        <v>322.72051281249998</v>
      </c>
      <c r="BS17">
        <v>80.680128203124994</v>
      </c>
      <c r="BT17">
        <v>59.763057928240741</v>
      </c>
      <c r="BU17">
        <v>80.680128203124994</v>
      </c>
      <c r="BV17">
        <v>112.95217948437498</v>
      </c>
      <c r="BW17">
        <v>88.748141023437498</v>
      </c>
      <c r="BX17">
        <v>40.340064101562497</v>
      </c>
      <c r="BY17">
        <v>20.170032050781249</v>
      </c>
      <c r="BZ17">
        <v>28.238044871093745</v>
      </c>
      <c r="CA17">
        <v>22.187035255859374</v>
      </c>
      <c r="CB17">
        <v>10.085016025390624</v>
      </c>
      <c r="CC17">
        <v>14.940764482060185</v>
      </c>
      <c r="CD17">
        <v>20.917070274884257</v>
      </c>
      <c r="CE17">
        <v>16.434840930266205</v>
      </c>
      <c r="CF17">
        <v>7.4703822410300926</v>
      </c>
      <c r="CG17">
        <v>61.53846153846154</v>
      </c>
      <c r="CH17">
        <v>0</v>
      </c>
      <c r="CI17">
        <v>0</v>
      </c>
      <c r="CJ17">
        <v>30.76923076923077</v>
      </c>
      <c r="CK17">
        <v>30.76923076923077</v>
      </c>
      <c r="CL17">
        <v>30.76923076923077</v>
      </c>
      <c r="CM17">
        <v>53.846153846153847</v>
      </c>
      <c r="CN17">
        <v>46.153846153846153</v>
      </c>
      <c r="CO17">
        <v>15.384615384615385</v>
      </c>
      <c r="CP17">
        <v>7.6923076923076925</v>
      </c>
      <c r="CQ17">
        <v>0</v>
      </c>
      <c r="CR17">
        <v>0</v>
      </c>
      <c r="CS17">
        <v>30.76923076923077</v>
      </c>
      <c r="CT17">
        <v>0</v>
      </c>
      <c r="CU17">
        <v>69.230769230769226</v>
      </c>
      <c r="CV17">
        <v>38.461538461538467</v>
      </c>
      <c r="CW17">
        <v>23.076923076923077</v>
      </c>
      <c r="CX17">
        <v>61.53846153846154</v>
      </c>
      <c r="CY17">
        <v>23.076923076923077</v>
      </c>
      <c r="CZ17">
        <v>7.6923076923076925</v>
      </c>
      <c r="DA17">
        <v>30.76923076923077</v>
      </c>
      <c r="DB17">
        <v>15.384615384615385</v>
      </c>
      <c r="DC17">
        <v>30.76923076923077</v>
      </c>
      <c r="DD17">
        <v>30.76923076923077</v>
      </c>
      <c r="DE17">
        <v>23.076923076923077</v>
      </c>
      <c r="DF17">
        <v>15.384615384615385</v>
      </c>
      <c r="DG17">
        <v>15.384615384615385</v>
      </c>
      <c r="DH17">
        <v>30.76923076923077</v>
      </c>
      <c r="DI17">
        <v>15.384615384615385</v>
      </c>
      <c r="DJ17">
        <v>30.76923076923077</v>
      </c>
      <c r="DK17">
        <v>46.153846153846153</v>
      </c>
      <c r="DL17">
        <v>0</v>
      </c>
      <c r="DM17">
        <v>0</v>
      </c>
      <c r="DN17">
        <v>0</v>
      </c>
      <c r="DO17">
        <v>38.461538461538467</v>
      </c>
      <c r="DP17">
        <v>7.6923076923076925</v>
      </c>
      <c r="DQ17">
        <v>7.6923076923076925</v>
      </c>
      <c r="DR17">
        <v>15.384615384615385</v>
      </c>
      <c r="DS17">
        <v>0</v>
      </c>
      <c r="DT17">
        <v>0</v>
      </c>
      <c r="DU17">
        <v>46.153846153846153</v>
      </c>
      <c r="DV17">
        <v>15.384615384615385</v>
      </c>
      <c r="DW17">
        <v>0</v>
      </c>
      <c r="DX17">
        <v>30.76923076923077</v>
      </c>
      <c r="DY17">
        <v>69.230769230769226</v>
      </c>
      <c r="DZ17">
        <v>15.384615384615385</v>
      </c>
      <c r="EA17">
        <v>53.846153846153847</v>
      </c>
      <c r="EB17">
        <v>7.6923076923076925</v>
      </c>
      <c r="EC17">
        <v>0</v>
      </c>
      <c r="ED17">
        <v>38.461538461538467</v>
      </c>
      <c r="EE17">
        <v>0</v>
      </c>
      <c r="EF17">
        <v>0</v>
      </c>
      <c r="EG17">
        <v>0</v>
      </c>
      <c r="EH17">
        <v>7.6923076923076925</v>
      </c>
      <c r="EI17">
        <v>0</v>
      </c>
      <c r="EJ17">
        <v>0</v>
      </c>
      <c r="EK17">
        <v>0</v>
      </c>
      <c r="EL17">
        <v>38.461538461538467</v>
      </c>
      <c r="EM17">
        <v>7.6923076923076925</v>
      </c>
      <c r="EN17">
        <v>23.076923076923077</v>
      </c>
      <c r="EO17">
        <v>7.6923076923076925</v>
      </c>
      <c r="EP17">
        <v>0</v>
      </c>
      <c r="EQ17">
        <v>46.153846153846153</v>
      </c>
      <c r="ER17">
        <v>46.153846153846153</v>
      </c>
      <c r="ES17">
        <v>38.461538461538467</v>
      </c>
      <c r="ET17">
        <v>38.461538461538467</v>
      </c>
      <c r="EU17">
        <v>38.461538461538467</v>
      </c>
      <c r="EV17">
        <v>61.53846153846154</v>
      </c>
      <c r="EW17" t="s">
        <v>441</v>
      </c>
      <c r="EX17">
        <v>65.769230769230774</v>
      </c>
      <c r="EY17">
        <v>61.794871794871796</v>
      </c>
      <c r="EZ17" t="s">
        <v>422</v>
      </c>
      <c r="FA17" t="s">
        <v>422</v>
      </c>
      <c r="FB17" t="s">
        <v>422</v>
      </c>
      <c r="FC17" t="s">
        <v>422</v>
      </c>
      <c r="FD17">
        <v>37.307692307692307</v>
      </c>
      <c r="FE17" t="s">
        <v>421</v>
      </c>
      <c r="FF17" t="s">
        <v>422</v>
      </c>
      <c r="FG17">
        <v>21.384615384615383</v>
      </c>
      <c r="FH17" t="s">
        <v>422</v>
      </c>
      <c r="FI17" t="s">
        <v>422</v>
      </c>
      <c r="FJ17">
        <v>19.46153846153846</v>
      </c>
      <c r="FK17" t="s">
        <v>421</v>
      </c>
      <c r="FL17" t="s">
        <v>422</v>
      </c>
      <c r="FM17">
        <v>45.769230769230766</v>
      </c>
      <c r="FN17" t="s">
        <v>422</v>
      </c>
      <c r="FO17" t="s">
        <v>422</v>
      </c>
      <c r="FP17">
        <v>33.615384615384613</v>
      </c>
      <c r="FQ17" t="s">
        <v>422</v>
      </c>
      <c r="FR17" t="s">
        <v>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FR17"/>
  <sheetViews>
    <sheetView workbookViewId="0">
      <pane ySplit="1" topLeftCell="A2" activePane="bottomLeft" state="frozen"/>
      <selection pane="bottomLeft" activeCell="D14" sqref="A1:FR17"/>
    </sheetView>
  </sheetViews>
  <sheetFormatPr defaultRowHeight="14.4" x14ac:dyDescent="0.3"/>
  <cols>
    <col min="1" max="3" width="13.5546875" style="10" bestFit="1" customWidth="1"/>
    <col min="4" max="4" width="32.44140625" style="24" bestFit="1" customWidth="1"/>
    <col min="5" max="5" width="38.88671875" style="25" bestFit="1" customWidth="1"/>
    <col min="6" max="6" width="11" style="10" bestFit="1" customWidth="1"/>
    <col min="7" max="7" width="13.5546875" style="24" bestFit="1" customWidth="1"/>
    <col min="8" max="8" width="20.109375" style="24" bestFit="1" customWidth="1"/>
    <col min="9" max="9" width="12.109375" style="26" bestFit="1" customWidth="1"/>
    <col min="10" max="11" width="8.88671875" style="24" bestFit="1" customWidth="1"/>
    <col min="12" max="12" width="33.44140625" style="10" bestFit="1" customWidth="1"/>
    <col min="13" max="13" width="7.33203125" style="26" bestFit="1" customWidth="1"/>
    <col min="14" max="14" width="6.109375" style="26" bestFit="1" customWidth="1"/>
    <col min="15" max="15" width="4.6640625" style="26" bestFit="1" customWidth="1"/>
    <col min="16" max="20" width="8.88671875" style="26" bestFit="1" customWidth="1"/>
    <col min="21" max="21" width="13.5546875" style="26" bestFit="1" customWidth="1"/>
    <col min="22" max="23" width="8.88671875" style="26" bestFit="1" customWidth="1"/>
    <col min="24" max="24" width="8.88671875" style="10" bestFit="1" customWidth="1"/>
    <col min="25" max="25" width="13.5546875" style="24" bestFit="1" customWidth="1"/>
    <col min="26" max="26" width="13.5546875" style="26" bestFit="1" customWidth="1"/>
    <col min="27" max="27" width="8.88671875" style="26" bestFit="1" customWidth="1"/>
    <col min="28" max="28" width="8.33203125" style="26" bestFit="1" customWidth="1"/>
    <col min="29" max="29" width="8.88671875" style="10" bestFit="1" customWidth="1"/>
    <col min="30" max="32" width="8.88671875" style="26" bestFit="1" customWidth="1"/>
    <col min="33" max="34" width="8.88671875" style="10" bestFit="1" customWidth="1"/>
    <col min="35" max="35" width="8.88671875" style="26" bestFit="1" customWidth="1"/>
    <col min="36" max="37" width="8.88671875" style="10" bestFit="1" customWidth="1"/>
    <col min="38" max="46" width="8.88671875" style="26" bestFit="1" customWidth="1"/>
    <col min="47" max="47" width="8.6640625" style="26" bestFit="1" customWidth="1"/>
    <col min="48" max="62" width="8.88671875" style="26" bestFit="1" customWidth="1"/>
    <col min="63" max="64" width="8.88671875" style="10" bestFit="1" customWidth="1"/>
    <col min="65" max="85" width="8.88671875" style="26" bestFit="1" customWidth="1"/>
    <col min="86" max="87" width="8.88671875" style="24" bestFit="1" customWidth="1"/>
    <col min="88" max="94" width="8.88671875" style="26" bestFit="1" customWidth="1"/>
    <col min="95" max="96" width="8.88671875" style="24" bestFit="1" customWidth="1"/>
    <col min="97" max="97" width="8.88671875" style="26" bestFit="1" customWidth="1"/>
    <col min="98" max="98" width="8.88671875" style="24" bestFit="1" customWidth="1"/>
    <col min="99" max="115" width="13.5546875" style="26" bestFit="1" customWidth="1"/>
    <col min="116" max="118" width="13.5546875" style="24" bestFit="1" customWidth="1"/>
    <col min="119" max="122" width="13.5546875" style="26" bestFit="1" customWidth="1"/>
    <col min="123" max="124" width="13.5546875" style="24" bestFit="1" customWidth="1"/>
    <col min="125" max="126" width="13.5546875" style="26" bestFit="1" customWidth="1"/>
    <col min="127" max="127" width="13.5546875" style="24" bestFit="1" customWidth="1"/>
    <col min="128" max="132" width="13.5546875" style="26" bestFit="1" customWidth="1"/>
    <col min="133" max="133" width="13.5546875" style="24" bestFit="1" customWidth="1"/>
    <col min="134" max="134" width="13.5546875" style="26" bestFit="1" customWidth="1"/>
    <col min="135" max="136" width="13.5546875" style="24" bestFit="1" customWidth="1"/>
    <col min="137" max="137" width="8.88671875" style="24" bestFit="1" customWidth="1"/>
    <col min="138" max="138" width="8.88671875" style="26" bestFit="1" customWidth="1"/>
    <col min="139" max="140" width="8.88671875" style="24" bestFit="1" customWidth="1"/>
    <col min="141" max="141" width="13.5546875" style="24" bestFit="1" customWidth="1"/>
    <col min="142" max="145" width="13.5546875" style="26" bestFit="1" customWidth="1"/>
    <col min="146" max="146" width="13.5546875" style="24" bestFit="1" customWidth="1"/>
    <col min="147" max="152" width="13.5546875" style="26" bestFit="1" customWidth="1"/>
    <col min="153" max="153" width="13.5546875" bestFit="1" customWidth="1"/>
    <col min="154" max="155" width="13.5546875" style="2" bestFit="1" customWidth="1"/>
    <col min="156" max="159" width="13.5546875" bestFit="1" customWidth="1"/>
    <col min="160" max="160" width="13.5546875" style="2" bestFit="1" customWidth="1"/>
    <col min="161" max="162" width="13.5546875" bestFit="1" customWidth="1"/>
    <col min="163" max="163" width="13.5546875" style="2" bestFit="1" customWidth="1"/>
    <col min="164" max="165" width="13.5546875" bestFit="1" customWidth="1"/>
    <col min="166" max="166" width="13.5546875" style="2" bestFit="1" customWidth="1"/>
    <col min="167" max="168" width="13.5546875" bestFit="1" customWidth="1"/>
    <col min="169" max="169" width="13.5546875" style="2" bestFit="1" customWidth="1"/>
    <col min="170" max="171" width="13.5546875" bestFit="1" customWidth="1"/>
    <col min="172" max="172" width="13.5546875" style="2" bestFit="1" customWidth="1"/>
    <col min="173" max="174" width="13.5546875" bestFit="1" customWidth="1"/>
  </cols>
  <sheetData>
    <row r="1" spans="1:174" ht="18.75" customHeight="1" x14ac:dyDescent="0.3">
      <c r="A1" s="20" t="s">
        <v>166</v>
      </c>
      <c r="B1" s="20" t="s">
        <v>167</v>
      </c>
      <c r="C1" s="20" t="s">
        <v>168</v>
      </c>
      <c r="D1" s="21" t="s">
        <v>169</v>
      </c>
      <c r="E1" s="22" t="s">
        <v>170</v>
      </c>
      <c r="F1" s="20" t="s">
        <v>171</v>
      </c>
      <c r="G1" s="21" t="s">
        <v>172</v>
      </c>
      <c r="H1" s="21" t="str">
        <f>'اطلاعات شخصی'!K1</f>
        <v>محل اشتغال</v>
      </c>
      <c r="I1" s="23" t="str">
        <f>'اطلاعات شخصی'!L1</f>
        <v>سابقه خدمت کاری</v>
      </c>
      <c r="J1" s="21" t="str">
        <f>'اطلاعات شخصی'!N1</f>
        <v>سابقه بیماری</v>
      </c>
      <c r="K1" s="21" t="str">
        <f>'اطلاعات شخصی'!P1</f>
        <v>درد</v>
      </c>
      <c r="L1" s="20" t="s">
        <v>173</v>
      </c>
      <c r="M1" s="23" t="str">
        <f>'اطلاعات شخصی'!S1</f>
        <v>قد</v>
      </c>
      <c r="N1" s="23" t="str">
        <f>'اطلاعات شخصی'!T1</f>
        <v>وزن</v>
      </c>
      <c r="O1" s="23" t="str">
        <f>'اطلاعات شخصی'!U1</f>
        <v>سن</v>
      </c>
      <c r="P1" s="23" t="str">
        <f>'شاخص بدنی'!H1</f>
        <v>دور گردن</v>
      </c>
      <c r="Q1" s="23" t="str">
        <f>'شاخص بدنی'!I1</f>
        <v>عرض شانه</v>
      </c>
      <c r="R1" s="23" t="str">
        <f>'شاخص بدنی'!J1</f>
        <v>دور بازو</v>
      </c>
      <c r="S1" s="23" t="str">
        <f>'شاخص بدنی'!K1</f>
        <v>دور سینه</v>
      </c>
      <c r="T1" s="23" t="str">
        <f>'شاخص بدنی'!L1</f>
        <v>دور کمر</v>
      </c>
      <c r="U1" s="23" t="str">
        <f>'شاخص بدنی'!M1</f>
        <v>دور باسن</v>
      </c>
      <c r="V1" s="23" t="str">
        <f>'شاخص بدنی'!N1</f>
        <v>دور ران</v>
      </c>
      <c r="W1" s="23" t="s">
        <v>99</v>
      </c>
      <c r="X1" s="20" t="s">
        <v>174</v>
      </c>
      <c r="Y1" s="21" t="str">
        <f>'شاخص بدنی'!Q1</f>
        <v>Max BMI</v>
      </c>
      <c r="Z1" s="23" t="str">
        <f>'شاخص بدنی'!R1</f>
        <v>Min BMI</v>
      </c>
      <c r="AA1" s="23" t="str">
        <f>'شاخص بدنی'!T1</f>
        <v>وزن ایده آل</v>
      </c>
      <c r="AB1" s="23" t="str">
        <f>'شاخص بدنی'!U1</f>
        <v>وزن فعلی منهای وزن ایده آل</v>
      </c>
      <c r="AC1" s="20" t="str">
        <f>'شاخص بدنی'!V1</f>
        <v>نتیجه وزن</v>
      </c>
      <c r="AD1" s="23" t="str">
        <f>'شاخص بدنی'!W1</f>
        <v>بازه وزن ایده آل Max</v>
      </c>
      <c r="AE1" s="23" t="str">
        <f>'شاخص بدنی'!X1</f>
        <v>بازه وزن ایده آل min</v>
      </c>
      <c r="AF1" s="23" t="str">
        <f>'شاخص بدنی'!Y1</f>
        <v>WHR</v>
      </c>
      <c r="AG1" s="20" t="str">
        <f>'شاخص بدنی'!Z1</f>
        <v>ریسک سلامتی</v>
      </c>
      <c r="AH1" s="20" t="str">
        <f>'شاخص بدنی'!AA1</f>
        <v>بازه WHR</v>
      </c>
      <c r="AI1" s="23" t="str">
        <f>'شاخص بدنی'!AB1</f>
        <v>درصد چربی</v>
      </c>
      <c r="AJ1" s="20" t="str">
        <f>'شاخص بدنی'!AC1</f>
        <v>نتیجه درصد چربی</v>
      </c>
      <c r="AK1" s="20" t="str">
        <f>'شاخص بدنی'!AD1</f>
        <v>بازه درصد چربی</v>
      </c>
      <c r="AL1" s="23" t="str">
        <f>'شاخص بدنی'!AE1</f>
        <v>چربی موجود</v>
      </c>
      <c r="AM1" s="23" t="str">
        <f>'شاخص بدنی'!AF1</f>
        <v>عضله</v>
      </c>
      <c r="AN1" s="23" t="str">
        <f>'شاخص بدنی'!AG1</f>
        <v>چربی ضروری</v>
      </c>
      <c r="AO1" s="23" t="str">
        <f>'شاخص بدنی'!AH1</f>
        <v>چربی ذخیره</v>
      </c>
      <c r="AP1" s="23" t="str">
        <f>'شاخص بدنی'!AI1</f>
        <v>استخوان</v>
      </c>
      <c r="AQ1" s="23" t="str">
        <f>'شاخص بدنی'!AJ1</f>
        <v>موارد دیگر</v>
      </c>
      <c r="AR1" s="23" t="str">
        <f>'شاخص بدنی'!AK1</f>
        <v>چربی اضافی</v>
      </c>
      <c r="AS1" s="23" t="str">
        <f>'شاخص بدنی'!AL1</f>
        <v>عضله کمبود</v>
      </c>
      <c r="AT1" s="23" t="str">
        <f>'شاخص بدنی'!AM1</f>
        <v>استخوان کمبود</v>
      </c>
      <c r="AU1" s="23" t="str">
        <f>'شاخص بدنی'!AN1</f>
        <v>موارد دیگر کمبود</v>
      </c>
      <c r="AV1" s="23" t="str">
        <f>'شاخص بدنی'!AO1</f>
        <v>عضله موجود</v>
      </c>
      <c r="AW1" s="23" t="str">
        <f>'شاخص بدنی'!AP1</f>
        <v>استخوان موجود</v>
      </c>
      <c r="AX1" s="23" t="str">
        <f>'شاخص بدنی'!AQ1</f>
        <v>موارد دیگر موجود</v>
      </c>
      <c r="AY1" s="23" t="str">
        <f>'شاخص بدنی'!AR1</f>
        <v>عضله ایده آل</v>
      </c>
      <c r="AZ1" s="23" t="str">
        <f>'شاخص بدنی'!AS1</f>
        <v>چربی ضروری ایده آل</v>
      </c>
      <c r="BA1" s="23" t="str">
        <f>'شاخص بدنی'!AT1</f>
        <v>چربی ذخیره ایده آل</v>
      </c>
      <c r="BB1" s="23" t="str">
        <f>'شاخص بدنی'!AU1</f>
        <v>استخوان ایده آل</v>
      </c>
      <c r="BC1" s="23" t="str">
        <f>'شاخص بدنی'!AV1</f>
        <v>موارد دیگر ایده آل</v>
      </c>
      <c r="BD1" s="23" t="str">
        <f>'شاخص بدنی'!AW1</f>
        <v>کاهش عضله ایده آل</v>
      </c>
      <c r="BE1" s="23" t="str">
        <f>'شاخص بدنی'!AX1</f>
        <v>کاهش چربی ایده آل</v>
      </c>
      <c r="BF1" s="23" t="str">
        <f>'شاخص بدنی'!AY1</f>
        <v>کاهش استخوان ایده آل</v>
      </c>
      <c r="BG1" s="23" t="str">
        <f>'شاخص بدنی'!AZ1</f>
        <v>کاهش موارد دیگر ایده آل</v>
      </c>
      <c r="BH1" s="23" t="str">
        <f>تغذیه!J1</f>
        <v>متابولیسم پایه</v>
      </c>
      <c r="BI1" s="23" t="str">
        <f>تغذیه!K1</f>
        <v>میزان کالری برای انجام کارهای روزانه</v>
      </c>
      <c r="BJ1" s="23" t="str">
        <f>تغذیه!L1</f>
        <v>متابولیسم مورد نیاز</v>
      </c>
      <c r="BK1" s="20" t="str">
        <f>تغذیه!M1</f>
        <v>نتیجه BMI</v>
      </c>
      <c r="BL1" s="20" t="str">
        <f>تغذیه!N1</f>
        <v>هدف</v>
      </c>
      <c r="BM1" s="23" t="str">
        <f>تغذیه!O1</f>
        <v>متابولیسم هدف</v>
      </c>
      <c r="BN1" s="23" t="str">
        <f>تغذیه!P1</f>
        <v>صبحانه</v>
      </c>
      <c r="BO1" s="23" t="str">
        <f>تغذیه!Q1</f>
        <v>ناهار</v>
      </c>
      <c r="BP1" s="23" t="str">
        <f>تغذیه!R1</f>
        <v>شام</v>
      </c>
      <c r="BQ1" s="23" t="str">
        <f>تغذیه!S1</f>
        <v>میان وعده</v>
      </c>
      <c r="BR1" s="23" t="str">
        <f>تغذیه!T1</f>
        <v>کربوهیدرات</v>
      </c>
      <c r="BS1" s="23" t="str">
        <f>تغذیه!U1</f>
        <v>پروتین</v>
      </c>
      <c r="BT1" s="23" t="str">
        <f>تغذیه!V1</f>
        <v>چربی</v>
      </c>
      <c r="BU1" s="23" t="str">
        <f>تغذیه!W1</f>
        <v>کربوهیدرات صبحانه</v>
      </c>
      <c r="BV1" s="23" t="str">
        <f>تغذیه!X1</f>
        <v>کربوهیدرات ناهار</v>
      </c>
      <c r="BW1" s="23" t="str">
        <f>تغذیه!Y1</f>
        <v>کربوهیدرات شام</v>
      </c>
      <c r="BX1" s="23" t="str">
        <f>تغذیه!Z1</f>
        <v>کربوهیدرات میان وعده</v>
      </c>
      <c r="BY1" s="23" t="str">
        <f>تغذیه!AA1</f>
        <v>پروتئین صبحانه</v>
      </c>
      <c r="BZ1" s="23" t="str">
        <f>تغذیه!AB1</f>
        <v>پروتئین ناهار</v>
      </c>
      <c r="CA1" s="23" t="str">
        <f>تغذیه!AC1</f>
        <v>پروتئین شام</v>
      </c>
      <c r="CB1" s="23" t="str">
        <f>تغذیه!AD1</f>
        <v>پروتئین میان وعده</v>
      </c>
      <c r="CC1" s="23" t="str">
        <f>تغذیه!AE1</f>
        <v>چربی صبحانه</v>
      </c>
      <c r="CD1" s="23" t="str">
        <f>تغذیه!AF1</f>
        <v>چربی ناهار</v>
      </c>
      <c r="CE1" s="23" t="str">
        <f>تغذیه!AG1</f>
        <v>چربی شام</v>
      </c>
      <c r="CF1" s="23" t="str">
        <f>تغذیه!AH1</f>
        <v>چربی میان وعده</v>
      </c>
      <c r="CG1" s="23" t="str">
        <f>ناهنجاری!AD1</f>
        <v>سر به جلو</v>
      </c>
      <c r="CH1" s="21" t="str">
        <f>ناهنجاری!AE1</f>
        <v>سینه فرو رفته</v>
      </c>
      <c r="CI1" s="21" t="str">
        <f>ناهنجاری!AF1</f>
        <v>سینه کبوتری</v>
      </c>
      <c r="CJ1" s="23" t="str">
        <f>ناهنجاری!AG1</f>
        <v>شانه گرد</v>
      </c>
      <c r="CK1" s="23" t="str">
        <f>ناهنجاری!AH1</f>
        <v>پشت گرد</v>
      </c>
      <c r="CL1" s="23" t="str">
        <f>ناهنجاری!AI1</f>
        <v>پشت تابدار</v>
      </c>
      <c r="CM1" s="23" t="str">
        <f>ناهنجاری!AJ1</f>
        <v>برآمدگی شکم</v>
      </c>
      <c r="CN1" s="23" t="str">
        <f>ناهنجاری!AK1</f>
        <v>کمر گود</v>
      </c>
      <c r="CO1" s="23" t="str">
        <f>ناهنجاری!AL1</f>
        <v>پشت صاف</v>
      </c>
      <c r="CP1" s="23" t="str">
        <f>ناهنجاری!AM1</f>
        <v>زانوی عقب رفته</v>
      </c>
      <c r="CQ1" s="21" t="str">
        <f>ناهنجاری!AN1</f>
        <v>زانوی خمیده</v>
      </c>
      <c r="CR1" s="21" t="str">
        <f>ناهنجاری!AO1</f>
        <v>بدشکلی انگشتان دست</v>
      </c>
      <c r="CS1" s="23" t="str">
        <f>ناهنجاری!AP1</f>
        <v>بدشکلی انگشتان پا</v>
      </c>
      <c r="CT1" s="21" t="str">
        <f>ناهنجاری!AQ1</f>
        <v>کج گردنی یا چرخش گردن</v>
      </c>
      <c r="CU1" s="23" t="str">
        <f>ناهنجاری!AR1</f>
        <v>شانه نابرابر</v>
      </c>
      <c r="CV1" s="23" t="str">
        <f>ناهنجاری!AS1</f>
        <v>کتف بالدار</v>
      </c>
      <c r="CW1" s="23" t="str">
        <f>ناهنجاری!AT1</f>
        <v>انحراف جانبی ستون فقرات</v>
      </c>
      <c r="CX1" s="23" t="str">
        <f>ناهنجاری!AU1</f>
        <v>انحراف جانبی لگن</v>
      </c>
      <c r="CY1" s="23" t="str">
        <f>ناهنجاری!AV1</f>
        <v>چرخش خارجی پا</v>
      </c>
      <c r="CZ1" s="23" t="str">
        <f>ناهنجاری!AW1</f>
        <v>چرخش داخلی پا</v>
      </c>
      <c r="DA1" s="23" t="str">
        <f>ناهنجاری!AX1</f>
        <v>چرخش مچ پا به داخل</v>
      </c>
      <c r="DB1" s="23" t="str">
        <f>ناهنجاری!AY1</f>
        <v>چرخش مچ پا به خارج</v>
      </c>
      <c r="DC1" s="23" t="str">
        <f>ناهنجاری!AZ1</f>
        <v>زانو پرانتزی</v>
      </c>
      <c r="DD1" s="23" t="str">
        <f>ناهنجاری!BA1</f>
        <v>زانو ضربدری</v>
      </c>
      <c r="DE1" s="23" t="str">
        <f>ناهنجاری!BB1</f>
        <v>کف پای صاف</v>
      </c>
      <c r="DF1" s="23" t="str">
        <f>ناهنجاری!BC1</f>
        <v>کف پای گود</v>
      </c>
      <c r="DG1" s="23" t="str">
        <f>عملکردی!AU1</f>
        <v>اسکات قدامی صاف شدن پاها</v>
      </c>
      <c r="DH1" s="23" t="str">
        <f>عملکردی!AV1</f>
        <v>اسکات قدامی چرخش به خارج پاها</v>
      </c>
      <c r="DI1" s="23" t="str">
        <f>عملکردی!AW1</f>
        <v>اسکات قدامی حرکت زانوها به داخل</v>
      </c>
      <c r="DJ1" s="23" t="str">
        <f>عملکردی!AX1</f>
        <v>اسکات قدامی حرکت زانوها به خارج</v>
      </c>
      <c r="DK1" s="23" t="str">
        <f>عملکردی!AY1</f>
        <v>اسکات جانبی گود شدن کمر</v>
      </c>
      <c r="DL1" s="21" t="str">
        <f>عملکردی!AZ1</f>
        <v>اسکات جانبی کمر صاف</v>
      </c>
      <c r="DM1" s="21" t="str">
        <f>عملکردی!BA1</f>
        <v>اسکات جانبی خمیدگی به جلو</v>
      </c>
      <c r="DN1" s="21" t="str">
        <f>عملکردی!BB1</f>
        <v>اسکات جانبی دست ها در جلو</v>
      </c>
      <c r="DO1" s="23" t="str">
        <f>عملکردی!BC1</f>
        <v>اسکات خلفی صاف شدن پا</v>
      </c>
      <c r="DP1" s="23" t="str">
        <f>عملکردی!BD1</f>
        <v>اسکات خلفی بلند شدن پاشنه</v>
      </c>
      <c r="DQ1" s="23" t="str">
        <f>عملکردی!BE1</f>
        <v xml:space="preserve">اسکات خلفی انتقال نامتقارن </v>
      </c>
      <c r="DR1" s="23" t="str">
        <f>عملکردی!BF1</f>
        <v>راه رفتن صاف شدن پاها و زانو به داخل</v>
      </c>
      <c r="DS1" s="21" t="str">
        <f>عملکردی!BG1</f>
        <v>راه رفتن گود شدن کمر</v>
      </c>
      <c r="DT1" s="21" t="str">
        <f>عملکردی!BH1</f>
        <v>راه رفتن شانه ها گرد می شود</v>
      </c>
      <c r="DU1" s="23" t="str">
        <f>عملکردی!BI1</f>
        <v>راه رفتن سر به جلو</v>
      </c>
      <c r="DV1" s="23" t="str">
        <f>عملکردی!BJ1</f>
        <v>راه رفتن صاف شدن و چرخش به خارج پاها</v>
      </c>
      <c r="DW1" s="21" t="str">
        <f>عملکردی!BK1</f>
        <v>راه رفتن چرخش بیش از حد لگن</v>
      </c>
      <c r="DX1" s="23" t="str">
        <f>عملکردی!BL1</f>
        <v>راه رفتن بالا آمدن ران</v>
      </c>
      <c r="DY1" s="23" t="str">
        <f>عملکردی!BM1</f>
        <v>اسکات تک پا حرکت زانو به داخل</v>
      </c>
      <c r="DZ1" s="23" t="str">
        <f>عملکردی!BN1</f>
        <v>اسکات تک پا بالا آمدن ران</v>
      </c>
      <c r="EA1" s="23" t="str">
        <f>عملکردی!BO1</f>
        <v>اسکات تک پا سقوط ران</v>
      </c>
      <c r="EB1" s="23" t="str">
        <f>عملکردی!BP1</f>
        <v>اسکات تک پا چرخش داخلی تنه</v>
      </c>
      <c r="EC1" s="21" t="str">
        <f>عملکردی!BQ1</f>
        <v>اسکات تک پا چرخش خارجی تنه</v>
      </c>
      <c r="ED1" s="23" t="str">
        <f>عملکردی!BR1</f>
        <v>چرخش دست ها بالاآمدن شانه ها</v>
      </c>
      <c r="EE1" s="21" t="str">
        <f>عملکردی!BS1</f>
        <v>چرخش دست ها پروترکشن شانه ها</v>
      </c>
      <c r="EF1" s="21" t="str">
        <f>عملکردی!BT1</f>
        <v>چرخش داخلی دست ها فاصله از دیوار</v>
      </c>
      <c r="EG1" s="21" t="str">
        <f>عملکردی!BU1</f>
        <v xml:space="preserve">چرخش خارجی دست ها فاصله از دیوار </v>
      </c>
      <c r="EH1" s="23" t="str">
        <f>عملکردی!BV1</f>
        <v>دور شدن دست ها بالا آمدن شانه</v>
      </c>
      <c r="EI1" s="21" t="str">
        <f>عملکردی!BW1</f>
        <v>دور شدن دست ها پروتکشن شانه</v>
      </c>
      <c r="EJ1" s="21" t="str">
        <f>عملکردی!BX1</f>
        <v>دور شدن دست ها خم شدن آرنج ها</v>
      </c>
      <c r="EK1" s="21" t="str">
        <f>عملکردی!BY1</f>
        <v>خم شدن دست ها بالاآمدن شانه</v>
      </c>
      <c r="EL1" s="23" t="str">
        <f>عملکردی!BZ1</f>
        <v>خم شدن دست ها گود شدن کمر</v>
      </c>
      <c r="EM1" s="23" t="str">
        <f>عملکردی!CA1</f>
        <v>خم شدن دست ها خم شدن آرنج</v>
      </c>
      <c r="EN1" s="23" t="str">
        <f>عملکردی!CB1</f>
        <v>شنا گود شدن کمر</v>
      </c>
      <c r="EO1" s="23" t="str">
        <f>عملکردی!CC1</f>
        <v>شنا صاف شدن کمر</v>
      </c>
      <c r="EP1" s="21" t="str">
        <f>عملکردی!CD1</f>
        <v>شنا بالا آمدن شانه</v>
      </c>
      <c r="EQ1" s="23" t="str">
        <f>عملکردی!CE1</f>
        <v>شنا بالی شدن کتف</v>
      </c>
      <c r="ER1" s="23" t="str">
        <f>عملکردی!CF1</f>
        <v>شنا هایپراکستنشن گردن</v>
      </c>
      <c r="ES1" s="23" t="str">
        <f>عملکردی!CG1</f>
        <v>بالا آوردن پای راست</v>
      </c>
      <c r="ET1" s="23" t="str">
        <f>عملکردی!CH1</f>
        <v>بالا آوردن پای چپ</v>
      </c>
      <c r="EU1" s="23" t="str">
        <f>عملکردی!CI1</f>
        <v>نزدیک کردن دستها از پشت راست</v>
      </c>
      <c r="EV1" s="23" t="str">
        <f>عملکردی!CJ1</f>
        <v>نزدیک کردن دست ها از پشت چپ</v>
      </c>
      <c r="EW1" t="str">
        <f>پرسشنامه!L1</f>
        <v>تعیین آمادگی جهت فعالیت بدنی</v>
      </c>
      <c r="EX1" s="2" t="str">
        <f>پرسشنامه!BE1</f>
        <v>سلامت جسمی</v>
      </c>
      <c r="EY1" s="2" t="str">
        <f>پرسشنامه!BF1</f>
        <v>سلامت روانی</v>
      </c>
      <c r="EZ1" t="str">
        <f>پرسشنامه!BG1</f>
        <v>سلامت جسمی متوسط</v>
      </c>
      <c r="FA1" t="str">
        <f>پرسشنامه!BH1</f>
        <v>سلامت جسمی میانگین</v>
      </c>
      <c r="FB1" t="str">
        <f>پرسشنامه!BI1</f>
        <v>سلامت روانی متوسط</v>
      </c>
      <c r="FC1" t="str">
        <f>پرسشنامه!BJ1</f>
        <v>سلامت روانی میانگین</v>
      </c>
      <c r="FD1" s="2" t="str">
        <f>پرسشنامه!CD1</f>
        <v>رضایت شغلی</v>
      </c>
      <c r="FE1" t="str">
        <f>پرسشنامه!CE1</f>
        <v>رضایت شغلی متوسط</v>
      </c>
      <c r="FF1" t="str">
        <f>پرسشنامه!CF1</f>
        <v>رضایت شغلی میانگین</v>
      </c>
      <c r="FG1" s="2" t="str">
        <f>پرسشنامه!DI1</f>
        <v>سلامت عمومی</v>
      </c>
      <c r="FH1" t="str">
        <f>پرسشنامه!DJ1</f>
        <v>سلامت عمومی متوسط</v>
      </c>
      <c r="FI1" t="str">
        <f>پرسشنامه!DK1</f>
        <v>سلامت عمومی میانگین</v>
      </c>
      <c r="FJ1" s="2" t="str">
        <f>پرسشنامه!DX1</f>
        <v xml:space="preserve">آمادگی بدنی ادراک شده </v>
      </c>
      <c r="FK1" t="str">
        <f>پرسشنامه!DY1</f>
        <v>آمادگی بدنی ادراک شده متوسط</v>
      </c>
      <c r="FL1" t="str">
        <f>پرسشنامه!DZ1</f>
        <v>آمادگی بدنی ادراک شده میانگین</v>
      </c>
      <c r="FM1" s="2" t="str">
        <f>پرسشنامه!FD1</f>
        <v>شادکامی</v>
      </c>
      <c r="FN1" t="str">
        <f>پرسشنامه!FE1</f>
        <v>شادکامی متوسط</v>
      </c>
      <c r="FO1" t="str">
        <f>پرسشنامه!FF1</f>
        <v>شادکامی میانگین</v>
      </c>
      <c r="FP1" s="2" t="str">
        <f>پرسشنامه!FV1</f>
        <v>عملکرد شغلی</v>
      </c>
      <c r="FQ1" t="str">
        <f>پرسشنامه!FW1</f>
        <v>عملکرد شغلی متوسط</v>
      </c>
      <c r="FR1" t="str">
        <f>پرسشنامه!FX1</f>
        <v>عملکرد شغلی میانگین</v>
      </c>
    </row>
    <row r="2" spans="1:174" ht="18.75" customHeight="1" x14ac:dyDescent="0.3">
      <c r="A2" s="20" t="str">
        <f>'اطلاعات شخصی'!B2</f>
        <v>جناب آقای</v>
      </c>
      <c r="B2" s="20" t="str">
        <f>'اطلاعات شخصی'!C2</f>
        <v>امیر</v>
      </c>
      <c r="C2" s="20" t="str">
        <f>'اطلاعات شخصی'!D2</f>
        <v>اخوان</v>
      </c>
      <c r="D2" s="21">
        <f>'اطلاعات شخصی'!E2</f>
        <v>0</v>
      </c>
      <c r="E2" s="22">
        <f>'اطلاعات شخصی'!F2</f>
        <v>9134116267</v>
      </c>
      <c r="F2" s="20" t="str">
        <f>'اطلاعات شخصی'!I2</f>
        <v>دکتری</v>
      </c>
      <c r="G2" s="21" t="str">
        <f>'اطلاعات شخصی'!J2</f>
        <v>هیات علمی</v>
      </c>
      <c r="H2" s="21" t="str">
        <f>'اطلاعات شخصی'!K2</f>
        <v>مهندسی پزشکی</v>
      </c>
      <c r="I2" s="21">
        <f>'اطلاعات شخصی'!L2</f>
        <v>0</v>
      </c>
      <c r="J2" s="21">
        <f>'اطلاعات شخصی'!N2</f>
        <v>0</v>
      </c>
      <c r="K2" s="21">
        <f>'اطلاعات شخصی'!P2</f>
        <v>0</v>
      </c>
      <c r="L2" s="20" t="str">
        <f>'اطلاعات شخصی'!R2</f>
        <v>کم تحرک</v>
      </c>
      <c r="M2" s="21">
        <f>'اطلاعات شخصی'!S2</f>
        <v>166</v>
      </c>
      <c r="N2" s="21">
        <f>'اطلاعات شخصی'!T2</f>
        <v>79</v>
      </c>
      <c r="O2" s="21">
        <f ca="1">'اطلاعات شخصی'!U2</f>
        <v>37</v>
      </c>
      <c r="P2" s="21">
        <f>'شاخص بدنی'!H2</f>
        <v>39</v>
      </c>
      <c r="Q2" s="21">
        <f>'شاخص بدنی'!I2</f>
        <v>0</v>
      </c>
      <c r="R2" s="21">
        <f>'شاخص بدنی'!J2</f>
        <v>28</v>
      </c>
      <c r="S2" s="21">
        <f>'شاخص بدنی'!K2</f>
        <v>97</v>
      </c>
      <c r="T2" s="21">
        <f>'شاخص بدنی'!L2</f>
        <v>97</v>
      </c>
      <c r="U2" s="21">
        <f>'شاخص بدنی'!M2</f>
        <v>98</v>
      </c>
      <c r="V2" s="21">
        <f>'شاخص بدنی'!N2</f>
        <v>54</v>
      </c>
      <c r="W2" s="23">
        <f>'شاخص بدنی'!O2</f>
        <v>28.668892437218755</v>
      </c>
      <c r="X2" s="20" t="str">
        <f>'شاخص بدنی'!P2</f>
        <v>اضافه وزن</v>
      </c>
      <c r="Y2" s="21">
        <f>'شاخص بدنی'!Q2</f>
        <v>25</v>
      </c>
      <c r="Z2" s="23">
        <f>'شاخص بدنی'!R2</f>
        <v>18.5</v>
      </c>
      <c r="AA2" s="23">
        <f>'شاخص بدنی'!T2</f>
        <v>62.173295400000001</v>
      </c>
      <c r="AB2" s="23">
        <f>'شاخص بدنی'!U2</f>
        <v>16.826704599999999</v>
      </c>
      <c r="AC2" s="20" t="str">
        <f>'شاخص بدنی'!V2</f>
        <v>اضافه وزن</v>
      </c>
      <c r="AD2" s="23">
        <f>'شاخص بدنی'!W2</f>
        <v>68.89</v>
      </c>
      <c r="AE2" s="23">
        <f>'شاخص بدنی'!X2</f>
        <v>50.9786</v>
      </c>
      <c r="AF2" s="23">
        <f>'شاخص بدنی'!Y2</f>
        <v>0.98979591836734693</v>
      </c>
      <c r="AG2" s="20" t="str">
        <f>'شاخص بدنی'!Z2</f>
        <v>متوسط</v>
      </c>
      <c r="AH2" s="20" t="str">
        <f>'شاخص بدنی'!AA2</f>
        <v>0.95</v>
      </c>
      <c r="AI2" s="23">
        <f>'شاخص بدنی'!AB2</f>
        <v>26.359689162508062</v>
      </c>
      <c r="AJ2" s="20" t="str">
        <f>'شاخص بدنی'!AC2</f>
        <v>چاق</v>
      </c>
      <c r="AK2" s="20" t="str">
        <f>'شاخص بدنی'!AD2</f>
        <v>25_6</v>
      </c>
      <c r="AL2" s="23">
        <f>'شاخص بدنی'!AE2</f>
        <v>20.824154438381367</v>
      </c>
      <c r="AM2" s="23">
        <f>'شاخص بدنی'!AF2</f>
        <v>35.550000000000004</v>
      </c>
      <c r="AN2" s="23">
        <f>'شاخص بدنی'!AG2</f>
        <v>2.37</v>
      </c>
      <c r="AO2" s="23">
        <f>'شاخص بدنی'!AH2</f>
        <v>9.48</v>
      </c>
      <c r="AP2" s="23">
        <f>'شاخص بدنی'!AI2</f>
        <v>11.85</v>
      </c>
      <c r="AQ2" s="23">
        <f>'شاخص بدنی'!AJ2</f>
        <v>19.75</v>
      </c>
      <c r="AR2" s="23">
        <f>'شاخص بدنی'!AK2</f>
        <v>8.9741544383813654</v>
      </c>
      <c r="AS2" s="23">
        <f>'شاخص بدنی'!AL2</f>
        <v>4.7563018523421237</v>
      </c>
      <c r="AT2" s="23">
        <f>'شاخص بدنی'!AM2</f>
        <v>1.5256062545248321</v>
      </c>
      <c r="AU2" s="23">
        <f>'شاخص بدنی'!AN2</f>
        <v>2.6922463315144096</v>
      </c>
      <c r="AV2" s="23">
        <f>'شاخص بدنی'!AO2</f>
        <v>30.793698147657881</v>
      </c>
      <c r="AW2" s="23">
        <f>'شاخص بدنی'!AP2</f>
        <v>10.324393745475167</v>
      </c>
      <c r="AX2" s="23">
        <f>'شاخص بدنی'!AQ2</f>
        <v>17.057753668485589</v>
      </c>
      <c r="AY2" s="23">
        <f>'شاخص بدنی'!AR2</f>
        <v>27.97798293</v>
      </c>
      <c r="AZ2" s="23">
        <f>'شاخص بدنی'!AS2</f>
        <v>1.865198862</v>
      </c>
      <c r="BA2" s="23">
        <f>'شاخص بدنی'!AT2</f>
        <v>7.4607954479999998</v>
      </c>
      <c r="BB2" s="23">
        <f>'شاخص بدنی'!AU2</f>
        <v>9.3259943100000005</v>
      </c>
      <c r="BC2" s="23">
        <f>'شاخص بدنی'!AV2</f>
        <v>15.54332385</v>
      </c>
      <c r="BD2" s="23">
        <f>'شاخص بدنی'!AW2</f>
        <v>2.8157152176578819</v>
      </c>
      <c r="BE2" s="23">
        <f>'شاخص بدنی'!AX2</f>
        <v>11.498160128381368</v>
      </c>
      <c r="BF2" s="23">
        <f>'شاخص بدنی'!AY2</f>
        <v>0.99839943547516619</v>
      </c>
      <c r="BG2" s="23">
        <f>'شاخص بدنی'!AZ2</f>
        <v>1.5144298184855884</v>
      </c>
      <c r="BH2" s="23">
        <f ca="1">تغذیه!J2</f>
        <v>1733.3100000000002</v>
      </c>
      <c r="BI2" s="23">
        <f ca="1">تغذیه!K2</f>
        <v>2079.9720000000002</v>
      </c>
      <c r="BJ2" s="23">
        <f ca="1">تغذیه!L2</f>
        <v>2383.3012500000004</v>
      </c>
      <c r="BK2" s="20" t="str">
        <f>تغذیه!M2</f>
        <v>اضافه وزن</v>
      </c>
      <c r="BL2" s="20" t="str">
        <f>تغذیه!N2</f>
        <v>کاهش 500 کیلوکالری</v>
      </c>
      <c r="BM2" s="23">
        <f ca="1">تغذیه!O2</f>
        <v>1883.3012500000004</v>
      </c>
      <c r="BN2" s="23">
        <f ca="1">تغذیه!P2</f>
        <v>470.82531250000011</v>
      </c>
      <c r="BO2" s="23">
        <f ca="1">تغذیه!Q2</f>
        <v>659.15543750000006</v>
      </c>
      <c r="BP2" s="23">
        <f ca="1">تغذیه!R2</f>
        <v>517.90784375000021</v>
      </c>
      <c r="BQ2" s="23">
        <f ca="1">تغذیه!S2</f>
        <v>235.41265625000005</v>
      </c>
      <c r="BR2" s="23">
        <f ca="1">تغذیه!T2</f>
        <v>282.49518750000004</v>
      </c>
      <c r="BS2" s="23">
        <f ca="1">تغذیه!U2</f>
        <v>70.623796875000011</v>
      </c>
      <c r="BT2" s="23">
        <f ca="1">تغذیه!V2</f>
        <v>52.313923611111122</v>
      </c>
      <c r="BU2" s="23">
        <f ca="1">تغذیه!W2</f>
        <v>70.623796875000011</v>
      </c>
      <c r="BV2" s="23">
        <f ca="1">تغذیه!X2</f>
        <v>98.873315625000004</v>
      </c>
      <c r="BW2" s="23">
        <f ca="1">تغذیه!Y2</f>
        <v>77.686176562500023</v>
      </c>
      <c r="BX2" s="23">
        <f ca="1">تغذیه!Z2</f>
        <v>35.311898437500005</v>
      </c>
      <c r="BY2" s="23">
        <f ca="1">تغذیه!AA2</f>
        <v>17.655949218750003</v>
      </c>
      <c r="BZ2" s="23">
        <f ca="1">تغذیه!AB2</f>
        <v>24.718328906250001</v>
      </c>
      <c r="CA2" s="23">
        <f ca="1">تغذیه!AC2</f>
        <v>19.421544140625006</v>
      </c>
      <c r="CB2" s="23">
        <f ca="1">تغذیه!AD2</f>
        <v>8.8279746093750013</v>
      </c>
      <c r="CC2" s="23">
        <f ca="1">تغذیه!AE2</f>
        <v>13.07848090277778</v>
      </c>
      <c r="CD2" s="23">
        <f ca="1">تغذیه!AF2</f>
        <v>18.309873263888893</v>
      </c>
      <c r="CE2" s="23">
        <f ca="1">تغذیه!AG2</f>
        <v>14.38632899305556</v>
      </c>
      <c r="CF2" s="23">
        <f ca="1">تغذیه!AH2</f>
        <v>6.5392404513888902</v>
      </c>
      <c r="CG2" s="23" t="str">
        <f>ناهنجاری!AD2</f>
        <v>خفیف</v>
      </c>
      <c r="CH2" s="21" t="str">
        <f>ناهنجاری!AE2</f>
        <v>طبیعی</v>
      </c>
      <c r="CI2" s="21" t="str">
        <f>ناهنجاری!AF2</f>
        <v>طبیعی</v>
      </c>
      <c r="CJ2" s="23" t="str">
        <f>ناهنجاری!AG2</f>
        <v>خفیف</v>
      </c>
      <c r="CK2" s="23" t="str">
        <f>ناهنجاری!AH2</f>
        <v>طبیعی</v>
      </c>
      <c r="CL2" s="23" t="str">
        <f>ناهنجاری!AI2</f>
        <v>شدید</v>
      </c>
      <c r="CM2" s="23" t="str">
        <f>ناهنجاری!AJ2</f>
        <v>شدید</v>
      </c>
      <c r="CN2" s="23" t="str">
        <f>ناهنجاری!AK2</f>
        <v>طبیعی</v>
      </c>
      <c r="CO2" s="23" t="str">
        <f>ناهنجاری!AL2</f>
        <v>طبیعی</v>
      </c>
      <c r="CP2" s="23" t="str">
        <f>ناهنجاری!AM2</f>
        <v>طبیعی</v>
      </c>
      <c r="CQ2" s="21" t="str">
        <f>ناهنجاری!AN2</f>
        <v>طبیعی</v>
      </c>
      <c r="CR2" s="21" t="str">
        <f>ناهنجاری!AO2</f>
        <v>طبیعی</v>
      </c>
      <c r="CS2" s="23" t="str">
        <f>ناهنجاری!AP2</f>
        <v>طبیعی</v>
      </c>
      <c r="CT2" s="21" t="str">
        <f>ناهنجاری!AQ2</f>
        <v>طبیعی</v>
      </c>
      <c r="CU2" s="23" t="str">
        <f>ناهنجاری!AR2</f>
        <v>شدید</v>
      </c>
      <c r="CV2" s="23" t="str">
        <f>ناهنجاری!AS2</f>
        <v>طبیعی</v>
      </c>
      <c r="CW2" s="23" t="str">
        <f>ناهنجاری!AT2</f>
        <v>خفیف</v>
      </c>
      <c r="CX2" s="23" t="str">
        <f>ناهنجاری!AU2</f>
        <v>خفیف</v>
      </c>
      <c r="CY2" s="23" t="str">
        <f>ناهنجاری!AV2</f>
        <v>طبیعی</v>
      </c>
      <c r="CZ2" s="23" t="str">
        <f>ناهنجاری!AW2</f>
        <v>طبیعی</v>
      </c>
      <c r="DA2" s="23" t="str">
        <f>ناهنجاری!AX2</f>
        <v>خفیف</v>
      </c>
      <c r="DB2" s="23" t="str">
        <f>ناهنجاری!AY2</f>
        <v>طبیعی</v>
      </c>
      <c r="DC2" s="23" t="str">
        <f>ناهنجاری!AZ2</f>
        <v>خفیف</v>
      </c>
      <c r="DD2" s="23" t="str">
        <f>ناهنجاری!BA2</f>
        <v>طبیعی</v>
      </c>
      <c r="DE2" s="23" t="str">
        <f>ناهنجاری!BB2</f>
        <v>طبیعی</v>
      </c>
      <c r="DF2" s="23" t="str">
        <f>ناهنجاری!BC2</f>
        <v>طبیعی</v>
      </c>
      <c r="DG2" s="23" t="str">
        <f>عملکردی!AU2</f>
        <v>طبیعی</v>
      </c>
      <c r="DH2" s="23" t="str">
        <f>عملکردی!AV2</f>
        <v>طبیعی</v>
      </c>
      <c r="DI2" s="23" t="str">
        <f>عملکردی!AW2</f>
        <v>آسیب های احتمالی: آسیب تاندون کشکک(زانوی پرندگان)، سندرم درد کشککی رانی، آسیب ACL، التهاب تاندون و نوار ایلیوتیبیال</v>
      </c>
      <c r="DJ2" s="23" t="str">
        <f>عملکردی!AX2</f>
        <v>طبیعی</v>
      </c>
      <c r="DK2" s="23" t="str">
        <f>عملکردی!AY2</f>
        <v>طبیعی</v>
      </c>
      <c r="DL2" s="21" t="str">
        <f>عملکردی!AZ2</f>
        <v>طبیعی</v>
      </c>
      <c r="DM2" s="21" t="str">
        <f>عملکردی!BA2</f>
        <v>طبیعی</v>
      </c>
      <c r="DN2" s="21" t="str">
        <f>عملکردی!BB2</f>
        <v>طبیعی</v>
      </c>
      <c r="DO2" s="23" t="str">
        <f>عملکردی!BC2</f>
        <v>طبیعی</v>
      </c>
      <c r="DP2" s="23" t="str">
        <f>عملکردی!BD2</f>
        <v>طبیعی</v>
      </c>
      <c r="DQ2" s="23" t="str">
        <f>عملکردی!BE2</f>
        <v>آسیب های احتمالی: استرین همسترینگ، چهارسر و کشاله، کمردرد، درد مفصل خاجی خاصره ای</v>
      </c>
      <c r="DR2" s="23" t="str">
        <f>عملکردی!BF2</f>
        <v>طبیعی</v>
      </c>
      <c r="DS2" s="21" t="str">
        <f>عملکردی!BG2</f>
        <v>طبیعی</v>
      </c>
      <c r="DT2" s="21" t="str">
        <f>عملکردی!BH2</f>
        <v>طبیعی</v>
      </c>
      <c r="DU2" s="23" t="str">
        <f>عملکردی!BI2</f>
        <v>طبیعی</v>
      </c>
      <c r="DV2" s="23" t="str">
        <f>عملکردی!BJ2</f>
        <v>طبیعی</v>
      </c>
      <c r="DW2" s="21" t="str">
        <f>عملکردی!BK2</f>
        <v>طبیعی</v>
      </c>
      <c r="DX2" s="23" t="str">
        <f>عملکردی!BL2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2" s="23" t="str">
        <f>عملکردی!BM2</f>
        <v>احتمال بیش فعالی عضلات نزدیک کننده، دو سررانی(سر کوتاه)، کشنده ی پهن نیام، دوقولی خارجی، پهن خارجی</v>
      </c>
      <c r="DZ2" s="23" t="str">
        <f>عملکردی!BN2</f>
        <v>طبیعی</v>
      </c>
      <c r="EA2" s="23" t="str">
        <f>عملکردی!BO2</f>
        <v>احتمال بیش فعالی عضلات نزدیک کننده(سمت موافق) و کم فعالی عضلات سرینی میانی، مربع کمری</v>
      </c>
      <c r="EB2" s="23" t="str">
        <f>عملکردی!BP2</f>
        <v>طبیعی</v>
      </c>
      <c r="EC2" s="21" t="str">
        <f>عملکردی!BQ2</f>
        <v>طبیعی</v>
      </c>
      <c r="ED2" s="23" t="str">
        <f>عملکردی!BR2</f>
        <v>طبیعی</v>
      </c>
      <c r="EE2" s="21" t="str">
        <f>عملکردی!BS2</f>
        <v>طبیعی</v>
      </c>
      <c r="EF2" s="21" t="str">
        <f>عملکردی!BT2</f>
        <v>طبیعی</v>
      </c>
      <c r="EG2" s="21" t="str">
        <f>عملکردی!BU2</f>
        <v>طبیعی</v>
      </c>
      <c r="EH2" s="23" t="str">
        <f>عملکردی!BV2</f>
        <v>طبیعی</v>
      </c>
      <c r="EI2" s="21" t="str">
        <f>عملکردی!BW2</f>
        <v>طبیعی</v>
      </c>
      <c r="EJ2" s="21" t="str">
        <f>عملکردی!BX2</f>
        <v>طبیعی</v>
      </c>
      <c r="EK2" s="21" t="str">
        <f>عملکردی!BY2</f>
        <v>طبیعی</v>
      </c>
      <c r="EL2" s="23" t="str">
        <f>عملکردی!BZ2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2" s="23" t="str">
        <f>عملکردی!CA2</f>
        <v>طبیعی</v>
      </c>
      <c r="EN2" s="23" t="str">
        <f>عملکردی!CB2</f>
        <v>طبیعی</v>
      </c>
      <c r="EO2" s="23" t="str">
        <f>عملکردی!CC2</f>
        <v>طبیعی</v>
      </c>
      <c r="EP2" s="21" t="str">
        <f>عملکردی!CD2</f>
        <v>طبیعی</v>
      </c>
      <c r="EQ2" s="23" t="str">
        <f>عملکردی!CE2</f>
        <v>طبیعی</v>
      </c>
      <c r="ER2" s="23" t="str">
        <f>عملکردی!CF2</f>
        <v>احتمال بیش فعالی عضلات ذورنقه ی فوقانی، جناغی-چنبری-پستانی، گوشه ای، و کم فعالی عضلات خم کننده های عمقی گردن</v>
      </c>
      <c r="ES2" s="23" t="str">
        <f>عملکردی!CG2</f>
        <v>خفیف</v>
      </c>
      <c r="ET2" s="23" t="str">
        <f>عملکردی!CH2</f>
        <v>خفیف</v>
      </c>
      <c r="EU2" s="23" t="str">
        <f>عملکردی!CI2</f>
        <v>خفیف</v>
      </c>
      <c r="EV2" s="23" t="str">
        <f>عملکردی!CJ2</f>
        <v>خفیف</v>
      </c>
      <c r="EW2" t="str">
        <f>پرسشنامه!L2</f>
        <v>شما آمادگی لازم برای فعالیت بدنی را دارید.</v>
      </c>
      <c r="EX2" s="5">
        <f>پرسشنامه!BE2</f>
        <v>0</v>
      </c>
      <c r="EY2" s="5">
        <f>پرسشنامه!BF2</f>
        <v>0</v>
      </c>
      <c r="EZ2" t="str">
        <f>پرسشنامه!BG2</f>
        <v>بدتر از متوسط</v>
      </c>
      <c r="FA2" t="str">
        <f>پرسشنامه!BH2</f>
        <v>بدتر از متوسط</v>
      </c>
      <c r="FB2" t="str">
        <f>پرسشنامه!BI2</f>
        <v>بدتر از متوسط</v>
      </c>
      <c r="FC2" t="str">
        <f>پرسشنامه!BJ2</f>
        <v>بدتر از متوسط</v>
      </c>
      <c r="FD2" s="5">
        <f>پرسشنامه!CD2</f>
        <v>0</v>
      </c>
      <c r="FE2" t="str">
        <f>پرسشنامه!CE2</f>
        <v>بدتر از متوسط</v>
      </c>
      <c r="FF2" t="str">
        <f>پرسشنامه!CF2</f>
        <v>بدتر از متوسط</v>
      </c>
      <c r="FG2" s="5">
        <f>پرسشنامه!DI2</f>
        <v>0</v>
      </c>
      <c r="FH2" t="str">
        <f>پرسشنامه!DJ2</f>
        <v>بهتر از متوسط</v>
      </c>
      <c r="FI2" t="str">
        <f>پرسشنامه!DK2</f>
        <v>بهتر از متوسط</v>
      </c>
      <c r="FJ2" s="5">
        <f>پرسشنامه!DX2</f>
        <v>0</v>
      </c>
      <c r="FK2" t="str">
        <f>پرسشنامه!DY2</f>
        <v>بدتر از متوسط</v>
      </c>
      <c r="FL2" t="str">
        <f>پرسشنامه!DZ2</f>
        <v>بدتر از متوسط</v>
      </c>
      <c r="FM2" s="5">
        <f>پرسشنامه!FD2</f>
        <v>0</v>
      </c>
      <c r="FN2" t="str">
        <f>پرسشنامه!FE2</f>
        <v>بدتر از متوسط</v>
      </c>
      <c r="FO2" t="str">
        <f>پرسشنامه!FF2</f>
        <v>بدتر از متوسط</v>
      </c>
      <c r="FP2" s="5">
        <f>پرسشنامه!FV2</f>
        <v>0</v>
      </c>
      <c r="FQ2" t="str">
        <f>پرسشنامه!FW2</f>
        <v>بدتر از متوسط</v>
      </c>
      <c r="FR2" t="str">
        <f>پرسشنامه!FX2</f>
        <v>بدتر از متوسط</v>
      </c>
    </row>
    <row r="3" spans="1:174" ht="18.75" customHeight="1" x14ac:dyDescent="0.3">
      <c r="A3" s="20" t="str">
        <f>'اطلاعات شخصی'!B3</f>
        <v>جناب آقای</v>
      </c>
      <c r="B3" s="20" t="str">
        <f>'اطلاعات شخصی'!C3</f>
        <v>حسین</v>
      </c>
      <c r="C3" s="20" t="str">
        <f>'اطلاعات شخصی'!D3</f>
        <v>افسری</v>
      </c>
      <c r="D3" s="21">
        <f>'اطلاعات شخصی'!E3</f>
        <v>1140166956</v>
      </c>
      <c r="E3" s="22">
        <f>'اطلاعات شخصی'!F3</f>
        <v>9131033990</v>
      </c>
      <c r="F3" s="20" t="str">
        <f>'اطلاعات شخصی'!I3</f>
        <v>فوق دیپلم</v>
      </c>
      <c r="G3" s="21" t="str">
        <f>'اطلاعات شخصی'!J3</f>
        <v xml:space="preserve">دکوراسیون داخلی </v>
      </c>
      <c r="H3" s="21" t="str">
        <f>'اطلاعات شخصی'!K3</f>
        <v>سیار</v>
      </c>
      <c r="I3" s="21">
        <f>'اطلاعات شخصی'!L3</f>
        <v>26</v>
      </c>
      <c r="J3" s="21">
        <f>'اطلاعات شخصی'!N3</f>
        <v>0</v>
      </c>
      <c r="K3" s="21">
        <f>'اطلاعات شخصی'!P3</f>
        <v>0</v>
      </c>
      <c r="L3" s="20" t="str">
        <f>'اطلاعات شخصی'!R3</f>
        <v>بسیار فعال</v>
      </c>
      <c r="M3" s="21">
        <f>'اطلاعات شخصی'!S3</f>
        <v>169</v>
      </c>
      <c r="N3" s="21">
        <f>'اطلاعات شخصی'!T3</f>
        <v>60</v>
      </c>
      <c r="O3" s="21">
        <f ca="1">'اطلاعات شخصی'!U3</f>
        <v>47</v>
      </c>
      <c r="P3" s="21">
        <f>'شاخص بدنی'!H3</f>
        <v>35</v>
      </c>
      <c r="Q3" s="21">
        <f>'شاخص بدنی'!I3</f>
        <v>41</v>
      </c>
      <c r="R3" s="21">
        <f>'شاخص بدنی'!J3</f>
        <v>26</v>
      </c>
      <c r="S3" s="21">
        <f>'شاخص بدنی'!K3</f>
        <v>88</v>
      </c>
      <c r="T3" s="21">
        <f>'شاخص بدنی'!L3</f>
        <v>77</v>
      </c>
      <c r="U3" s="21">
        <f>'شاخص بدنی'!M3</f>
        <v>90</v>
      </c>
      <c r="V3" s="21">
        <f>'شاخص بدنی'!N3</f>
        <v>45</v>
      </c>
      <c r="W3" s="23">
        <f>'شاخص بدنی'!O3</f>
        <v>21.007667798746546</v>
      </c>
      <c r="X3" s="20" t="str">
        <f>'شاخص بدنی'!P3</f>
        <v>طبیعی</v>
      </c>
      <c r="Y3" s="21">
        <f>'شاخص بدنی'!Q3</f>
        <v>25</v>
      </c>
      <c r="Z3" s="23">
        <f>'شاخص بدنی'!R3</f>
        <v>18.5</v>
      </c>
      <c r="AA3" s="23">
        <f>'شاخص بدنی'!T3</f>
        <v>64.417391100000003</v>
      </c>
      <c r="AB3" s="23">
        <f>'شاخص بدنی'!U3</f>
        <v>-4.4173911000000032</v>
      </c>
      <c r="AC3" s="20" t="str">
        <f>'شاخص بدنی'!V3</f>
        <v>کمبود وزن</v>
      </c>
      <c r="AD3" s="23">
        <f>'شاخص بدنی'!W3</f>
        <v>71.402499999999989</v>
      </c>
      <c r="AE3" s="23">
        <f>'شاخص بدنی'!X3</f>
        <v>52.837849999999996</v>
      </c>
      <c r="AF3" s="23">
        <f>'شاخص بدنی'!Y3</f>
        <v>0.85555555555555551</v>
      </c>
      <c r="AG3" s="20" t="str">
        <f>'شاخص بدنی'!Z3</f>
        <v>کم</v>
      </c>
      <c r="AH3" s="20" t="str">
        <f>'شاخص بدنی'!AA3</f>
        <v>0.95</v>
      </c>
      <c r="AI3" s="23">
        <f>'شاخص بدنی'!AB3</f>
        <v>13.884961685420137</v>
      </c>
      <c r="AJ3" s="20" t="str">
        <f>'شاخص بدنی'!AC3</f>
        <v>ورزشکار</v>
      </c>
      <c r="AK3" s="20" t="str">
        <f>'شاخص بدنی'!AD3</f>
        <v>25_6</v>
      </c>
      <c r="AL3" s="23">
        <f>'شاخص بدنی'!AE3</f>
        <v>8.3309770112520827</v>
      </c>
      <c r="AM3" s="21">
        <f>'شاخص بدنی'!AF3</f>
        <v>27</v>
      </c>
      <c r="AN3" s="23">
        <f>'شاخص بدنی'!AG3</f>
        <v>1.7999999999999998</v>
      </c>
      <c r="AO3" s="23">
        <f>'شاخص بدنی'!AH3</f>
        <v>7.1999999999999993</v>
      </c>
      <c r="AP3" s="21">
        <f>'شاخص بدنی'!AI3</f>
        <v>9</v>
      </c>
      <c r="AQ3" s="21">
        <f>'شاخص بدنی'!AJ3</f>
        <v>15</v>
      </c>
      <c r="AR3" s="23">
        <f>'شاخص بدنی'!AK3</f>
        <v>-0.66902298874791644</v>
      </c>
      <c r="AS3" s="23">
        <f>'شاخص بدنی'!AL3</f>
        <v>-0.35458218403639574</v>
      </c>
      <c r="AT3" s="23">
        <f>'شاخص بدنی'!AM3</f>
        <v>-0.1137339080871458</v>
      </c>
      <c r="AU3" s="23">
        <f>'شاخص بدنی'!AN3</f>
        <v>-0.20070689662437494</v>
      </c>
      <c r="AV3" s="23">
        <f>'شاخص بدنی'!AO3</f>
        <v>27.354582184036396</v>
      </c>
      <c r="AW3" s="23">
        <f>'شاخص بدنی'!AP3</f>
        <v>9.1137339080871467</v>
      </c>
      <c r="AX3" s="23">
        <f>'شاخص بدنی'!AQ3</f>
        <v>15.200706896624375</v>
      </c>
      <c r="AY3" s="23">
        <f>'شاخص بدنی'!AR3</f>
        <v>28.987825995000001</v>
      </c>
      <c r="AZ3" s="23">
        <f>'شاخص بدنی'!AS3</f>
        <v>1.932521733</v>
      </c>
      <c r="BA3" s="23">
        <f>'شاخص بدنی'!AT3</f>
        <v>7.7300869319999999</v>
      </c>
      <c r="BB3" s="23">
        <f>'شاخص بدنی'!AU3</f>
        <v>9.6626086650000005</v>
      </c>
      <c r="BC3" s="23">
        <f>'شاخص بدنی'!AV3</f>
        <v>16.104347775000001</v>
      </c>
      <c r="BD3" s="23">
        <f>'شاخص بدنی'!AW3</f>
        <v>-1.6332438109636058</v>
      </c>
      <c r="BE3" s="23">
        <f>'شاخص بدنی'!AX3</f>
        <v>-1.3316316537479169</v>
      </c>
      <c r="BF3" s="23">
        <f>'شاخص بدنی'!AY3</f>
        <v>-0.54887475691285381</v>
      </c>
      <c r="BG3" s="23">
        <f>'شاخص بدنی'!AZ3</f>
        <v>-0.90364087837562579</v>
      </c>
      <c r="BH3" s="23">
        <f ca="1">تغذیه!J3</f>
        <v>1436.3940000000002</v>
      </c>
      <c r="BI3" s="23">
        <f ca="1">تغذیه!K3</f>
        <v>1723.6728000000003</v>
      </c>
      <c r="BJ3" s="23">
        <f ca="1">تغذیه!L3</f>
        <v>2477.7796500000004</v>
      </c>
      <c r="BK3" s="20" t="str">
        <f>تغذیه!M3</f>
        <v>طبیعی</v>
      </c>
      <c r="BL3" s="20" t="str">
        <f>تغذیه!N3</f>
        <v>نیازی به افزایش یا کاهش کالری ندارید</v>
      </c>
      <c r="BM3" s="23">
        <f ca="1">تغذیه!O3</f>
        <v>2477.7796500000004</v>
      </c>
      <c r="BN3" s="23">
        <f ca="1">تغذیه!P3</f>
        <v>619.4449125000001</v>
      </c>
      <c r="BO3" s="23">
        <f ca="1">تغذیه!Q3</f>
        <v>867.2228775000001</v>
      </c>
      <c r="BP3" s="23">
        <f ca="1">تغذیه!R3</f>
        <v>681.38940375000016</v>
      </c>
      <c r="BQ3" s="23">
        <f ca="1">تغذیه!S3</f>
        <v>309.72245625000005</v>
      </c>
      <c r="BR3" s="23">
        <f ca="1">تغذیه!T3</f>
        <v>371.66694750000005</v>
      </c>
      <c r="BS3" s="23">
        <f ca="1">تغذیه!U3</f>
        <v>92.916736875000012</v>
      </c>
      <c r="BT3" s="23">
        <f ca="1">تغذیه!V3</f>
        <v>68.827212500000016</v>
      </c>
      <c r="BU3" s="23">
        <f ca="1">تغذیه!W3</f>
        <v>92.916736875000012</v>
      </c>
      <c r="BV3" s="23">
        <f ca="1">تغذیه!X3</f>
        <v>130.083431625</v>
      </c>
      <c r="BW3" s="23">
        <f ca="1">تغذیه!Y3</f>
        <v>102.20841056250002</v>
      </c>
      <c r="BX3" s="23">
        <f ca="1">تغذیه!Z3</f>
        <v>46.458368437500006</v>
      </c>
      <c r="BY3" s="23">
        <f ca="1">تغذیه!AA3</f>
        <v>23.229184218750003</v>
      </c>
      <c r="BZ3" s="23">
        <f ca="1">تغذیه!AB3</f>
        <v>32.520857906250001</v>
      </c>
      <c r="CA3" s="23">
        <f ca="1">تغذیه!AC3</f>
        <v>25.552102640625005</v>
      </c>
      <c r="CB3" s="23">
        <f ca="1">تغذیه!AD3</f>
        <v>11.614592109375002</v>
      </c>
      <c r="CC3" s="23">
        <f ca="1">تغذیه!AE3</f>
        <v>17.206803125000004</v>
      </c>
      <c r="CD3" s="23">
        <f ca="1">تغذیه!AF3</f>
        <v>24.089524375000003</v>
      </c>
      <c r="CE3" s="23">
        <f ca="1">تغذیه!AG3</f>
        <v>18.927483437500005</v>
      </c>
      <c r="CF3" s="23">
        <f ca="1">تغذیه!AH3</f>
        <v>8.603401562500002</v>
      </c>
      <c r="CG3" s="23" t="str">
        <f>ناهنجاری!AD3</f>
        <v>خفیف</v>
      </c>
      <c r="CH3" s="21" t="str">
        <f>ناهنجاری!AE3</f>
        <v>طبیعی</v>
      </c>
      <c r="CI3" s="21" t="str">
        <f>ناهنجاری!AF3</f>
        <v>طبیعی</v>
      </c>
      <c r="CJ3" s="23" t="str">
        <f>ناهنجاری!AG3</f>
        <v>طبیعی</v>
      </c>
      <c r="CK3" s="23" t="str">
        <f>ناهنجاری!AH3</f>
        <v>خفیف</v>
      </c>
      <c r="CL3" s="23" t="str">
        <f>ناهنجاری!AI3</f>
        <v>خفیف</v>
      </c>
      <c r="CM3" s="23" t="str">
        <f>ناهنجاری!AJ3</f>
        <v>طبیعی</v>
      </c>
      <c r="CN3" s="23" t="str">
        <f>ناهنجاری!AK3</f>
        <v>طبیعی</v>
      </c>
      <c r="CO3" s="23" t="str">
        <f>ناهنجاری!AL3</f>
        <v>طبیعی</v>
      </c>
      <c r="CP3" s="23" t="str">
        <f>ناهنجاری!AM3</f>
        <v>طبیعی</v>
      </c>
      <c r="CQ3" s="21" t="str">
        <f>ناهنجاری!AN3</f>
        <v>طبیعی</v>
      </c>
      <c r="CR3" s="21" t="str">
        <f>ناهنجاری!AO3</f>
        <v>طبیعی</v>
      </c>
      <c r="CS3" s="23" t="str">
        <f>ناهنجاری!AP3</f>
        <v>طبیعی</v>
      </c>
      <c r="CT3" s="21" t="str">
        <f>ناهنجاری!AQ3</f>
        <v>طبیعی</v>
      </c>
      <c r="CU3" s="23" t="str">
        <f>ناهنجاری!AR3</f>
        <v>خفیف</v>
      </c>
      <c r="CV3" s="23" t="str">
        <f>ناهنجاری!AS3</f>
        <v>خفیف</v>
      </c>
      <c r="CW3" s="23" t="str">
        <f>ناهنجاری!AT3</f>
        <v>طبیعی</v>
      </c>
      <c r="CX3" s="23" t="str">
        <f>ناهنجاری!AU3</f>
        <v>خفیف</v>
      </c>
      <c r="CY3" s="23" t="str">
        <f>ناهنجاری!AV3</f>
        <v>طبیعی</v>
      </c>
      <c r="CZ3" s="23" t="str">
        <f>ناهنجاری!AW3</f>
        <v>طبیعی</v>
      </c>
      <c r="DA3" s="23" t="str">
        <f>ناهنجاری!AX3</f>
        <v>طبیعی</v>
      </c>
      <c r="DB3" s="23" t="str">
        <f>ناهنجاری!AY3</f>
        <v>طبیعی</v>
      </c>
      <c r="DC3" s="23" t="str">
        <f>ناهنجاری!AZ3</f>
        <v>خفیف</v>
      </c>
      <c r="DD3" s="23" t="str">
        <f>ناهنجاری!BA3</f>
        <v>طبیعی</v>
      </c>
      <c r="DE3" s="23" t="str">
        <f>ناهنجاری!BB3</f>
        <v>خفیف</v>
      </c>
      <c r="DF3" s="23" t="str">
        <f>ناهنجاری!BC3</f>
        <v>طبیعی</v>
      </c>
      <c r="DG3" s="23" t="str">
        <f>عملکردی!AU3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H3" s="23" t="str">
        <f>عملکردی!AV3</f>
        <v>طبیعی</v>
      </c>
      <c r="DI3" s="23" t="str">
        <f>عملکردی!AW3</f>
        <v>طبیعی</v>
      </c>
      <c r="DJ3" s="23" t="str">
        <f>عملکردی!AX3</f>
        <v>آسیب های احتمالی: آسیب تاندون کشکک(زانوی پرندگان)، سندرم درد کشککی رانی، آسیب ACL، التهاب تاندون و نوار ایلیوتیبیال</v>
      </c>
      <c r="DK3" s="23" t="str">
        <f>عملکردی!AY3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3" s="21" t="str">
        <f>عملکردی!AZ3</f>
        <v>طبیعی</v>
      </c>
      <c r="DM3" s="21" t="str">
        <f>عملکردی!BA3</f>
        <v>طبیعی</v>
      </c>
      <c r="DN3" s="21" t="str">
        <f>عملکردی!BB3</f>
        <v>طبیعی</v>
      </c>
      <c r="DO3" s="23" t="str">
        <f>عملکردی!BC3</f>
        <v>طبیعی</v>
      </c>
      <c r="DP3" s="23" t="str">
        <f>عملکردی!BD3</f>
        <v>طبیعی</v>
      </c>
      <c r="DQ3" s="23" t="str">
        <f>عملکردی!BE3</f>
        <v>طبیعی</v>
      </c>
      <c r="DR3" s="23" t="str">
        <f>عملکردی!BF3</f>
        <v>طبیعی</v>
      </c>
      <c r="DS3" s="21" t="str">
        <f>عملکردی!BG3</f>
        <v>طبیعی</v>
      </c>
      <c r="DT3" s="21" t="str">
        <f>عملکردی!BH3</f>
        <v>طبیعی</v>
      </c>
      <c r="DU3" s="23" t="str">
        <f>عملکردی!BI3</f>
        <v>احتمال بیش فعالی عضلات ذوزنقه ای فوقانی، گوشه ای، جناغی-چنبری-پستانی و احتمال کم فعالی عضلات خم کننده های عمقی گردن</v>
      </c>
      <c r="DV3" s="23" t="str">
        <f>عملکردی!BJ3</f>
        <v>طبیعی</v>
      </c>
      <c r="DW3" s="21" t="str">
        <f>عملکردی!BK3</f>
        <v>طبیعی</v>
      </c>
      <c r="DX3" s="23" t="str">
        <f>عملکردی!BL3</f>
        <v>طبیعی</v>
      </c>
      <c r="DY3" s="23" t="str">
        <f>عملکردی!BM3</f>
        <v>احتمال بیش فعالی عضلات نزدیک کننده، دو سررانی(سر کوتاه)، کشنده ی پهن نیام، دوقولی خارجی، پهن خارجی</v>
      </c>
      <c r="DZ3" s="23" t="str">
        <f>عملکردی!BN3</f>
        <v>طبیعی</v>
      </c>
      <c r="EA3" s="23" t="str">
        <f>عملکردی!BO3</f>
        <v>احتمال بیش فعالی عضلات نزدیک کننده(سمت موافق) و کم فعالی عضلات سرینی میانی، مربع کمری</v>
      </c>
      <c r="EB3" s="23" t="str">
        <f>عملکردی!BP3</f>
        <v>طبیعی</v>
      </c>
      <c r="EC3" s="21" t="str">
        <f>عملکردی!BQ3</f>
        <v>طبیعی</v>
      </c>
      <c r="ED3" s="23" t="str">
        <f>عملکردی!BR3</f>
        <v>احتمال بیش فعالی عضلات ذوزنقه ی فوقانی و گوشه ای و احتمال کم فعالی عضلات روتیتورکاف، متوازی الاضلاع و ذوزنقه میانی و تحتانی</v>
      </c>
      <c r="EE3" s="21" t="str">
        <f>عملکردی!BS3</f>
        <v>طبیعی</v>
      </c>
      <c r="EF3" s="21" t="str">
        <f>عملکردی!BT3</f>
        <v>طبیعی</v>
      </c>
      <c r="EG3" s="21" t="str">
        <f>عملکردی!BU3</f>
        <v>طبیعی</v>
      </c>
      <c r="EH3" s="23" t="str">
        <f>عملکردی!BV3</f>
        <v xml:space="preserve">احتمال بیش فعالی عضلات ذوزتقه ای فوقانی و گوشه ای و کم فعالی عضلات روتیتورکاف، متوازی الاضلاع و ذوزنقه میانی و تحتانی </v>
      </c>
      <c r="EI3" s="21" t="str">
        <f>عملکردی!BW3</f>
        <v>طبیعی</v>
      </c>
      <c r="EJ3" s="21" t="str">
        <f>عملکردی!BX3</f>
        <v>طبیعی</v>
      </c>
      <c r="EK3" s="21" t="str">
        <f>عملکردی!BY3</f>
        <v>طبیعی</v>
      </c>
      <c r="EL3" s="23" t="str">
        <f>عملکردی!BZ3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3" s="23" t="str">
        <f>عملکردی!CA3</f>
        <v>احتمال بیش فعالی عضلات دوسربازو(سردراز)، پشتی بزرگ، گرد بزرگ و سینه ای بزرگ و احتمال کم فعالی عضلات سه سر بازو(سردراز) و روتیتورکاف</v>
      </c>
      <c r="EN3" s="23" t="str">
        <f>عملکردی!CB3</f>
        <v>احتمال بیش فعالی عضلات راست کننده ی ستون فقرات، خم کننده های ران و کم فعالی عضلات پایدار کننده های ناحیه ثبات مرکزی تنه، سرینی بزرگ</v>
      </c>
      <c r="EO3" s="23" t="str">
        <f>عملکردی!CC3</f>
        <v>طبیعی</v>
      </c>
      <c r="EP3" s="21" t="str">
        <f>عملکردی!CD3</f>
        <v>طبیعی</v>
      </c>
      <c r="EQ3" s="23" t="str">
        <f>عملکردی!CE3</f>
        <v>احتمال بیش فعالی عضلات سینه ای کوچک و کم فعالی عضلات دندان های قدامی، ذوزنقه ی میانی و تحتانی</v>
      </c>
      <c r="ER3" s="23" t="str">
        <f>عملکردی!CF3</f>
        <v>طبیعی</v>
      </c>
      <c r="ES3" s="23" t="str">
        <f>عملکردی!CG3</f>
        <v>طبیعی</v>
      </c>
      <c r="ET3" s="23" t="str">
        <f>عملکردی!CH3</f>
        <v>طبیعی</v>
      </c>
      <c r="EU3" s="23" t="str">
        <f>عملکردی!CI3</f>
        <v>طبیعی</v>
      </c>
      <c r="EV3" s="23" t="str">
        <f>عملکردی!CJ3</f>
        <v>طبیعی</v>
      </c>
      <c r="EW3" t="str">
        <f>پرسشنامه!L3</f>
        <v>شما آمادگی لازم برای فعالیت بدنی را دارید.</v>
      </c>
      <c r="EX3" s="9">
        <f>پرسشنامه!BE3</f>
        <v>88.75</v>
      </c>
      <c r="EY3" s="9">
        <f>پرسشنامه!BF3</f>
        <v>91.25</v>
      </c>
      <c r="EZ3" t="str">
        <f>پرسشنامه!BG3</f>
        <v>بهتر از متوسط</v>
      </c>
      <c r="FA3" t="str">
        <f>پرسشنامه!BH3</f>
        <v>بهتر از متوسط</v>
      </c>
      <c r="FB3" t="str">
        <f>پرسشنامه!BI3</f>
        <v>بهتر از متوسط</v>
      </c>
      <c r="FC3" t="str">
        <f>پرسشنامه!BJ3</f>
        <v>بهتر از متوسط</v>
      </c>
      <c r="FD3" s="5">
        <f>پرسشنامه!CD3</f>
        <v>46</v>
      </c>
      <c r="FE3" t="str">
        <f>پرسشنامه!CE3</f>
        <v>بهتر از متوسط</v>
      </c>
      <c r="FF3" t="str">
        <f>پرسشنامه!CF3</f>
        <v>بهتر از متوسط</v>
      </c>
      <c r="FG3" s="5">
        <f>پرسشنامه!DI3</f>
        <v>15</v>
      </c>
      <c r="FH3" t="str">
        <f>پرسشنامه!DJ3</f>
        <v>بهتر از متوسط</v>
      </c>
      <c r="FI3" t="str">
        <f>پرسشنامه!DK3</f>
        <v>بهتر از متوسط</v>
      </c>
      <c r="FJ3" s="5">
        <f>پرسشنامه!DX3</f>
        <v>19</v>
      </c>
      <c r="FK3" t="str">
        <f>پرسشنامه!DY3</f>
        <v>بدتر از متوسط</v>
      </c>
      <c r="FL3" t="str">
        <f>پرسشنامه!DZ3</f>
        <v>بدتر از متوسط</v>
      </c>
      <c r="FM3" s="5">
        <f>پرسشنامه!FD3</f>
        <v>60</v>
      </c>
      <c r="FN3" t="str">
        <f>پرسشنامه!FE3</f>
        <v>بهتر از متوسط</v>
      </c>
      <c r="FO3" t="str">
        <f>پرسشنامه!FF3</f>
        <v>بهتر از متوسط</v>
      </c>
      <c r="FP3" s="5">
        <f>پرسشنامه!FV3</f>
        <v>43</v>
      </c>
      <c r="FQ3" t="str">
        <f>پرسشنامه!FW3</f>
        <v>بهتر از متوسط</v>
      </c>
      <c r="FR3" t="str">
        <f>پرسشنامه!FX3</f>
        <v>بهتر از متوسط</v>
      </c>
    </row>
    <row r="4" spans="1:174" ht="18.75" customHeight="1" x14ac:dyDescent="0.3">
      <c r="A4" s="20" t="str">
        <f>'اطلاعات شخصی'!B4</f>
        <v>جناب آقای</v>
      </c>
      <c r="B4" s="20" t="str">
        <f>'اطلاعات شخصی'!C4</f>
        <v>سهیل</v>
      </c>
      <c r="C4" s="20" t="str">
        <f>'اطلاعات شخصی'!D4</f>
        <v>هاشمی</v>
      </c>
      <c r="D4" s="21">
        <f>'اطلاعات شخصی'!E4</f>
        <v>1273062035</v>
      </c>
      <c r="E4" s="22">
        <f>'اطلاعات شخصی'!F4</f>
        <v>9222978957</v>
      </c>
      <c r="F4" s="20" t="str">
        <f>'اطلاعات شخصی'!I4</f>
        <v>لیسانس</v>
      </c>
      <c r="G4" s="21" t="str">
        <f>'اطلاعات شخصی'!J4</f>
        <v>کارشناس IT</v>
      </c>
      <c r="H4" s="21" t="str">
        <f>'اطلاعات شخصی'!K4</f>
        <v>شرکت بهبود ارتباط چهلستون</v>
      </c>
      <c r="I4" s="21">
        <f>'اطلاعات شخصی'!L4</f>
        <v>2</v>
      </c>
      <c r="J4" s="21" t="str">
        <f>'اطلاعات شخصی'!N4</f>
        <v>فشار خون</v>
      </c>
      <c r="K4" s="21" t="str">
        <f>'اطلاعات شخصی'!P4</f>
        <v>سرو صورت</v>
      </c>
      <c r="L4" s="20" t="str">
        <f>'اطلاعات شخصی'!R4</f>
        <v>کم تحرک</v>
      </c>
      <c r="M4" s="21">
        <f>'اطلاعات شخصی'!S4</f>
        <v>170</v>
      </c>
      <c r="N4" s="21">
        <f>'اطلاعات شخصی'!T4</f>
        <v>83</v>
      </c>
      <c r="O4" s="21">
        <f ca="1">'اطلاعات شخصی'!U4</f>
        <v>24</v>
      </c>
      <c r="P4" s="21">
        <f>'شاخص بدنی'!H4</f>
        <v>40</v>
      </c>
      <c r="Q4" s="21">
        <f>'شاخص بدنی'!I4</f>
        <v>48</v>
      </c>
      <c r="R4" s="21">
        <f>'شاخص بدنی'!J4</f>
        <v>31</v>
      </c>
      <c r="S4" s="21">
        <f>'شاخص بدنی'!K4</f>
        <v>110</v>
      </c>
      <c r="T4" s="21">
        <f>'شاخص بدنی'!L4</f>
        <v>99</v>
      </c>
      <c r="U4" s="21">
        <f>'شاخص بدنی'!M4</f>
        <v>105</v>
      </c>
      <c r="V4" s="21">
        <f>'شاخص بدنی'!N4</f>
        <v>60</v>
      </c>
      <c r="W4" s="23">
        <f>'شاخص بدنی'!O4</f>
        <v>28.719723183391007</v>
      </c>
      <c r="X4" s="20" t="str">
        <f>'شاخص بدنی'!P4</f>
        <v>اضافه وزن</v>
      </c>
      <c r="Y4" s="21">
        <f>'شاخص بدنی'!Q4</f>
        <v>25</v>
      </c>
      <c r="Z4" s="23">
        <f>'شاخص بدنی'!R4</f>
        <v>18.5</v>
      </c>
      <c r="AA4" s="23">
        <f>'شاخص بدنی'!T4</f>
        <v>65.165423000000004</v>
      </c>
      <c r="AB4" s="23">
        <f>'شاخص بدنی'!U4</f>
        <v>17.834576999999996</v>
      </c>
      <c r="AC4" s="20" t="str">
        <f>'شاخص بدنی'!V4</f>
        <v>اضافه وزن</v>
      </c>
      <c r="AD4" s="23">
        <f>'شاخص بدنی'!W4</f>
        <v>72.249999999999986</v>
      </c>
      <c r="AE4" s="23">
        <f>'شاخص بدنی'!X4</f>
        <v>53.464999999999996</v>
      </c>
      <c r="AF4" s="23">
        <f>'شاخص بدنی'!Y4</f>
        <v>0.94285714285714284</v>
      </c>
      <c r="AG4" s="20" t="str">
        <f>'شاخص بدنی'!Z4</f>
        <v>کم</v>
      </c>
      <c r="AH4" s="20" t="str">
        <f>'شاخص بدنی'!AA4</f>
        <v>0.95</v>
      </c>
      <c r="AI4" s="23" t="e">
        <f ca="1">'شاخص بدنی'!AB4</f>
        <v>#REF!</v>
      </c>
      <c r="AJ4" s="20" t="e">
        <f ca="1">'شاخص بدنی'!AC4</f>
        <v>#REF!</v>
      </c>
      <c r="AK4" s="20" t="str">
        <f>'شاخص بدنی'!AD4</f>
        <v>25_6</v>
      </c>
      <c r="AL4" s="23" t="e">
        <f ca="1">'شاخص بدنی'!AE4</f>
        <v>#REF!</v>
      </c>
      <c r="AM4" s="23">
        <f>'شاخص بدنی'!AF4</f>
        <v>37.35</v>
      </c>
      <c r="AN4" s="23">
        <f>'شاخص بدنی'!AG4</f>
        <v>2.4899999999999998</v>
      </c>
      <c r="AO4" s="23">
        <f>'شاخص بدنی'!AH4</f>
        <v>9.9599999999999991</v>
      </c>
      <c r="AP4" s="23">
        <f>'شاخص بدنی'!AI4</f>
        <v>12.45</v>
      </c>
      <c r="AQ4" s="23">
        <f>'شاخص بدنی'!AJ4</f>
        <v>20.75</v>
      </c>
      <c r="AR4" s="23" t="e">
        <f ca="1">'شاخص بدنی'!AK4</f>
        <v>#REF!</v>
      </c>
      <c r="AS4" s="23" t="e">
        <f ca="1">'شاخص بدنی'!AL4</f>
        <v>#REF!</v>
      </c>
      <c r="AT4" s="23" t="e">
        <f ca="1">'شاخص بدنی'!AM4</f>
        <v>#REF!</v>
      </c>
      <c r="AU4" s="23" t="e">
        <f ca="1">'شاخص بدنی'!AN4</f>
        <v>#REF!</v>
      </c>
      <c r="AV4" s="23" t="e">
        <f ca="1">'شاخص بدنی'!AO4</f>
        <v>#REF!</v>
      </c>
      <c r="AW4" s="23" t="e">
        <f ca="1">'شاخص بدنی'!AP4</f>
        <v>#REF!</v>
      </c>
      <c r="AX4" s="23" t="e">
        <f ca="1">'شاخص بدنی'!AQ4</f>
        <v>#REF!</v>
      </c>
      <c r="AY4" s="23">
        <f>'شاخص بدنی'!AR4</f>
        <v>29.324440350000003</v>
      </c>
      <c r="AZ4" s="23">
        <f>'شاخص بدنی'!AS4</f>
        <v>1.9549626900000001</v>
      </c>
      <c r="BA4" s="23">
        <f>'شاخص بدنی'!AT4</f>
        <v>7.8198507600000005</v>
      </c>
      <c r="BB4" s="23">
        <f>'شاخص بدنی'!AU4</f>
        <v>9.7748134499999999</v>
      </c>
      <c r="BC4" s="23">
        <f>'شاخص بدنی'!AV4</f>
        <v>16.291355750000001</v>
      </c>
      <c r="BD4" s="23" t="e">
        <f ca="1">'شاخص بدنی'!AW4</f>
        <v>#REF!</v>
      </c>
      <c r="BE4" s="23" t="e">
        <f ca="1">'شاخص بدنی'!AX4</f>
        <v>#REF!</v>
      </c>
      <c r="BF4" s="23" t="e">
        <f ca="1">'شاخص بدنی'!AY4</f>
        <v>#REF!</v>
      </c>
      <c r="BG4" s="23" t="e">
        <f ca="1">'شاخص بدنی'!AZ4</f>
        <v>#REF!</v>
      </c>
      <c r="BH4" s="23">
        <f ca="1">تغذیه!J4</f>
        <v>1879.895</v>
      </c>
      <c r="BI4" s="23">
        <f ca="1">تغذیه!K4</f>
        <v>2255.8739999999998</v>
      </c>
      <c r="BJ4" s="23">
        <f ca="1">تغذیه!L4</f>
        <v>2584.8556250000001</v>
      </c>
      <c r="BK4" s="20" t="str">
        <f>تغذیه!M4</f>
        <v>اضافه وزن</v>
      </c>
      <c r="BL4" s="20" t="str">
        <f>تغذیه!N4</f>
        <v>کاهش 500 کیلوکالری</v>
      </c>
      <c r="BM4" s="23">
        <f ca="1">تغذیه!O4</f>
        <v>2084.8556250000001</v>
      </c>
      <c r="BN4" s="23">
        <f ca="1">تغذیه!P4</f>
        <v>521.21390625000004</v>
      </c>
      <c r="BO4" s="23">
        <f ca="1">تغذیه!Q4</f>
        <v>729.69946875000005</v>
      </c>
      <c r="BP4" s="23">
        <f ca="1">تغذیه!R4</f>
        <v>573.33529687500004</v>
      </c>
      <c r="BQ4" s="23">
        <f ca="1">تغذیه!S4</f>
        <v>260.60695312500002</v>
      </c>
      <c r="BR4" s="23">
        <f ca="1">تغذیه!T4</f>
        <v>312.72834375000002</v>
      </c>
      <c r="BS4" s="23">
        <f ca="1">تغذیه!U4</f>
        <v>78.182085937500005</v>
      </c>
      <c r="BT4" s="23">
        <f ca="1">تغذیه!V4</f>
        <v>57.912656250000005</v>
      </c>
      <c r="BU4" s="23">
        <f ca="1">تغذیه!W4</f>
        <v>78.182085937500005</v>
      </c>
      <c r="BV4" s="23">
        <f ca="1">تغذیه!X4</f>
        <v>109.45492031250001</v>
      </c>
      <c r="BW4" s="23">
        <f ca="1">تغذیه!Y4</f>
        <v>86.000294531250006</v>
      </c>
      <c r="BX4" s="23">
        <f ca="1">تغذیه!Z4</f>
        <v>39.091042968750003</v>
      </c>
      <c r="BY4" s="23">
        <f ca="1">تغذیه!AA4</f>
        <v>19.545521484375001</v>
      </c>
      <c r="BZ4" s="23">
        <f ca="1">تغذیه!AB4</f>
        <v>27.363730078125002</v>
      </c>
      <c r="CA4" s="23">
        <f ca="1">تغذیه!AC4</f>
        <v>21.500073632812502</v>
      </c>
      <c r="CB4" s="23">
        <f ca="1">تغذیه!AD4</f>
        <v>9.7727607421875007</v>
      </c>
      <c r="CC4" s="23">
        <f ca="1">تغذیه!AE4</f>
        <v>14.478164062500001</v>
      </c>
      <c r="CD4" s="23">
        <f ca="1">تغذیه!AF4</f>
        <v>20.269429687500001</v>
      </c>
      <c r="CE4" s="23">
        <f ca="1">تغذیه!AG4</f>
        <v>15.925980468750003</v>
      </c>
      <c r="CF4" s="23">
        <f ca="1">تغذیه!AH4</f>
        <v>7.2390820312500006</v>
      </c>
      <c r="CG4" s="23" t="str">
        <f>ناهنجاری!AD4</f>
        <v>خفیف</v>
      </c>
      <c r="CH4" s="21" t="str">
        <f>ناهنجاری!AE4</f>
        <v>طبیعی</v>
      </c>
      <c r="CI4" s="21" t="str">
        <f>ناهنجاری!AF4</f>
        <v>طبیعی</v>
      </c>
      <c r="CJ4" s="23" t="str">
        <f>ناهنجاری!AG4</f>
        <v>طبیعی</v>
      </c>
      <c r="CK4" s="23" t="str">
        <f>ناهنجاری!AH4</f>
        <v>طبیعی</v>
      </c>
      <c r="CL4" s="23" t="str">
        <f>ناهنجاری!AI4</f>
        <v>طبیعی</v>
      </c>
      <c r="CM4" s="23" t="str">
        <f>ناهنجاری!AJ4</f>
        <v>خفیف</v>
      </c>
      <c r="CN4" s="23" t="str">
        <f>ناهنجاری!AK4</f>
        <v>طبیعی</v>
      </c>
      <c r="CO4" s="23" t="str">
        <f>ناهنجاری!AL4</f>
        <v>خفیف</v>
      </c>
      <c r="CP4" s="23" t="str">
        <f>ناهنجاری!AM4</f>
        <v>طبیعی</v>
      </c>
      <c r="CQ4" s="21" t="str">
        <f>ناهنجاری!AN4</f>
        <v>طبیعی</v>
      </c>
      <c r="CR4" s="21" t="str">
        <f>ناهنجاری!AO4</f>
        <v>طبیعی</v>
      </c>
      <c r="CS4" s="23" t="str">
        <f>ناهنجاری!AP4</f>
        <v>طبیعی</v>
      </c>
      <c r="CT4" s="21" t="str">
        <f>ناهنجاری!AQ4</f>
        <v>طبیعی</v>
      </c>
      <c r="CU4" s="23" t="str">
        <f>ناهنجاری!AR4</f>
        <v>خفیف</v>
      </c>
      <c r="CV4" s="23" t="str">
        <f>ناهنجاری!AS4</f>
        <v>خفیف</v>
      </c>
      <c r="CW4" s="23" t="str">
        <f>ناهنجاری!AT4</f>
        <v>طبیعی</v>
      </c>
      <c r="CX4" s="23" t="str">
        <f>ناهنجاری!AU4</f>
        <v>خفیف</v>
      </c>
      <c r="CY4" s="23" t="str">
        <f>ناهنجاری!AV4</f>
        <v>خفیف</v>
      </c>
      <c r="CZ4" s="23" t="str">
        <f>ناهنجاری!AW4</f>
        <v>طبیعی</v>
      </c>
      <c r="DA4" s="23" t="str">
        <f>ناهنجاری!AX4</f>
        <v>طبیعی</v>
      </c>
      <c r="DB4" s="23" t="str">
        <f>ناهنجاری!AY4</f>
        <v>طبیعی</v>
      </c>
      <c r="DC4" s="23" t="str">
        <f>ناهنجاری!AZ4</f>
        <v>طبیعی</v>
      </c>
      <c r="DD4" s="23" t="str">
        <f>ناهنجاری!BA4</f>
        <v>خفیف</v>
      </c>
      <c r="DE4" s="23" t="str">
        <f>ناهنجاری!BB4</f>
        <v>طبیعی</v>
      </c>
      <c r="DF4" s="23" t="str">
        <f>ناهنجاری!BC4</f>
        <v>طبیعی</v>
      </c>
      <c r="DG4" s="23" t="str">
        <f>عملکردی!AU4</f>
        <v>طبیعی</v>
      </c>
      <c r="DH4" s="23" t="str">
        <f>عملکردی!AV4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4" s="23" t="str">
        <f>عملکردی!AW4</f>
        <v>طبیعی</v>
      </c>
      <c r="DJ4" s="23" t="str">
        <f>عملکردی!AX4</f>
        <v>آسیب های احتمالی: آسیب تاندون کشکک(زانوی پرندگان)، سندرم درد کشککی رانی، آسیب ACL، التهاب تاندون و نوار ایلیوتیبیال</v>
      </c>
      <c r="DK4" s="23" t="str">
        <f>عملکردی!AY4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4" s="21" t="str">
        <f>عملکردی!AZ4</f>
        <v>طبیعی</v>
      </c>
      <c r="DM4" s="21" t="str">
        <f>عملکردی!BA4</f>
        <v>طبیعی</v>
      </c>
      <c r="DN4" s="21" t="str">
        <f>عملکردی!BB4</f>
        <v>طبیعی</v>
      </c>
      <c r="DO4" s="23" t="str">
        <f>عملکردی!BC4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4" s="23" t="str">
        <f>عملکردی!BD4</f>
        <v>طبیعی</v>
      </c>
      <c r="DQ4" s="23" t="str">
        <f>عملکردی!BE4</f>
        <v>طبیعی</v>
      </c>
      <c r="DR4" s="23" t="str">
        <f>عملکردی!BF4</f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DS4" s="21" t="str">
        <f>عملکردی!BG4</f>
        <v>طبیعی</v>
      </c>
      <c r="DT4" s="21" t="str">
        <f>عملکردی!BH4</f>
        <v>طبیعی</v>
      </c>
      <c r="DU4" s="23" t="str">
        <f>عملکردی!BI4</f>
        <v>طبیعی</v>
      </c>
      <c r="DV4" s="23" t="str">
        <f>عملکردی!BJ4</f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DW4" s="21" t="str">
        <f>عملکردی!BK4</f>
        <v>طبیعی</v>
      </c>
      <c r="DX4" s="23" t="str">
        <f>عملکردی!BL4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4" s="23" t="str">
        <f>عملکردی!BM4</f>
        <v>احتمال بیش فعالی عضلات نزدیک کننده، دو سررانی(سر کوتاه)، کشنده ی پهن نیام، دوقولی خارجی، پهن خارجی</v>
      </c>
      <c r="DZ4" s="23" t="str">
        <f>عملکردی!BN4</f>
        <v>طبیعی</v>
      </c>
      <c r="EA4" s="23" t="str">
        <f>عملکردی!BO4</f>
        <v>احتمال بیش فعالی عضلات نزدیک کننده(سمت موافق) و کم فعالی عضلات سرینی میانی، مربع کمری</v>
      </c>
      <c r="EB4" s="23" t="str">
        <f>عملکردی!BP4</f>
        <v>طبیعی</v>
      </c>
      <c r="EC4" s="21" t="str">
        <f>عملکردی!BQ4</f>
        <v>طبیعی</v>
      </c>
      <c r="ED4" s="23" t="str">
        <f>عملکردی!BR4</f>
        <v>طبیعی</v>
      </c>
      <c r="EE4" s="21" t="str">
        <f>عملکردی!BS4</f>
        <v>طبیعی</v>
      </c>
      <c r="EF4" s="21" t="str">
        <f>عملکردی!BT4</f>
        <v>طبیعی</v>
      </c>
      <c r="EG4" s="21" t="str">
        <f>عملکردی!BU4</f>
        <v>طبیعی</v>
      </c>
      <c r="EH4" s="23" t="str">
        <f>عملکردی!BV4</f>
        <v>طبیعی</v>
      </c>
      <c r="EI4" s="21" t="str">
        <f>عملکردی!BW4</f>
        <v>طبیعی</v>
      </c>
      <c r="EJ4" s="21" t="str">
        <f>عملکردی!BX4</f>
        <v>طبیعی</v>
      </c>
      <c r="EK4" s="21" t="str">
        <f>عملکردی!BY4</f>
        <v>طبیعی</v>
      </c>
      <c r="EL4" s="23" t="str">
        <f>عملکردی!BZ4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4" s="23" t="str">
        <f>عملکردی!CA4</f>
        <v>طبیعی</v>
      </c>
      <c r="EN4" s="23" t="str">
        <f>عملکردی!CB4</f>
        <v>طبیعی</v>
      </c>
      <c r="EO4" s="23" t="str">
        <f>عملکردی!CC4</f>
        <v xml:space="preserve">احتمال بیش فعالی عضلات راست شکمی، مایل خارجی و کم فعالی عضلات پایدار کننده های ناحیه مرکزی تنه </v>
      </c>
      <c r="EP4" s="21" t="str">
        <f>عملکردی!CD4</f>
        <v>طبیعی</v>
      </c>
      <c r="EQ4" s="23" t="str">
        <f>عملکردی!CE4</f>
        <v>احتمال بیش فعالی عضلات سینه ای کوچک و کم فعالی عضلات دندان های قدامی، ذوزنقه ی میانی و تحتانی</v>
      </c>
      <c r="ER4" s="23" t="str">
        <f>عملکردی!CF4</f>
        <v>احتمال بیش فعالی عضلات ذورنقه ی فوقانی، جناغی-چنبری-پستانی، گوشه ای، و کم فعالی عضلات خم کننده های عمقی گردن</v>
      </c>
      <c r="ES4" s="23" t="str">
        <f>عملکردی!CG4</f>
        <v>طبیعی</v>
      </c>
      <c r="ET4" s="23" t="str">
        <f>عملکردی!CH4</f>
        <v>طبیعی</v>
      </c>
      <c r="EU4" s="23" t="str">
        <f>عملکردی!CI4</f>
        <v>طبیعی</v>
      </c>
      <c r="EV4" s="23" t="str">
        <f>عملکردی!CJ4</f>
        <v>خفیف</v>
      </c>
      <c r="EW4" t="str">
        <f>پرسشنامه!L4</f>
        <v xml:space="preserve">باید قبل از اینکه فعالیت بدنی خود را شروع کنید با پزشک مشورت کنید. </v>
      </c>
      <c r="EX4" s="5">
        <f>پرسشنامه!BE4</f>
        <v>80</v>
      </c>
      <c r="EY4" s="9">
        <f>پرسشنامه!BF4</f>
        <v>63.333333333333336</v>
      </c>
      <c r="EZ4" t="str">
        <f>پرسشنامه!BG4</f>
        <v>بهتر از متوسط</v>
      </c>
      <c r="FA4" t="str">
        <f>پرسشنامه!BH4</f>
        <v>بهتر از متوسط</v>
      </c>
      <c r="FB4" t="str">
        <f>پرسشنامه!BI4</f>
        <v>بهتر از متوسط</v>
      </c>
      <c r="FC4" t="str">
        <f>پرسشنامه!BJ4</f>
        <v>بهتر از متوسط</v>
      </c>
      <c r="FD4" s="5">
        <f>پرسشنامه!CD4</f>
        <v>44</v>
      </c>
      <c r="FE4" t="str">
        <f>پرسشنامه!CE4</f>
        <v>بهتر از متوسط</v>
      </c>
      <c r="FF4" t="str">
        <f>پرسشنامه!CF4</f>
        <v>بهتر از متوسط</v>
      </c>
      <c r="FG4" s="5">
        <f>پرسشنامه!DI4</f>
        <v>30</v>
      </c>
      <c r="FH4" t="str">
        <f>پرسشنامه!DJ4</f>
        <v>بدتر از متوسط</v>
      </c>
      <c r="FI4" t="str">
        <f>پرسشنامه!DK4</f>
        <v>بدتر از متوسط</v>
      </c>
      <c r="FJ4" s="5">
        <f>پرسشنامه!DX4</f>
        <v>29</v>
      </c>
      <c r="FK4" t="str">
        <f>پرسشنامه!DY4</f>
        <v>بهتر از متوسط</v>
      </c>
      <c r="FL4" t="str">
        <f>پرسشنامه!DZ4</f>
        <v>بهتر از متوسط</v>
      </c>
      <c r="FM4" s="5">
        <f>پرسشنامه!FD4</f>
        <v>26</v>
      </c>
      <c r="FN4" t="str">
        <f>پرسشنامه!FE4</f>
        <v>بدتر از متوسط</v>
      </c>
      <c r="FO4" t="str">
        <f>پرسشنامه!FF4</f>
        <v>بدتر از متوسط</v>
      </c>
      <c r="FP4" s="5">
        <f>پرسشنامه!FV4</f>
        <v>37</v>
      </c>
      <c r="FQ4" t="str">
        <f>پرسشنامه!FW4</f>
        <v>بهتر از متوسط</v>
      </c>
      <c r="FR4" t="str">
        <f>پرسشنامه!FX4</f>
        <v>بهتر از متوسط</v>
      </c>
    </row>
    <row r="5" spans="1:174" ht="18.75" customHeight="1" x14ac:dyDescent="0.3">
      <c r="A5" s="20" t="str">
        <f>'اطلاعات شخصی'!B5</f>
        <v>جناب آقای</v>
      </c>
      <c r="B5" s="20" t="str">
        <f>'اطلاعات شخصی'!C5</f>
        <v>سید محسن</v>
      </c>
      <c r="C5" s="20" t="str">
        <f>'اطلاعات شخصی'!D5</f>
        <v>احمدی</v>
      </c>
      <c r="D5" s="21">
        <f>'اطلاعات شخصی'!E5</f>
        <v>1100430105</v>
      </c>
      <c r="E5" s="22">
        <f>'اطلاعات شخصی'!F5</f>
        <v>9130741442</v>
      </c>
      <c r="F5" s="20" t="str">
        <f>'اطلاعات شخصی'!I5</f>
        <v>لیسانس</v>
      </c>
      <c r="G5" s="21" t="str">
        <f>'اطلاعات شخصی'!J5</f>
        <v>کارمند</v>
      </c>
      <c r="H5" s="21" t="str">
        <f>'اطلاعات شخصی'!K5</f>
        <v xml:space="preserve">شرکت بهبود ارتباط چهلستون </v>
      </c>
      <c r="I5" s="21">
        <f>'اطلاعات شخصی'!L5</f>
        <v>0</v>
      </c>
      <c r="J5" s="21">
        <f>'اطلاعات شخصی'!N5</f>
        <v>0</v>
      </c>
      <c r="K5" s="21">
        <f>'اطلاعات شخصی'!P5</f>
        <v>0</v>
      </c>
      <c r="L5" s="20" t="str">
        <f>'اطلاعات شخصی'!R5</f>
        <v>نسبتا فعال</v>
      </c>
      <c r="M5" s="21">
        <f>'اطلاعات شخصی'!S5</f>
        <v>174</v>
      </c>
      <c r="N5" s="21">
        <f>'اطلاعات شخصی'!T5</f>
        <v>75</v>
      </c>
      <c r="O5" s="21">
        <f ca="1">'اطلاعات شخصی'!U5</f>
        <v>24</v>
      </c>
      <c r="P5" s="21">
        <f>'شاخص بدنی'!H5</f>
        <v>38</v>
      </c>
      <c r="Q5" s="21">
        <f>'شاخص بدنی'!I5</f>
        <v>44</v>
      </c>
      <c r="R5" s="21">
        <f>'شاخص بدنی'!J5</f>
        <v>32</v>
      </c>
      <c r="S5" s="21">
        <f>'شاخص بدنی'!K5</f>
        <v>96</v>
      </c>
      <c r="T5" s="21">
        <f>'شاخص بدنی'!L5</f>
        <v>93</v>
      </c>
      <c r="U5" s="21">
        <f>'شاخص بدنی'!M5</f>
        <v>100</v>
      </c>
      <c r="V5" s="21">
        <f>'شاخص بدنی'!N5</f>
        <v>55</v>
      </c>
      <c r="W5" s="23">
        <f>'شاخص بدنی'!O5</f>
        <v>24.772096710265558</v>
      </c>
      <c r="X5" s="20" t="str">
        <f>'شاخص بدنی'!P5</f>
        <v>طبیعی</v>
      </c>
      <c r="Y5" s="21">
        <f>'شاخص بدنی'!Q5</f>
        <v>25</v>
      </c>
      <c r="Z5" s="23">
        <f>'شاخص بدنی'!R5</f>
        <v>18.5</v>
      </c>
      <c r="AA5" s="23">
        <f>'شاخص بدنی'!T5</f>
        <v>68.157550599999993</v>
      </c>
      <c r="AB5" s="23">
        <f>'شاخص بدنی'!U5</f>
        <v>6.8424494000000067</v>
      </c>
      <c r="AC5" s="20" t="str">
        <f>'شاخص بدنی'!V5</f>
        <v>اضافه وزن</v>
      </c>
      <c r="AD5" s="23">
        <f>'شاخص بدنی'!W5</f>
        <v>75.69</v>
      </c>
      <c r="AE5" s="23">
        <f>'شاخص بدنی'!X5</f>
        <v>56.010600000000004</v>
      </c>
      <c r="AF5" s="23">
        <f>'شاخص بدنی'!Y5</f>
        <v>0.93</v>
      </c>
      <c r="AG5" s="20" t="str">
        <f>'شاخص بدنی'!Z5</f>
        <v>کم</v>
      </c>
      <c r="AH5" s="20" t="str">
        <f>'شاخص بدنی'!AA5</f>
        <v>0.95</v>
      </c>
      <c r="AI5" s="23" t="e">
        <f ca="1">'شاخص بدنی'!AB5</f>
        <v>#REF!</v>
      </c>
      <c r="AJ5" s="20" t="e">
        <f ca="1">'شاخص بدنی'!AC5</f>
        <v>#REF!</v>
      </c>
      <c r="AK5" s="20" t="str">
        <f>'شاخص بدنی'!AD5</f>
        <v>25_6</v>
      </c>
      <c r="AL5" s="23" t="e">
        <f ca="1">'شاخص بدنی'!AE5</f>
        <v>#REF!</v>
      </c>
      <c r="AM5" s="23">
        <f>'شاخص بدنی'!AF5</f>
        <v>33.75</v>
      </c>
      <c r="AN5" s="23">
        <f>'شاخص بدنی'!AG5</f>
        <v>2.25</v>
      </c>
      <c r="AO5" s="21">
        <f>'شاخص بدنی'!AH5</f>
        <v>9</v>
      </c>
      <c r="AP5" s="23">
        <f>'شاخص بدنی'!AI5</f>
        <v>11.25</v>
      </c>
      <c r="AQ5" s="23">
        <f>'شاخص بدنی'!AJ5</f>
        <v>18.75</v>
      </c>
      <c r="AR5" s="23" t="e">
        <f ca="1">'شاخص بدنی'!AK5</f>
        <v>#REF!</v>
      </c>
      <c r="AS5" s="23" t="e">
        <f ca="1">'شاخص بدنی'!AL5</f>
        <v>#REF!</v>
      </c>
      <c r="AT5" s="23" t="e">
        <f ca="1">'شاخص بدنی'!AM5</f>
        <v>#REF!</v>
      </c>
      <c r="AU5" s="23" t="e">
        <f ca="1">'شاخص بدنی'!AN5</f>
        <v>#REF!</v>
      </c>
      <c r="AV5" s="23" t="e">
        <f ca="1">'شاخص بدنی'!AO5</f>
        <v>#REF!</v>
      </c>
      <c r="AW5" s="23" t="e">
        <f ca="1">'شاخص بدنی'!AP5</f>
        <v>#REF!</v>
      </c>
      <c r="AX5" s="23" t="e">
        <f ca="1">'شاخص بدنی'!AQ5</f>
        <v>#REF!</v>
      </c>
      <c r="AY5" s="23">
        <f>'شاخص بدنی'!AR5</f>
        <v>30.670897769999996</v>
      </c>
      <c r="AZ5" s="23">
        <f>'شاخص بدنی'!AS5</f>
        <v>2.0447265179999996</v>
      </c>
      <c r="BA5" s="23">
        <f>'شاخص بدنی'!AT5</f>
        <v>8.1789060719999984</v>
      </c>
      <c r="BB5" s="23">
        <f>'شاخص بدنی'!AU5</f>
        <v>10.223632589999999</v>
      </c>
      <c r="BC5" s="23">
        <f>'شاخص بدنی'!AV5</f>
        <v>17.039387649999998</v>
      </c>
      <c r="BD5" s="23" t="e">
        <f ca="1">'شاخص بدنی'!AW5</f>
        <v>#REF!</v>
      </c>
      <c r="BE5" s="23" t="e">
        <f ca="1">'شاخص بدنی'!AX5</f>
        <v>#REF!</v>
      </c>
      <c r="BF5" s="23" t="e">
        <f ca="1">'شاخص بدنی'!AY5</f>
        <v>#REF!</v>
      </c>
      <c r="BG5" s="23" t="e">
        <f ca="1">'شاخص بدنی'!AZ5</f>
        <v>#REF!</v>
      </c>
      <c r="BH5" s="23">
        <f ca="1">تغذیه!J5</f>
        <v>1791.915</v>
      </c>
      <c r="BI5" s="23">
        <f ca="1">تغذیه!K5</f>
        <v>2150.2979999999998</v>
      </c>
      <c r="BJ5" s="23">
        <f ca="1">تغذیه!L5</f>
        <v>2777.4682499999999</v>
      </c>
      <c r="BK5" s="20" t="str">
        <f>تغذیه!M5</f>
        <v>طبیعی</v>
      </c>
      <c r="BL5" s="20" t="str">
        <f>تغذیه!N5</f>
        <v>نیازی به افزایش یا کاهش کالری ندارید</v>
      </c>
      <c r="BM5" s="23">
        <f ca="1">تغذیه!O5</f>
        <v>2777.4682499999999</v>
      </c>
      <c r="BN5" s="23">
        <f ca="1">تغذیه!P5</f>
        <v>694.36706249999997</v>
      </c>
      <c r="BO5" s="23">
        <f ca="1">تغذیه!Q5</f>
        <v>972.11388749999992</v>
      </c>
      <c r="BP5" s="23">
        <f ca="1">تغذیه!R5</f>
        <v>763.80376875000002</v>
      </c>
      <c r="BQ5" s="23">
        <f ca="1">تغذیه!S5</f>
        <v>347.18353124999999</v>
      </c>
      <c r="BR5" s="23">
        <f ca="1">تغذیه!T5</f>
        <v>416.62023749999997</v>
      </c>
      <c r="BS5" s="23">
        <f ca="1">تغذیه!U5</f>
        <v>104.15505937499999</v>
      </c>
      <c r="BT5" s="23">
        <f ca="1">تغذیه!V5</f>
        <v>77.151895833333327</v>
      </c>
      <c r="BU5" s="23">
        <f ca="1">تغذیه!W5</f>
        <v>104.15505937499999</v>
      </c>
      <c r="BV5" s="23">
        <f ca="1">تغذیه!X5</f>
        <v>145.81708312499998</v>
      </c>
      <c r="BW5" s="23">
        <f ca="1">تغذیه!Y5</f>
        <v>114.57056531250001</v>
      </c>
      <c r="BX5" s="23">
        <f ca="1">تغذیه!Z5</f>
        <v>52.077529687499997</v>
      </c>
      <c r="BY5" s="23">
        <f ca="1">تغذیه!AA5</f>
        <v>26.038764843749998</v>
      </c>
      <c r="BZ5" s="23">
        <f ca="1">تغذیه!AB5</f>
        <v>36.454270781249996</v>
      </c>
      <c r="CA5" s="23">
        <f ca="1">تغذیه!AC5</f>
        <v>28.642641328125002</v>
      </c>
      <c r="CB5" s="23">
        <f ca="1">تغذیه!AD5</f>
        <v>13.019382421874999</v>
      </c>
      <c r="CC5" s="23">
        <f ca="1">تغذیه!AE5</f>
        <v>19.287973958333332</v>
      </c>
      <c r="CD5" s="23">
        <f ca="1">تغذیه!AF5</f>
        <v>27.003163541666662</v>
      </c>
      <c r="CE5" s="23">
        <f ca="1">تغذیه!AG5</f>
        <v>21.216771354166667</v>
      </c>
      <c r="CF5" s="23">
        <f ca="1">تغذیه!AH5</f>
        <v>9.6439869791666659</v>
      </c>
      <c r="CG5" s="23" t="str">
        <f>ناهنجاری!AD5</f>
        <v>خفیف</v>
      </c>
      <c r="CH5" s="21" t="str">
        <f>ناهنجاری!AE5</f>
        <v>طبیعی</v>
      </c>
      <c r="CI5" s="21" t="str">
        <f>ناهنجاری!AF5</f>
        <v>طبیعی</v>
      </c>
      <c r="CJ5" s="23" t="str">
        <f>ناهنجاری!AG5</f>
        <v>خفیف</v>
      </c>
      <c r="CK5" s="23" t="str">
        <f>ناهنجاری!AH5</f>
        <v>طبیعی</v>
      </c>
      <c r="CL5" s="23" t="str">
        <f>ناهنجاری!AI5</f>
        <v>طبیعی</v>
      </c>
      <c r="CM5" s="23" t="str">
        <f>ناهنجاری!AJ5</f>
        <v>طبیعی</v>
      </c>
      <c r="CN5" s="23" t="str">
        <f>ناهنجاری!AK5</f>
        <v>خفیف</v>
      </c>
      <c r="CO5" s="23" t="str">
        <f>ناهنجاری!AL5</f>
        <v>طبیعی</v>
      </c>
      <c r="CP5" s="23" t="str">
        <f>ناهنجاری!AM5</f>
        <v>خفیف</v>
      </c>
      <c r="CQ5" s="21" t="str">
        <f>ناهنجاری!AN5</f>
        <v>طبیعی</v>
      </c>
      <c r="CR5" s="21" t="str">
        <f>ناهنجاری!AO5</f>
        <v>طبیعی</v>
      </c>
      <c r="CS5" s="23" t="str">
        <f>ناهنجاری!AP5</f>
        <v>خفیف</v>
      </c>
      <c r="CT5" s="21" t="str">
        <f>ناهنجاری!AQ5</f>
        <v>طبیعی</v>
      </c>
      <c r="CU5" s="23" t="str">
        <f>ناهنجاری!AR5</f>
        <v>خفیف</v>
      </c>
      <c r="CV5" s="23" t="str">
        <f>ناهنجاری!AS5</f>
        <v>خفیف</v>
      </c>
      <c r="CW5" s="23" t="str">
        <f>ناهنجاری!AT5</f>
        <v>خفیف</v>
      </c>
      <c r="CX5" s="23" t="str">
        <f>ناهنجاری!AU5</f>
        <v>خفیف</v>
      </c>
      <c r="CY5" s="23" t="str">
        <f>ناهنجاری!AV5</f>
        <v>طبیعی</v>
      </c>
      <c r="CZ5" s="23" t="str">
        <f>ناهنجاری!AW5</f>
        <v>طبیعی</v>
      </c>
      <c r="DA5" s="23" t="str">
        <f>ناهنجاری!AX5</f>
        <v>خفیف</v>
      </c>
      <c r="DB5" s="23" t="str">
        <f>ناهنجاری!AY5</f>
        <v>طبیعی</v>
      </c>
      <c r="DC5" s="23" t="str">
        <f>ناهنجاری!AZ5</f>
        <v>طبیعی</v>
      </c>
      <c r="DD5" s="23" t="str">
        <f>ناهنجاری!BA5</f>
        <v>خفیف</v>
      </c>
      <c r="DE5" s="23" t="str">
        <f>ناهنجاری!BB5</f>
        <v>طبیعی</v>
      </c>
      <c r="DF5" s="23" t="str">
        <f>ناهنجاری!BC5</f>
        <v>خفیف</v>
      </c>
      <c r="DG5" s="23" t="str">
        <f>عملکردی!AU5</f>
        <v>طبیعی</v>
      </c>
      <c r="DH5" s="23" t="str">
        <f>عملکردی!AV5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5" s="23" t="str">
        <f>عملکردی!AW5</f>
        <v>طبیعی</v>
      </c>
      <c r="DJ5" s="23" t="str">
        <f>عملکردی!AX5</f>
        <v>طبیعی</v>
      </c>
      <c r="DK5" s="23" t="str">
        <f>عملکردی!AY5</f>
        <v>طبیعی</v>
      </c>
      <c r="DL5" s="21" t="str">
        <f>عملکردی!AZ5</f>
        <v>طبیعی</v>
      </c>
      <c r="DM5" s="21" t="str">
        <f>عملکردی!BA5</f>
        <v>طبیعی</v>
      </c>
      <c r="DN5" s="21" t="str">
        <f>عملکردی!BB5</f>
        <v>طبیعی</v>
      </c>
      <c r="DO5" s="23" t="str">
        <f>عملکردی!BC5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5" s="23" t="str">
        <f>عملکردی!BD5</f>
        <v>طبیعی</v>
      </c>
      <c r="DQ5" s="23" t="str">
        <f>عملکردی!BE5</f>
        <v>طبیعی</v>
      </c>
      <c r="DR5" s="23" t="str">
        <f>عملکردی!BF5</f>
        <v>طبیعی</v>
      </c>
      <c r="DS5" s="21" t="str">
        <f>عملکردی!BG5</f>
        <v>طبیعی</v>
      </c>
      <c r="DT5" s="21" t="str">
        <f>عملکردی!BH5</f>
        <v>طبیعی</v>
      </c>
      <c r="DU5" s="23" t="str">
        <f>عملکردی!BI5</f>
        <v>احتمال بیش فعالی عضلات ذوزنقه ای فوقانی، گوشه ای، جناغی-چنبری-پستانی و احتمال کم فعالی عضلات خم کننده های عمقی گردن</v>
      </c>
      <c r="DV5" s="23" t="str">
        <f>عملکردی!BJ5</f>
        <v>طبیعی</v>
      </c>
      <c r="DW5" s="21" t="str">
        <f>عملکردی!BK5</f>
        <v>طبیعی</v>
      </c>
      <c r="DX5" s="23" t="str">
        <f>عملکردی!BL5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5" s="23" t="str">
        <f>عملکردی!BM5</f>
        <v>احتمال بیش فعالی عضلات نزدیک کننده، دو سررانی(سر کوتاه)، کشنده ی پهن نیام، دوقولی خارجی، پهن خارجی</v>
      </c>
      <c r="DZ5" s="23" t="str">
        <f>عملکردی!BN5</f>
        <v>طبیعی</v>
      </c>
      <c r="EA5" s="23" t="str">
        <f>عملکردی!BO5</f>
        <v>احتمال بیش فعالی عضلات نزدیک کننده(سمت موافق) و کم فعالی عضلات سرینی میانی، مربع کمری</v>
      </c>
      <c r="EB5" s="23" t="str">
        <f>عملکردی!BP5</f>
        <v>طبیعی</v>
      </c>
      <c r="EC5" s="21" t="str">
        <f>عملکردی!BQ5</f>
        <v>طبیعی</v>
      </c>
      <c r="ED5" s="23" t="str">
        <f>عملکردی!BR5</f>
        <v>احتمال بیش فعالی عضلات ذوزنقه ی فوقانی و گوشه ای و احتمال کم فعالی عضلات روتیتورکاف، متوازی الاضلاع و ذوزنقه میانی و تحتانی</v>
      </c>
      <c r="EE5" s="21" t="str">
        <f>عملکردی!BS5</f>
        <v>طبیعی</v>
      </c>
      <c r="EF5" s="21" t="str">
        <f>عملکردی!BT5</f>
        <v>طبیعی</v>
      </c>
      <c r="EG5" s="21" t="str">
        <f>عملکردی!BU5</f>
        <v>طبیعی</v>
      </c>
      <c r="EH5" s="23" t="str">
        <f>عملکردی!BV5</f>
        <v>طبیعی</v>
      </c>
      <c r="EI5" s="21" t="str">
        <f>عملکردی!BW5</f>
        <v>طبیعی</v>
      </c>
      <c r="EJ5" s="21" t="str">
        <f>عملکردی!BX5</f>
        <v>طبیعی</v>
      </c>
      <c r="EK5" s="21" t="str">
        <f>عملکردی!BY5</f>
        <v>طبیعی</v>
      </c>
      <c r="EL5" s="23" t="str">
        <f>عملکردی!BZ5</f>
        <v>طبیعی</v>
      </c>
      <c r="EM5" s="23" t="str">
        <f>عملکردی!CA5</f>
        <v>طبیعی</v>
      </c>
      <c r="EN5" s="23" t="str">
        <f>عملکردی!CB5</f>
        <v>طبیعی</v>
      </c>
      <c r="EO5" s="23" t="str">
        <f>عملکردی!CC5</f>
        <v>طبیعی</v>
      </c>
      <c r="EP5" s="21" t="str">
        <f>عملکردی!CD5</f>
        <v>طبیعی</v>
      </c>
      <c r="EQ5" s="23" t="str">
        <f>عملکردی!CE5</f>
        <v>احتمال بیش فعالی عضلات سینه ای کوچک و کم فعالی عضلات دندان های قدامی، ذوزنقه ی میانی و تحتانی</v>
      </c>
      <c r="ER5" s="23" t="str">
        <f>عملکردی!CF5</f>
        <v>احتمال بیش فعالی عضلات ذورنقه ی فوقانی، جناغی-چنبری-پستانی، گوشه ای، و کم فعالی عضلات خم کننده های عمقی گردن</v>
      </c>
      <c r="ES5" s="23" t="str">
        <f>عملکردی!CG5</f>
        <v>طبیعی</v>
      </c>
      <c r="ET5" s="23" t="str">
        <f>عملکردی!CH5</f>
        <v>طبیعی</v>
      </c>
      <c r="EU5" s="23" t="str">
        <f>عملکردی!CI5</f>
        <v>طبیعی</v>
      </c>
      <c r="EV5" s="23" t="str">
        <f>عملکردی!CJ5</f>
        <v>خفیف</v>
      </c>
      <c r="EW5" t="str">
        <f>پرسشنامه!L5</f>
        <v>شما آمادگی لازم برای فعالیت بدنی را دارید.</v>
      </c>
      <c r="EX5" s="9">
        <f>پرسشنامه!BE5</f>
        <v>91.25</v>
      </c>
      <c r="EY5" s="5">
        <f>پرسشنامه!BF5</f>
        <v>95</v>
      </c>
      <c r="EZ5" t="str">
        <f>پرسشنامه!BG5</f>
        <v>بهتر از متوسط</v>
      </c>
      <c r="FA5" t="str">
        <f>پرسشنامه!BH5</f>
        <v>بهتر از متوسط</v>
      </c>
      <c r="FB5" t="str">
        <f>پرسشنامه!BI5</f>
        <v>بهتر از متوسط</v>
      </c>
      <c r="FC5" t="str">
        <f>پرسشنامه!BJ5</f>
        <v>بهتر از متوسط</v>
      </c>
      <c r="FD5" s="5">
        <f>پرسشنامه!CD5</f>
        <v>33</v>
      </c>
      <c r="FE5" t="str">
        <f>پرسشنامه!CE5</f>
        <v>بدتر از متوسط</v>
      </c>
      <c r="FF5" t="str">
        <f>پرسشنامه!CF5</f>
        <v>بدتر از متوسط</v>
      </c>
      <c r="FG5" s="5">
        <f>پرسشنامه!DI5</f>
        <v>15</v>
      </c>
      <c r="FH5" t="str">
        <f>پرسشنامه!DJ5</f>
        <v>بهتر از متوسط</v>
      </c>
      <c r="FI5" t="str">
        <f>پرسشنامه!DK5</f>
        <v>بهتر از متوسط</v>
      </c>
      <c r="FJ5" s="5">
        <f>پرسشنامه!DX5</f>
        <v>24</v>
      </c>
      <c r="FK5" t="str">
        <f>پرسشنامه!DY5</f>
        <v>بهتر از متوسط</v>
      </c>
      <c r="FL5" t="str">
        <f>پرسشنامه!DZ5</f>
        <v>بهتر از متوسط</v>
      </c>
      <c r="FM5" s="5">
        <f>پرسشنامه!FD5</f>
        <v>78</v>
      </c>
      <c r="FN5" t="str">
        <f>پرسشنامه!FE5</f>
        <v>بهتر از متوسط</v>
      </c>
      <c r="FO5" t="str">
        <f>پرسشنامه!FF5</f>
        <v>بهتر از متوسط</v>
      </c>
      <c r="FP5" s="5">
        <f>پرسشنامه!FV5</f>
        <v>44</v>
      </c>
      <c r="FQ5" t="str">
        <f>پرسشنامه!FW5</f>
        <v>بهتر از متوسط</v>
      </c>
      <c r="FR5" t="str">
        <f>پرسشنامه!FX5</f>
        <v>بهتر از متوسط</v>
      </c>
    </row>
    <row r="6" spans="1:174" ht="18.75" customHeight="1" x14ac:dyDescent="0.3">
      <c r="A6" s="20" t="str">
        <f>'اطلاعات شخصی'!B6</f>
        <v>جناب آقای</v>
      </c>
      <c r="B6" s="20" t="str">
        <f>'اطلاعات شخصی'!C6</f>
        <v>مهدی</v>
      </c>
      <c r="C6" s="20" t="str">
        <f>'اطلاعات شخصی'!D6</f>
        <v>حافظپور</v>
      </c>
      <c r="D6" s="21">
        <f>'اطلاعات شخصی'!E6</f>
        <v>2282450787</v>
      </c>
      <c r="E6" s="22">
        <f>'اطلاعات شخصی'!F6</f>
        <v>9217667870</v>
      </c>
      <c r="F6" s="20" t="str">
        <f>'اطلاعات شخصی'!I6</f>
        <v>فوق لیسانس</v>
      </c>
      <c r="G6" s="21" t="str">
        <f>'اطلاعات شخصی'!J6</f>
        <v>کارمند</v>
      </c>
      <c r="H6" s="21" t="str">
        <f>'اطلاعات شخصی'!K6</f>
        <v>شرکت بهبود ارتباط چهلستون</v>
      </c>
      <c r="I6" s="23">
        <f>'اطلاعات شخصی'!L6</f>
        <v>0.75</v>
      </c>
      <c r="J6" s="21">
        <f>'اطلاعات شخصی'!N6</f>
        <v>0</v>
      </c>
      <c r="K6" s="21">
        <f>'اطلاعات شخصی'!P6</f>
        <v>0</v>
      </c>
      <c r="L6" s="20" t="str">
        <f>'اطلاعات شخصی'!R6</f>
        <v>بی تحرک</v>
      </c>
      <c r="M6" s="21">
        <f>'اطلاعات شخصی'!S6</f>
        <v>178</v>
      </c>
      <c r="N6" s="21">
        <f>'اطلاعات شخصی'!T6</f>
        <v>70</v>
      </c>
      <c r="O6" s="21">
        <f ca="1">'اطلاعات شخصی'!U6</f>
        <v>26</v>
      </c>
      <c r="P6" s="21">
        <f>'شاخص بدنی'!H6</f>
        <v>38</v>
      </c>
      <c r="Q6" s="21">
        <f>'شاخص بدنی'!I6</f>
        <v>45</v>
      </c>
      <c r="R6" s="21">
        <f>'شاخص بدنی'!J6</f>
        <v>27</v>
      </c>
      <c r="S6" s="21">
        <f>'شاخص بدنی'!K6</f>
        <v>90</v>
      </c>
      <c r="T6" s="21">
        <f>'شاخص بدنی'!L6</f>
        <v>86</v>
      </c>
      <c r="U6" s="21">
        <f>'شاخص بدنی'!M6</f>
        <v>98</v>
      </c>
      <c r="V6" s="21">
        <f>'شاخص بدنی'!N6</f>
        <v>50</v>
      </c>
      <c r="W6" s="23">
        <f>'شاخص بدنی'!O6</f>
        <v>22.093170054286073</v>
      </c>
      <c r="X6" s="20" t="str">
        <f>'شاخص بدنی'!P6</f>
        <v>طبیعی</v>
      </c>
      <c r="Y6" s="21">
        <f>'شاخص بدنی'!Q6</f>
        <v>25</v>
      </c>
      <c r="Z6" s="23">
        <f>'شاخص بدنی'!R6</f>
        <v>18.5</v>
      </c>
      <c r="AA6" s="23">
        <f>'شاخص بدنی'!T6</f>
        <v>71.149678199999997</v>
      </c>
      <c r="AB6" s="23">
        <f>'شاخص بدنی'!U6</f>
        <v>-1.1496781999999968</v>
      </c>
      <c r="AC6" s="20" t="str">
        <f>'شاخص بدنی'!V6</f>
        <v>کمبود وزن</v>
      </c>
      <c r="AD6" s="23">
        <f>'شاخص بدنی'!W6</f>
        <v>79.210000000000008</v>
      </c>
      <c r="AE6" s="23">
        <f>'شاخص بدنی'!X6</f>
        <v>58.615400000000001</v>
      </c>
      <c r="AF6" s="23">
        <f>'شاخص بدنی'!Y6</f>
        <v>0.87755102040816324</v>
      </c>
      <c r="AG6" s="20" t="str">
        <f>'شاخص بدنی'!Z6</f>
        <v>کم</v>
      </c>
      <c r="AH6" s="20" t="str">
        <f>'شاخص بدنی'!AA6</f>
        <v>0.95</v>
      </c>
      <c r="AI6" s="23" t="e">
        <f ca="1">'شاخص بدنی'!AB6</f>
        <v>#REF!</v>
      </c>
      <c r="AJ6" s="20" t="e">
        <f ca="1">'شاخص بدنی'!AC6</f>
        <v>#REF!</v>
      </c>
      <c r="AK6" s="20" t="str">
        <f>'شاخص بدنی'!AD6</f>
        <v>25_6</v>
      </c>
      <c r="AL6" s="23" t="e">
        <f ca="1">'شاخص بدنی'!AE6</f>
        <v>#REF!</v>
      </c>
      <c r="AM6" s="23">
        <f>'شاخص بدنی'!AF6</f>
        <v>31.5</v>
      </c>
      <c r="AN6" s="23">
        <f>'شاخص بدنی'!AG6</f>
        <v>2.1</v>
      </c>
      <c r="AO6" s="23">
        <f>'شاخص بدنی'!AH6</f>
        <v>8.4</v>
      </c>
      <c r="AP6" s="23">
        <f>'شاخص بدنی'!AI6</f>
        <v>10.5</v>
      </c>
      <c r="AQ6" s="23">
        <f>'شاخص بدنی'!AJ6</f>
        <v>17.5</v>
      </c>
      <c r="AR6" s="23" t="e">
        <f ca="1">'شاخص بدنی'!AK6</f>
        <v>#REF!</v>
      </c>
      <c r="AS6" s="23" t="e">
        <f ca="1">'شاخص بدنی'!AL6</f>
        <v>#REF!</v>
      </c>
      <c r="AT6" s="23" t="e">
        <f ca="1">'شاخص بدنی'!AM6</f>
        <v>#REF!</v>
      </c>
      <c r="AU6" s="23" t="e">
        <f ca="1">'شاخص بدنی'!AN6</f>
        <v>#REF!</v>
      </c>
      <c r="AV6" s="23" t="e">
        <f ca="1">'شاخص بدنی'!AO6</f>
        <v>#REF!</v>
      </c>
      <c r="AW6" s="23" t="e">
        <f ca="1">'شاخص بدنی'!AP6</f>
        <v>#REF!</v>
      </c>
      <c r="AX6" s="23" t="e">
        <f ca="1">'شاخص بدنی'!AQ6</f>
        <v>#REF!</v>
      </c>
      <c r="AY6" s="23">
        <f>'شاخص بدنی'!AR6</f>
        <v>32.017355189999996</v>
      </c>
      <c r="AZ6" s="23">
        <f>'شاخص بدنی'!AS6</f>
        <v>2.1344903459999998</v>
      </c>
      <c r="BA6" s="23">
        <f>'شاخص بدنی'!AT6</f>
        <v>8.537961383999999</v>
      </c>
      <c r="BB6" s="23">
        <f>'شاخص بدنی'!AU6</f>
        <v>10.672451729999999</v>
      </c>
      <c r="BC6" s="23">
        <f>'شاخص بدنی'!AV6</f>
        <v>17.787419549999999</v>
      </c>
      <c r="BD6" s="23" t="e">
        <f ca="1">'شاخص بدنی'!AW6</f>
        <v>#REF!</v>
      </c>
      <c r="BE6" s="23" t="e">
        <f ca="1">'شاخص بدنی'!AX6</f>
        <v>#REF!</v>
      </c>
      <c r="BF6" s="23" t="e">
        <f ca="1">'شاخص بدنی'!AY6</f>
        <v>#REF!</v>
      </c>
      <c r="BG6" s="23" t="e">
        <f ca="1">'شاخص بدنی'!AZ6</f>
        <v>#REF!</v>
      </c>
      <c r="BH6" s="23">
        <f ca="1">تغذیه!J6</f>
        <v>1732.7720000000004</v>
      </c>
      <c r="BI6" s="23">
        <f ca="1">تغذیه!K6</f>
        <v>2079.3264000000004</v>
      </c>
      <c r="BJ6" s="23">
        <f ca="1">تغذیه!L6</f>
        <v>2079.3264000000004</v>
      </c>
      <c r="BK6" s="20" t="str">
        <f>تغذیه!M6</f>
        <v>طبیعی</v>
      </c>
      <c r="BL6" s="20" t="str">
        <f>تغذیه!N6</f>
        <v>نیازی به افزایش یا کاهش کالری ندارید</v>
      </c>
      <c r="BM6" s="23">
        <f ca="1">تغذیه!O6</f>
        <v>2079.3264000000004</v>
      </c>
      <c r="BN6" s="23">
        <f ca="1">تغذیه!P6</f>
        <v>519.83160000000009</v>
      </c>
      <c r="BO6" s="23">
        <f ca="1">تغذیه!Q6</f>
        <v>727.76424000000009</v>
      </c>
      <c r="BP6" s="23">
        <f ca="1">تغذیه!R6</f>
        <v>571.81476000000021</v>
      </c>
      <c r="BQ6" s="23">
        <f ca="1">تغذیه!S6</f>
        <v>259.91580000000005</v>
      </c>
      <c r="BR6" s="23">
        <f ca="1">تغذیه!T6</f>
        <v>311.89896000000005</v>
      </c>
      <c r="BS6" s="23">
        <f ca="1">تغذیه!U6</f>
        <v>77.974740000000011</v>
      </c>
      <c r="BT6" s="23">
        <f ca="1">تغذیه!V6</f>
        <v>57.759066666666676</v>
      </c>
      <c r="BU6" s="23">
        <f ca="1">تغذیه!W6</f>
        <v>77.974740000000011</v>
      </c>
      <c r="BV6" s="23">
        <f ca="1">تغذیه!X6</f>
        <v>109.16463600000002</v>
      </c>
      <c r="BW6" s="23">
        <f ca="1">تغذیه!Y6</f>
        <v>85.772214000000019</v>
      </c>
      <c r="BX6" s="23">
        <f ca="1">تغذیه!Z6</f>
        <v>38.987370000000006</v>
      </c>
      <c r="BY6" s="23">
        <f ca="1">تغذیه!AA6</f>
        <v>19.493685000000003</v>
      </c>
      <c r="BZ6" s="23">
        <f ca="1">تغذیه!AB6</f>
        <v>27.291159000000004</v>
      </c>
      <c r="CA6" s="23">
        <f ca="1">تغذیه!AC6</f>
        <v>21.443053500000005</v>
      </c>
      <c r="CB6" s="23">
        <f ca="1">تغذیه!AD6</f>
        <v>9.7468425000000014</v>
      </c>
      <c r="CC6" s="23">
        <f ca="1">تغذیه!AE6</f>
        <v>14.439766666666669</v>
      </c>
      <c r="CD6" s="23">
        <f ca="1">تغذیه!AF6</f>
        <v>20.215673333333335</v>
      </c>
      <c r="CE6" s="23">
        <f ca="1">تغذیه!AG6</f>
        <v>15.883743333333337</v>
      </c>
      <c r="CF6" s="23">
        <f ca="1">تغذیه!AH6</f>
        <v>7.2198833333333345</v>
      </c>
      <c r="CG6" s="23" t="str">
        <f>ناهنجاری!AD6</f>
        <v>خفیف</v>
      </c>
      <c r="CH6" s="21" t="str">
        <f>ناهنجاری!AE6</f>
        <v>طبیعی</v>
      </c>
      <c r="CI6" s="21" t="str">
        <f>ناهنجاری!AF6</f>
        <v>طبیعی</v>
      </c>
      <c r="CJ6" s="23" t="str">
        <f>ناهنجاری!AG6</f>
        <v>خفیف</v>
      </c>
      <c r="CK6" s="23" t="str">
        <f>ناهنجاری!AH6</f>
        <v>خفیف</v>
      </c>
      <c r="CL6" s="23" t="str">
        <f>ناهنجاری!AI6</f>
        <v>طبیعی</v>
      </c>
      <c r="CM6" s="23" t="str">
        <f>ناهنجاری!AJ6</f>
        <v>خفیف</v>
      </c>
      <c r="CN6" s="23" t="str">
        <f>ناهنجاری!AK6</f>
        <v>طبیعی</v>
      </c>
      <c r="CO6" s="23" t="str">
        <f>ناهنجاری!AL6</f>
        <v>طبیعی</v>
      </c>
      <c r="CP6" s="23" t="str">
        <f>ناهنجاری!AM6</f>
        <v>طبیعی</v>
      </c>
      <c r="CQ6" s="21" t="str">
        <f>ناهنجاری!AN6</f>
        <v>طبیعی</v>
      </c>
      <c r="CR6" s="21" t="str">
        <f>ناهنجاری!AO6</f>
        <v>طبیعی</v>
      </c>
      <c r="CS6" s="23" t="str">
        <f>ناهنجاری!AP6</f>
        <v>طبیعی</v>
      </c>
      <c r="CT6" s="21" t="str">
        <f>ناهنجاری!AQ6</f>
        <v>طبیعی</v>
      </c>
      <c r="CU6" s="23" t="str">
        <f>ناهنجاری!AR6</f>
        <v>خفیف</v>
      </c>
      <c r="CV6" s="23" t="str">
        <f>ناهنجاری!AS6</f>
        <v>طبیعی</v>
      </c>
      <c r="CW6" s="23" t="str">
        <f>ناهنجاری!AT6</f>
        <v>خفیف</v>
      </c>
      <c r="CX6" s="23" t="str">
        <f>ناهنجاری!AU6</f>
        <v>خفیف</v>
      </c>
      <c r="CY6" s="23" t="str">
        <f>ناهنجاری!AV6</f>
        <v>خفیف</v>
      </c>
      <c r="CZ6" s="23" t="str">
        <f>ناهنجاری!AW6</f>
        <v>طبیعی</v>
      </c>
      <c r="DA6" s="23" t="str">
        <f>ناهنجاری!AX6</f>
        <v>طبیعی</v>
      </c>
      <c r="DB6" s="23" t="str">
        <f>ناهنجاری!AY6</f>
        <v>طبیعی</v>
      </c>
      <c r="DC6" s="23" t="str">
        <f>ناهنجاری!AZ6</f>
        <v>خفیف</v>
      </c>
      <c r="DD6" s="23" t="str">
        <f>ناهنجاری!BA6</f>
        <v>طبیعی</v>
      </c>
      <c r="DE6" s="23" t="str">
        <f>ناهنجاری!BB6</f>
        <v>خفیف</v>
      </c>
      <c r="DF6" s="23" t="str">
        <f>ناهنجاری!BC6</f>
        <v>طبیعی</v>
      </c>
      <c r="DG6" s="23" t="str">
        <f>عملکردی!AU6</f>
        <v>طبیعی</v>
      </c>
      <c r="DH6" s="23" t="str">
        <f>عملکردی!AV6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6" s="23" t="str">
        <f>عملکردی!AW6</f>
        <v>طبیعی</v>
      </c>
      <c r="DJ6" s="23" t="str">
        <f>عملکردی!AX6</f>
        <v>آسیب های احتمالی: آسیب تاندون کشکک(زانوی پرندگان)، سندرم درد کشککی رانی، آسیب ACL، التهاب تاندون و نوار ایلیوتیبیال</v>
      </c>
      <c r="DK6" s="23" t="str">
        <f>عملکردی!AY6</f>
        <v>طبیعی</v>
      </c>
      <c r="DL6" s="21" t="str">
        <f>عملکردی!AZ6</f>
        <v>طبیعی</v>
      </c>
      <c r="DM6" s="21" t="str">
        <f>عملکردی!BA6</f>
        <v>طبیعی</v>
      </c>
      <c r="DN6" s="21" t="str">
        <f>عملکردی!BB6</f>
        <v>طبیعی</v>
      </c>
      <c r="DO6" s="23" t="str">
        <f>عملکردی!BC6</f>
        <v>طبیعی</v>
      </c>
      <c r="DP6" s="23" t="str">
        <f>عملکردی!BD6</f>
        <v>طبیعی</v>
      </c>
      <c r="DQ6" s="23" t="str">
        <f>عملکردی!BE6</f>
        <v>طبیعی</v>
      </c>
      <c r="DR6" s="23" t="str">
        <f>عملکردی!BF6</f>
        <v>طبیعی</v>
      </c>
      <c r="DS6" s="21" t="str">
        <f>عملکردی!BG6</f>
        <v>طبیعی</v>
      </c>
      <c r="DT6" s="21" t="str">
        <f>عملکردی!BH6</f>
        <v>طبیعی</v>
      </c>
      <c r="DU6" s="23" t="str">
        <f>عملکردی!BI6</f>
        <v>احتمال بیش فعالی عضلات ذوزنقه ای فوقانی، گوشه ای، جناغی-چنبری-پستانی و احتمال کم فعالی عضلات خم کننده های عمقی گردن</v>
      </c>
      <c r="DV6" s="23" t="str">
        <f>عملکردی!BJ6</f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DW6" s="21" t="str">
        <f>عملکردی!BK6</f>
        <v>طبیعی</v>
      </c>
      <c r="DX6" s="23" t="str">
        <f>عملکردی!BL6</f>
        <v>طبیعی</v>
      </c>
      <c r="DY6" s="23" t="str">
        <f>عملکردی!BM6</f>
        <v>احتمال بیش فعالی عضلات نزدیک کننده، دو سررانی(سر کوتاه)، کشنده ی پهن نیام، دوقولی خارجی، پهن خارجی</v>
      </c>
      <c r="DZ6" s="23" t="str">
        <f>عملکردی!BN6</f>
        <v>طبیعی</v>
      </c>
      <c r="EA6" s="23" t="str">
        <f>عملکردی!BO6</f>
        <v>احتمال بیش فعالی عضلات نزدیک کننده(سمت موافق) و کم فعالی عضلات سرینی میانی، مربع کمری</v>
      </c>
      <c r="EB6" s="23" t="str">
        <f>عملکردی!BP6</f>
        <v>طبیعی</v>
      </c>
      <c r="EC6" s="21" t="str">
        <f>عملکردی!BQ6</f>
        <v>طبیعی</v>
      </c>
      <c r="ED6" s="23" t="str">
        <f>عملکردی!BR6</f>
        <v>احتمال بیش فعالی عضلات ذوزنقه ی فوقانی و گوشه ای و احتمال کم فعالی عضلات روتیتورکاف، متوازی الاضلاع و ذوزنقه میانی و تحتانی</v>
      </c>
      <c r="EE6" s="21" t="str">
        <f>عملکردی!BS6</f>
        <v>طبیعی</v>
      </c>
      <c r="EF6" s="21" t="str">
        <f>عملکردی!BT6</f>
        <v>طبیعی</v>
      </c>
      <c r="EG6" s="21" t="str">
        <f>عملکردی!BU6</f>
        <v>طبیعی</v>
      </c>
      <c r="EH6" s="23" t="str">
        <f>عملکردی!BV6</f>
        <v>طبیعی</v>
      </c>
      <c r="EI6" s="21" t="str">
        <f>عملکردی!BW6</f>
        <v>طبیعی</v>
      </c>
      <c r="EJ6" s="21" t="str">
        <f>عملکردی!BX6</f>
        <v>طبیعی</v>
      </c>
      <c r="EK6" s="21" t="str">
        <f>عملکردی!BY6</f>
        <v>طبیعی</v>
      </c>
      <c r="EL6" s="23" t="str">
        <f>عملکردی!BZ6</f>
        <v>طبیعی</v>
      </c>
      <c r="EM6" s="23" t="str">
        <f>عملکردی!CA6</f>
        <v>طبیعی</v>
      </c>
      <c r="EN6" s="23" t="str">
        <f>عملکردی!CB6</f>
        <v>طبیعی</v>
      </c>
      <c r="EO6" s="23" t="str">
        <f>عملکردی!CC6</f>
        <v>طبیعی</v>
      </c>
      <c r="EP6" s="21" t="str">
        <f>عملکردی!CD6</f>
        <v>طبیعی</v>
      </c>
      <c r="EQ6" s="23" t="str">
        <f>عملکردی!CE6</f>
        <v>احتمال بیش فعالی عضلات سینه ای کوچک و کم فعالی عضلات دندان های قدامی، ذوزنقه ی میانی و تحتانی</v>
      </c>
      <c r="ER6" s="23" t="str">
        <f>عملکردی!CF6</f>
        <v>احتمال بیش فعالی عضلات ذورنقه ی فوقانی، جناغی-چنبری-پستانی، گوشه ای، و کم فعالی عضلات خم کننده های عمقی گردن</v>
      </c>
      <c r="ES6" s="23" t="str">
        <f>عملکردی!CG6</f>
        <v>خفیف</v>
      </c>
      <c r="ET6" s="23" t="str">
        <f>عملکردی!CH6</f>
        <v>خفیف</v>
      </c>
      <c r="EU6" s="23" t="str">
        <f>عملکردی!CI6</f>
        <v>خفیف</v>
      </c>
      <c r="EV6" s="23" t="str">
        <f>عملکردی!CJ6</f>
        <v>شدید</v>
      </c>
      <c r="EW6" t="str">
        <f>پرسشنامه!L6</f>
        <v xml:space="preserve">باید قبل از اینکه فعالیت بدنی خود را شروع کنید با پزشک مشورت کنید. </v>
      </c>
      <c r="EX6" s="5">
        <f>پرسشنامه!BE6</f>
        <v>85</v>
      </c>
      <c r="EY6" s="5">
        <f>پرسشنامه!BF6</f>
        <v>70</v>
      </c>
      <c r="EZ6" t="str">
        <f>پرسشنامه!BG6</f>
        <v>بهتر از متوسط</v>
      </c>
      <c r="FA6" t="str">
        <f>پرسشنامه!BH6</f>
        <v>بهتر از متوسط</v>
      </c>
      <c r="FB6" t="str">
        <f>پرسشنامه!BI6</f>
        <v>بهتر از متوسط</v>
      </c>
      <c r="FC6" t="str">
        <f>پرسشنامه!BJ6</f>
        <v>بهتر از متوسط</v>
      </c>
      <c r="FD6" s="5">
        <f>پرسشنامه!CD6</f>
        <v>64</v>
      </c>
      <c r="FE6" t="str">
        <f>پرسشنامه!CE6</f>
        <v>بهتر از متوسط</v>
      </c>
      <c r="FF6" t="str">
        <f>پرسشنامه!CF6</f>
        <v>بهتر از متوسط</v>
      </c>
      <c r="FG6" s="5">
        <f>پرسشنامه!DI6</f>
        <v>32</v>
      </c>
      <c r="FH6" t="str">
        <f>پرسشنامه!DJ6</f>
        <v>بدتر از متوسط</v>
      </c>
      <c r="FI6" t="str">
        <f>پرسشنامه!DK6</f>
        <v>بدتر از متوسط</v>
      </c>
      <c r="FJ6" s="5">
        <f>پرسشنامه!DX6</f>
        <v>25</v>
      </c>
      <c r="FK6" t="str">
        <f>پرسشنامه!DY6</f>
        <v>بهتر از متوسط</v>
      </c>
      <c r="FL6" t="str">
        <f>پرسشنامه!DZ6</f>
        <v>بهتر از متوسط</v>
      </c>
      <c r="FM6" s="5">
        <f>پرسشنامه!FD6</f>
        <v>83</v>
      </c>
      <c r="FN6" t="str">
        <f>پرسشنامه!FE6</f>
        <v>بهتر از متوسط</v>
      </c>
      <c r="FO6" t="str">
        <f>پرسشنامه!FF6</f>
        <v>بهتر از متوسط</v>
      </c>
      <c r="FP6" s="5">
        <f>پرسشنامه!FV6</f>
        <v>43</v>
      </c>
      <c r="FQ6" t="str">
        <f>پرسشنامه!FW6</f>
        <v>بهتر از متوسط</v>
      </c>
      <c r="FR6" t="str">
        <f>پرسشنامه!FX6</f>
        <v>بهتر از متوسط</v>
      </c>
    </row>
    <row r="7" spans="1:174" ht="18.75" customHeight="1" x14ac:dyDescent="0.3">
      <c r="A7" s="20" t="str">
        <f>'اطلاعات شخصی'!B7</f>
        <v>جناب آقای</v>
      </c>
      <c r="B7" s="20" t="str">
        <f>'اطلاعات شخصی'!C7</f>
        <v>مهدی</v>
      </c>
      <c r="C7" s="20" t="str">
        <f>'اطلاعات شخصی'!D7</f>
        <v>صادقی</v>
      </c>
      <c r="D7" s="21">
        <f>'اطلاعات شخصی'!E7</f>
        <v>1160322600</v>
      </c>
      <c r="E7" s="22">
        <f>'اطلاعات شخصی'!F7</f>
        <v>9211463441</v>
      </c>
      <c r="F7" s="20" t="str">
        <f>'اطلاعات شخصی'!I7</f>
        <v>فوق لیسانس</v>
      </c>
      <c r="G7" s="21" t="str">
        <f>'اطلاعات شخصی'!J7</f>
        <v>کارشناس تحقیق و توسعه</v>
      </c>
      <c r="H7" s="21" t="str">
        <f>'اطلاعات شخصی'!K7</f>
        <v>شرکت بهبود ارتباط چهلستون</v>
      </c>
      <c r="I7" s="23">
        <f>'اطلاعات شخصی'!L7</f>
        <v>3.5</v>
      </c>
      <c r="J7" s="21" t="str">
        <f>'اطلاعات شخصی'!N7</f>
        <v>گوارشی-پوستی</v>
      </c>
      <c r="K7" s="21" t="str">
        <f>'اطلاعات شخصی'!P7</f>
        <v>گردن-کتف-شکم</v>
      </c>
      <c r="L7" s="20" t="str">
        <f>'اطلاعات شخصی'!R7</f>
        <v>کم تحرک</v>
      </c>
      <c r="M7" s="21">
        <f>'اطلاعات شخصی'!S7</f>
        <v>170</v>
      </c>
      <c r="N7" s="21">
        <f>'اطلاعات شخصی'!T7</f>
        <v>54</v>
      </c>
      <c r="O7" s="21">
        <f ca="1">'اطلاعات شخصی'!U7</f>
        <v>26</v>
      </c>
      <c r="P7" s="21">
        <f>'شاخص بدنی'!H7</f>
        <v>37</v>
      </c>
      <c r="Q7" s="21">
        <f>'شاخص بدنی'!I7</f>
        <v>36</v>
      </c>
      <c r="R7" s="21">
        <f>'شاخص بدنی'!J7</f>
        <v>27</v>
      </c>
      <c r="S7" s="21">
        <f>'شاخص بدنی'!K7</f>
        <v>80</v>
      </c>
      <c r="T7" s="21">
        <f>'شاخص بدنی'!L7</f>
        <v>70</v>
      </c>
      <c r="U7" s="21">
        <f>'شاخص بدنی'!M7</f>
        <v>88</v>
      </c>
      <c r="V7" s="21">
        <f>'شاخص بدنی'!N7</f>
        <v>44</v>
      </c>
      <c r="W7" s="23">
        <f>'شاخص بدنی'!O7</f>
        <v>18.68512110726644</v>
      </c>
      <c r="X7" s="20" t="str">
        <f>'شاخص بدنی'!P7</f>
        <v>طبیعی</v>
      </c>
      <c r="Y7" s="21">
        <f>'شاخص بدنی'!Q7</f>
        <v>25</v>
      </c>
      <c r="Z7" s="23">
        <f>'شاخص بدنی'!R7</f>
        <v>18.5</v>
      </c>
      <c r="AA7" s="23">
        <f>'شاخص بدنی'!T7</f>
        <v>65.165423000000004</v>
      </c>
      <c r="AB7" s="23">
        <f>'شاخص بدنی'!U7</f>
        <v>-11.165423000000004</v>
      </c>
      <c r="AC7" s="20" t="str">
        <f>'شاخص بدنی'!V7</f>
        <v>کمبود وزن</v>
      </c>
      <c r="AD7" s="23">
        <f>'شاخص بدنی'!W7</f>
        <v>72.249999999999986</v>
      </c>
      <c r="AE7" s="23">
        <f>'شاخص بدنی'!X7</f>
        <v>53.464999999999996</v>
      </c>
      <c r="AF7" s="23">
        <f>'شاخص بدنی'!Y7</f>
        <v>0.79545454545454541</v>
      </c>
      <c r="AG7" s="20" t="str">
        <f>'شاخص بدنی'!Z7</f>
        <v>کم</v>
      </c>
      <c r="AH7" s="20" t="str">
        <f>'شاخص بدنی'!AA7</f>
        <v>0.95</v>
      </c>
      <c r="AI7" s="23" t="e">
        <f ca="1">'شاخص بدنی'!AB7</f>
        <v>#REF!</v>
      </c>
      <c r="AJ7" s="20" t="e">
        <f ca="1">'شاخص بدنی'!AC7</f>
        <v>#REF!</v>
      </c>
      <c r="AK7" s="20" t="str">
        <f>'شاخص بدنی'!AD7</f>
        <v>25_6</v>
      </c>
      <c r="AL7" s="23" t="e">
        <f ca="1">'شاخص بدنی'!AE7</f>
        <v>#REF!</v>
      </c>
      <c r="AM7" s="23">
        <f>'شاخص بدنی'!AF7</f>
        <v>24.3</v>
      </c>
      <c r="AN7" s="23">
        <f>'شاخص بدنی'!AG7</f>
        <v>1.6199999999999999</v>
      </c>
      <c r="AO7" s="23">
        <f>'شاخص بدنی'!AH7</f>
        <v>6.4799999999999995</v>
      </c>
      <c r="AP7" s="23">
        <f>'شاخص بدنی'!AI7</f>
        <v>8.1</v>
      </c>
      <c r="AQ7" s="23">
        <f>'شاخص بدنی'!AJ7</f>
        <v>13.5</v>
      </c>
      <c r="AR7" s="23" t="e">
        <f ca="1">'شاخص بدنی'!AK7</f>
        <v>#REF!</v>
      </c>
      <c r="AS7" s="23" t="e">
        <f ca="1">'شاخص بدنی'!AL7</f>
        <v>#REF!</v>
      </c>
      <c r="AT7" s="23" t="e">
        <f ca="1">'شاخص بدنی'!AM7</f>
        <v>#REF!</v>
      </c>
      <c r="AU7" s="23" t="e">
        <f ca="1">'شاخص بدنی'!AN7</f>
        <v>#REF!</v>
      </c>
      <c r="AV7" s="23" t="e">
        <f ca="1">'شاخص بدنی'!AO7</f>
        <v>#REF!</v>
      </c>
      <c r="AW7" s="23" t="e">
        <f ca="1">'شاخص بدنی'!AP7</f>
        <v>#REF!</v>
      </c>
      <c r="AX7" s="23" t="e">
        <f ca="1">'شاخص بدنی'!AQ7</f>
        <v>#REF!</v>
      </c>
      <c r="AY7" s="23">
        <f>'شاخص بدنی'!AR7</f>
        <v>29.324440350000003</v>
      </c>
      <c r="AZ7" s="23">
        <f>'شاخص بدنی'!AS7</f>
        <v>1.9549626900000001</v>
      </c>
      <c r="BA7" s="23">
        <f>'شاخص بدنی'!AT7</f>
        <v>7.8198507600000005</v>
      </c>
      <c r="BB7" s="23">
        <f>'شاخص بدنی'!AU7</f>
        <v>9.7748134499999999</v>
      </c>
      <c r="BC7" s="23">
        <f>'شاخص بدنی'!AV7</f>
        <v>16.291355750000001</v>
      </c>
      <c r="BD7" s="23" t="e">
        <f ca="1">'شاخص بدنی'!AW7</f>
        <v>#REF!</v>
      </c>
      <c r="BE7" s="23" t="e">
        <f ca="1">'شاخص بدنی'!AX7</f>
        <v>#REF!</v>
      </c>
      <c r="BF7" s="23" t="e">
        <f ca="1">'شاخص بدنی'!AY7</f>
        <v>#REF!</v>
      </c>
      <c r="BG7" s="23" t="e">
        <f ca="1">'شاخص بدنی'!AZ7</f>
        <v>#REF!</v>
      </c>
      <c r="BH7" s="23">
        <f ca="1">تغذیه!J7</f>
        <v>1480.0280000000002</v>
      </c>
      <c r="BI7" s="23">
        <f ca="1">تغذیه!K7</f>
        <v>1776.0336000000002</v>
      </c>
      <c r="BJ7" s="23">
        <f ca="1">تغذیه!L7</f>
        <v>2035.0385000000003</v>
      </c>
      <c r="BK7" s="20" t="str">
        <f>تغذیه!M7</f>
        <v>طبیعی</v>
      </c>
      <c r="BL7" s="20" t="str">
        <f>تغذیه!N7</f>
        <v>نیازی به افزایش یا کاهش کالری ندارید</v>
      </c>
      <c r="BM7" s="23">
        <f ca="1">تغذیه!O7</f>
        <v>2035.0385000000003</v>
      </c>
      <c r="BN7" s="23">
        <f ca="1">تغذیه!P7</f>
        <v>508.75962500000009</v>
      </c>
      <c r="BO7" s="23">
        <f ca="1">تغذیه!Q7</f>
        <v>712.26347500000008</v>
      </c>
      <c r="BP7" s="23">
        <f ca="1">تغذیه!R7</f>
        <v>559.63558750000016</v>
      </c>
      <c r="BQ7" s="23">
        <f ca="1">تغذیه!S7</f>
        <v>254.37981250000004</v>
      </c>
      <c r="BR7" s="23">
        <f ca="1">تغذیه!T7</f>
        <v>305.25577500000003</v>
      </c>
      <c r="BS7" s="23">
        <f ca="1">تغذیه!U7</f>
        <v>76.313943750000007</v>
      </c>
      <c r="BT7" s="23">
        <f ca="1">تغذیه!V7</f>
        <v>56.528847222222232</v>
      </c>
      <c r="BU7" s="23">
        <f ca="1">تغذیه!W7</f>
        <v>76.313943750000007</v>
      </c>
      <c r="BV7" s="23">
        <f ca="1">تغذیه!X7</f>
        <v>106.83952125</v>
      </c>
      <c r="BW7" s="23">
        <f ca="1">تغذیه!Y7</f>
        <v>83.945338125000021</v>
      </c>
      <c r="BX7" s="23">
        <f ca="1">تغذیه!Z7</f>
        <v>38.156971875000004</v>
      </c>
      <c r="BY7" s="23">
        <f ca="1">تغذیه!AA7</f>
        <v>19.078485937500002</v>
      </c>
      <c r="BZ7" s="23">
        <f ca="1">تغذیه!AB7</f>
        <v>26.709880312500001</v>
      </c>
      <c r="CA7" s="23">
        <f ca="1">تغذیه!AC7</f>
        <v>20.986334531250005</v>
      </c>
      <c r="CB7" s="23">
        <f ca="1">تغذیه!AD7</f>
        <v>9.5392429687500009</v>
      </c>
      <c r="CC7" s="23">
        <f ca="1">تغذیه!AE7</f>
        <v>14.132211805555558</v>
      </c>
      <c r="CD7" s="23">
        <f ca="1">تغذیه!AF7</f>
        <v>19.785096527777782</v>
      </c>
      <c r="CE7" s="23">
        <f ca="1">تغذیه!AG7</f>
        <v>15.545432986111114</v>
      </c>
      <c r="CF7" s="23">
        <f ca="1">تغذیه!AH7</f>
        <v>7.0661059027777791</v>
      </c>
      <c r="CG7" s="23" t="str">
        <f>ناهنجاری!AD7</f>
        <v>خفیف</v>
      </c>
      <c r="CH7" s="21" t="str">
        <f>ناهنجاری!AE7</f>
        <v>طبیعی</v>
      </c>
      <c r="CI7" s="21" t="str">
        <f>ناهنجاری!AF7</f>
        <v>طبیعی</v>
      </c>
      <c r="CJ7" s="23" t="str">
        <f>ناهنجاری!AG7</f>
        <v>طبیعی</v>
      </c>
      <c r="CK7" s="23" t="str">
        <f>ناهنجاری!AH7</f>
        <v>خفیف</v>
      </c>
      <c r="CL7" s="23" t="str">
        <f>ناهنجاری!AI7</f>
        <v>خفیف</v>
      </c>
      <c r="CM7" s="23" t="str">
        <f>ناهنجاری!AJ7</f>
        <v>طبیعی</v>
      </c>
      <c r="CN7" s="23" t="str">
        <f>ناهنجاری!AK7</f>
        <v>طبیعی</v>
      </c>
      <c r="CO7" s="23" t="str">
        <f>ناهنجاری!AL7</f>
        <v>طبیعی</v>
      </c>
      <c r="CP7" s="23" t="str">
        <f>ناهنجاری!AM7</f>
        <v>طبیعی</v>
      </c>
      <c r="CQ7" s="21" t="str">
        <f>ناهنجاری!AN7</f>
        <v>طبیعی</v>
      </c>
      <c r="CR7" s="21" t="str">
        <f>ناهنجاری!AO7</f>
        <v>طبیعی</v>
      </c>
      <c r="CS7" s="23" t="str">
        <f>ناهنجاری!AP7</f>
        <v>خفیف</v>
      </c>
      <c r="CT7" s="21" t="str">
        <f>ناهنجاری!AQ7</f>
        <v>طبیعی</v>
      </c>
      <c r="CU7" s="23" t="str">
        <f>ناهنجاری!AR7</f>
        <v>طبیعی</v>
      </c>
      <c r="CV7" s="23" t="str">
        <f>ناهنجاری!AS7</f>
        <v>خفیف</v>
      </c>
      <c r="CW7" s="23" t="str">
        <f>ناهنجاری!AT7</f>
        <v>طبیعی</v>
      </c>
      <c r="CX7" s="23" t="str">
        <f>ناهنجاری!AU7</f>
        <v>خفیف</v>
      </c>
      <c r="CY7" s="23" t="str">
        <f>ناهنجاری!AV7</f>
        <v>خفیف</v>
      </c>
      <c r="CZ7" s="23" t="str">
        <f>ناهنجاری!AW7</f>
        <v>طبیعی</v>
      </c>
      <c r="DA7" s="23" t="str">
        <f>ناهنجاری!AX7</f>
        <v>طبیعی</v>
      </c>
      <c r="DB7" s="23" t="str">
        <f>ناهنجاری!AY7</f>
        <v>طبیعی</v>
      </c>
      <c r="DC7" s="23" t="str">
        <f>ناهنجاری!AZ7</f>
        <v>طبیعی</v>
      </c>
      <c r="DD7" s="23" t="str">
        <f>ناهنجاری!BA7</f>
        <v>طبیعی</v>
      </c>
      <c r="DE7" s="23" t="str">
        <f>ناهنجاری!BB7</f>
        <v>طبیعی</v>
      </c>
      <c r="DF7" s="23" t="str">
        <f>ناهنجاری!BC7</f>
        <v>طبیعی</v>
      </c>
      <c r="DG7" s="23" t="str">
        <f>عملکردی!AU7</f>
        <v>طبیعی</v>
      </c>
      <c r="DH7" s="23" t="str">
        <f>عملکردی!AV7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I7" s="23" t="str">
        <f>عملکردی!AW7</f>
        <v>طبیعی</v>
      </c>
      <c r="DJ7" s="23" t="str">
        <f>عملکردی!AX7</f>
        <v>طبیعی</v>
      </c>
      <c r="DK7" s="23" t="str">
        <f>عملکردی!AY7</f>
        <v>طبیعی</v>
      </c>
      <c r="DL7" s="21" t="str">
        <f>عملکردی!AZ7</f>
        <v>طبیعی</v>
      </c>
      <c r="DM7" s="21" t="str">
        <f>عملکردی!BA7</f>
        <v>طبیعی</v>
      </c>
      <c r="DN7" s="21" t="str">
        <f>عملکردی!BB7</f>
        <v>طبیعی</v>
      </c>
      <c r="DO7" s="23" t="str">
        <f>عملکردی!BC7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7" s="23" t="str">
        <f>عملکردی!BD7</f>
        <v>طبیعی</v>
      </c>
      <c r="DQ7" s="23" t="str">
        <f>عملکردی!BE7</f>
        <v>طبیعی</v>
      </c>
      <c r="DR7" s="23" t="str">
        <f>عملکردی!BF7</f>
        <v>طبیعی</v>
      </c>
      <c r="DS7" s="21" t="str">
        <f>عملکردی!BG7</f>
        <v>طبیعی</v>
      </c>
      <c r="DT7" s="21" t="str">
        <f>عملکردی!BH7</f>
        <v>طبیعی</v>
      </c>
      <c r="DU7" s="23" t="str">
        <f>عملکردی!BI7</f>
        <v>احتمال بیش فعالی عضلات ذوزنقه ای فوقانی، گوشه ای، جناغی-چنبری-پستانی و احتمال کم فعالی عضلات خم کننده های عمقی گردن</v>
      </c>
      <c r="DV7" s="23" t="str">
        <f>عملکردی!BJ7</f>
        <v>طبیعی</v>
      </c>
      <c r="DW7" s="21" t="str">
        <f>عملکردی!BK7</f>
        <v>طبیعی</v>
      </c>
      <c r="DX7" s="23" t="str">
        <f>عملکردی!BL7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DY7" s="23" t="str">
        <f>عملکردی!BM7</f>
        <v>احتمال بیش فعالی عضلات نزدیک کننده، دو سررانی(سر کوتاه)، کشنده ی پهن نیام، دوقولی خارجی، پهن خارجی</v>
      </c>
      <c r="DZ7" s="23" t="str">
        <f>عملکردی!BN7</f>
        <v>طبیعی</v>
      </c>
      <c r="EA7" s="23" t="str">
        <f>عملکردی!BO7</f>
        <v>احتمال بیش فعالی عضلات نزدیک کننده(سمت موافق) و کم فعالی عضلات سرینی میانی، مربع کمری</v>
      </c>
      <c r="EB7" s="23" t="str">
        <f>عملکردی!BP7</f>
        <v>طبیعی</v>
      </c>
      <c r="EC7" s="21" t="str">
        <f>عملکردی!BQ7</f>
        <v>طبیعی</v>
      </c>
      <c r="ED7" s="23" t="str">
        <f>عملکردی!BR7</f>
        <v>طبیعی</v>
      </c>
      <c r="EE7" s="21" t="str">
        <f>عملکردی!BS7</f>
        <v>طبیعی</v>
      </c>
      <c r="EF7" s="21" t="str">
        <f>عملکردی!BT7</f>
        <v>طبیعی</v>
      </c>
      <c r="EG7" s="21" t="str">
        <f>عملکردی!BU7</f>
        <v>طبیعی</v>
      </c>
      <c r="EH7" s="23" t="str">
        <f>عملکردی!BV7</f>
        <v>طبیعی</v>
      </c>
      <c r="EI7" s="21" t="str">
        <f>عملکردی!BW7</f>
        <v>طبیعی</v>
      </c>
      <c r="EJ7" s="21" t="str">
        <f>عملکردی!BX7</f>
        <v>طبیعی</v>
      </c>
      <c r="EK7" s="21" t="str">
        <f>عملکردی!BY7</f>
        <v>طبیعی</v>
      </c>
      <c r="EL7" s="23" t="str">
        <f>عملکردی!BZ7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7" s="23" t="str">
        <f>عملکردی!CA7</f>
        <v>طبیعی</v>
      </c>
      <c r="EN7" s="23" t="str">
        <f>عملکردی!CB7</f>
        <v>طبیعی</v>
      </c>
      <c r="EO7" s="23" t="str">
        <f>عملکردی!CC7</f>
        <v>طبیعی</v>
      </c>
      <c r="EP7" s="21" t="str">
        <f>عملکردی!CD7</f>
        <v>طبیعی</v>
      </c>
      <c r="EQ7" s="23" t="str">
        <f>عملکردی!CE7</f>
        <v>احتمال بیش فعالی عضلات سینه ای کوچک و کم فعالی عضلات دندان های قدامی، ذوزنقه ی میانی و تحتانی</v>
      </c>
      <c r="ER7" s="23" t="str">
        <f>عملکردی!CF7</f>
        <v>احتمال بیش فعالی عضلات ذورنقه ی فوقانی، جناغی-چنبری-پستانی، گوشه ای، و کم فعالی عضلات خم کننده های عمقی گردن</v>
      </c>
      <c r="ES7" s="23" t="str">
        <f>عملکردی!CG7</f>
        <v>طبیعی</v>
      </c>
      <c r="ET7" s="23" t="str">
        <f>عملکردی!CH7</f>
        <v>طبیعی</v>
      </c>
      <c r="EU7" s="23" t="str">
        <f>عملکردی!CI7</f>
        <v>طبیعی</v>
      </c>
      <c r="EV7" s="23" t="str">
        <f>عملکردی!CJ7</f>
        <v>طبیعی</v>
      </c>
      <c r="EW7" t="str">
        <f>پرسشنامه!L7</f>
        <v xml:space="preserve">باید قبل از اینکه فعالیت بدنی خود را شروع کنید با پزشک مشورت کنید. </v>
      </c>
      <c r="EX7" s="9">
        <f>پرسشنامه!BE7</f>
        <v>68.125</v>
      </c>
      <c r="EY7" s="9">
        <f>پرسشنامه!BF7</f>
        <v>42.5</v>
      </c>
      <c r="EZ7" t="str">
        <f>پرسشنامه!BG7</f>
        <v>بهتر از متوسط</v>
      </c>
      <c r="FA7" t="str">
        <f>پرسشنامه!BH7</f>
        <v>بهتر از متوسط</v>
      </c>
      <c r="FB7" t="str">
        <f>پرسشنامه!BI7</f>
        <v>بدتر از متوسط</v>
      </c>
      <c r="FC7" t="str">
        <f>پرسشنامه!BJ7</f>
        <v>بدتر از متوسط</v>
      </c>
      <c r="FD7" s="5">
        <f>پرسشنامه!CD7</f>
        <v>51</v>
      </c>
      <c r="FE7" t="str">
        <f>پرسشنامه!CE7</f>
        <v>بهتر از متوسط</v>
      </c>
      <c r="FF7" t="str">
        <f>پرسشنامه!CF7</f>
        <v>بهتر از متوسط</v>
      </c>
      <c r="FG7" s="5">
        <f>پرسشنامه!DI7</f>
        <v>36</v>
      </c>
      <c r="FH7" t="str">
        <f>پرسشنامه!DJ7</f>
        <v>بدتر از متوسط</v>
      </c>
      <c r="FI7" t="str">
        <f>پرسشنامه!DK7</f>
        <v>بدتر از متوسط</v>
      </c>
      <c r="FJ7" s="5">
        <f>پرسشنامه!DX7</f>
        <v>28</v>
      </c>
      <c r="FK7" t="str">
        <f>پرسشنامه!DY7</f>
        <v>بهتر از متوسط</v>
      </c>
      <c r="FL7" t="str">
        <f>پرسشنامه!DZ7</f>
        <v>بهتر از متوسط</v>
      </c>
      <c r="FM7" s="5">
        <f>پرسشنامه!FD7</f>
        <v>54</v>
      </c>
      <c r="FN7" t="str">
        <f>پرسشنامه!FE7</f>
        <v>بهتر از متوسط</v>
      </c>
      <c r="FO7" t="str">
        <f>پرسشنامه!FF7</f>
        <v>بهتر از متوسط</v>
      </c>
      <c r="FP7" s="5">
        <f>پرسشنامه!FV7</f>
        <v>35</v>
      </c>
      <c r="FQ7" t="str">
        <f>پرسشنامه!FW7</f>
        <v>بهتر از متوسط</v>
      </c>
      <c r="FR7" t="str">
        <f>پرسشنامه!FX7</f>
        <v>بهتر از متوسط</v>
      </c>
    </row>
    <row r="8" spans="1:174" ht="18.75" customHeight="1" x14ac:dyDescent="0.3">
      <c r="A8" s="20" t="str">
        <f>'اطلاعات شخصی'!B8</f>
        <v>جناب آقای</v>
      </c>
      <c r="B8" s="20" t="str">
        <f>'اطلاعات شخصی'!C8</f>
        <v>ولی اله</v>
      </c>
      <c r="C8" s="20" t="str">
        <f>'اطلاعات شخصی'!D8</f>
        <v>امیری</v>
      </c>
      <c r="D8" s="21">
        <f>'اطلاعات شخصی'!E8</f>
        <v>1199214647</v>
      </c>
      <c r="E8" s="22">
        <f>'اطلاعات شخصی'!F8</f>
        <v>9132088154</v>
      </c>
      <c r="F8" s="20" t="str">
        <f>'اطلاعات شخصی'!I8</f>
        <v>فوق لیسانس</v>
      </c>
      <c r="G8" s="21" t="str">
        <f>'اطلاعات شخصی'!J8</f>
        <v>کارمند</v>
      </c>
      <c r="H8" s="21" t="str">
        <f>'اطلاعات شخصی'!K8</f>
        <v>شهرک علمی و تحقیقاتی دانشگاه صنعتی اصفهان</v>
      </c>
      <c r="I8" s="21">
        <f>'اطلاعات شخصی'!L8</f>
        <v>21</v>
      </c>
      <c r="J8" s="21">
        <f>'اطلاعات شخصی'!N8</f>
        <v>0</v>
      </c>
      <c r="K8" s="21" t="str">
        <f>'اطلاعات شخصی'!P8</f>
        <v>زانو-کمر-کتف-شانه</v>
      </c>
      <c r="L8" s="20" t="str">
        <f>'اطلاعات شخصی'!R8</f>
        <v>نسبتا فعال</v>
      </c>
      <c r="M8" s="21">
        <f>'اطلاعات شخصی'!S8</f>
        <v>176</v>
      </c>
      <c r="N8" s="21">
        <f>'اطلاعات شخصی'!T8</f>
        <v>85</v>
      </c>
      <c r="O8" s="21">
        <f ca="1">'اطلاعات شخصی'!U8</f>
        <v>44</v>
      </c>
      <c r="P8" s="21">
        <f>'شاخص بدنی'!H8</f>
        <v>39</v>
      </c>
      <c r="Q8" s="21">
        <f>'شاخص بدنی'!I8</f>
        <v>49</v>
      </c>
      <c r="R8" s="21">
        <f>'شاخص بدنی'!J8</f>
        <v>34</v>
      </c>
      <c r="S8" s="21">
        <f>'شاخص بدنی'!K8</f>
        <v>100</v>
      </c>
      <c r="T8" s="21">
        <f>'شاخص بدنی'!L8</f>
        <v>95</v>
      </c>
      <c r="U8" s="21">
        <f>'شاخص بدنی'!M8</f>
        <v>98</v>
      </c>
      <c r="V8" s="21">
        <f>'شاخص بدنی'!N8</f>
        <v>59</v>
      </c>
      <c r="W8" s="23">
        <f>'شاخص بدنی'!O8</f>
        <v>27.440599173553721</v>
      </c>
      <c r="X8" s="20" t="str">
        <f>'شاخص بدنی'!P8</f>
        <v>اضافه وزن</v>
      </c>
      <c r="Y8" s="21">
        <f>'شاخص بدنی'!Q8</f>
        <v>25</v>
      </c>
      <c r="Z8" s="23">
        <f>'شاخص بدنی'!R8</f>
        <v>18.5</v>
      </c>
      <c r="AA8" s="23">
        <f>'شاخص بدنی'!T8</f>
        <v>69.653614399999995</v>
      </c>
      <c r="AB8" s="23">
        <f>'شاخص بدنی'!U8</f>
        <v>15.346385600000005</v>
      </c>
      <c r="AC8" s="20" t="str">
        <f>'شاخص بدنی'!V8</f>
        <v>اضافه وزن</v>
      </c>
      <c r="AD8" s="23">
        <f>'شاخص بدنی'!W8</f>
        <v>77.44</v>
      </c>
      <c r="AE8" s="23">
        <f>'شاخص بدنی'!X8</f>
        <v>57.305599999999998</v>
      </c>
      <c r="AF8" s="23">
        <f>'شاخص بدنی'!Y8</f>
        <v>0.96938775510204078</v>
      </c>
      <c r="AG8" s="20" t="str">
        <f>'شاخص بدنی'!Z8</f>
        <v>متوسط</v>
      </c>
      <c r="AH8" s="20" t="str">
        <f>'شاخص بدنی'!AA8</f>
        <v>0.95</v>
      </c>
      <c r="AI8" s="23" t="e">
        <f ca="1">'شاخص بدنی'!AB8</f>
        <v>#REF!</v>
      </c>
      <c r="AJ8" s="20" t="e">
        <f ca="1">'شاخص بدنی'!AC8</f>
        <v>#REF!</v>
      </c>
      <c r="AK8" s="20" t="str">
        <f>'شاخص بدنی'!AD8</f>
        <v>25_6</v>
      </c>
      <c r="AL8" s="23" t="e">
        <f ca="1">'شاخص بدنی'!AE8</f>
        <v>#REF!</v>
      </c>
      <c r="AM8" s="23">
        <f>'شاخص بدنی'!AF8</f>
        <v>38.25</v>
      </c>
      <c r="AN8" s="23">
        <f>'شاخص بدنی'!AG8</f>
        <v>2.5499999999999998</v>
      </c>
      <c r="AO8" s="23">
        <f>'شاخص بدنی'!AH8</f>
        <v>10.199999999999999</v>
      </c>
      <c r="AP8" s="23">
        <f>'شاخص بدنی'!AI8</f>
        <v>12.75</v>
      </c>
      <c r="AQ8" s="23">
        <f>'شاخص بدنی'!AJ8</f>
        <v>21.25</v>
      </c>
      <c r="AR8" s="23" t="e">
        <f ca="1">'شاخص بدنی'!AK8</f>
        <v>#REF!</v>
      </c>
      <c r="AS8" s="23" t="e">
        <f ca="1">'شاخص بدنی'!AL8</f>
        <v>#REF!</v>
      </c>
      <c r="AT8" s="23" t="e">
        <f ca="1">'شاخص بدنی'!AM8</f>
        <v>#REF!</v>
      </c>
      <c r="AU8" s="23" t="e">
        <f ca="1">'شاخص بدنی'!AN8</f>
        <v>#REF!</v>
      </c>
      <c r="AV8" s="23" t="e">
        <f ca="1">'شاخص بدنی'!AO8</f>
        <v>#REF!</v>
      </c>
      <c r="AW8" s="23" t="e">
        <f ca="1">'شاخص بدنی'!AP8</f>
        <v>#REF!</v>
      </c>
      <c r="AX8" s="23" t="e">
        <f ca="1">'شاخص بدنی'!AQ8</f>
        <v>#REF!</v>
      </c>
      <c r="AY8" s="23">
        <f>'شاخص بدنی'!AR8</f>
        <v>31.34412648</v>
      </c>
      <c r="AZ8" s="23">
        <f>'شاخص بدنی'!AS8</f>
        <v>2.0896084319999999</v>
      </c>
      <c r="BA8" s="23">
        <f>'شاخص بدنی'!AT8</f>
        <v>8.3584337279999996</v>
      </c>
      <c r="BB8" s="23">
        <f>'شاخص بدنی'!AU8</f>
        <v>10.448042159999998</v>
      </c>
      <c r="BC8" s="23">
        <f>'شاخص بدنی'!AV8</f>
        <v>17.413403599999999</v>
      </c>
      <c r="BD8" s="23" t="e">
        <f ca="1">'شاخص بدنی'!AW8</f>
        <v>#REF!</v>
      </c>
      <c r="BE8" s="23" t="e">
        <f ca="1">'شاخص بدنی'!AX8</f>
        <v>#REF!</v>
      </c>
      <c r="BF8" s="23" t="e">
        <f ca="1">'شاخص بدنی'!AY8</f>
        <v>#REF!</v>
      </c>
      <c r="BG8" s="23" t="e">
        <f ca="1">'شاخص بدنی'!AZ8</f>
        <v>#REF!</v>
      </c>
      <c r="BH8" s="23">
        <f ca="1">تغذیه!J8</f>
        <v>1821.9430000000002</v>
      </c>
      <c r="BI8" s="23">
        <f ca="1">تغذیه!K8</f>
        <v>2186.3316</v>
      </c>
      <c r="BJ8" s="23">
        <f ca="1">تغذیه!L8</f>
        <v>2824.0116500000004</v>
      </c>
      <c r="BK8" s="20" t="str">
        <f>تغذیه!M8</f>
        <v>اضافه وزن</v>
      </c>
      <c r="BL8" s="20" t="str">
        <f>تغذیه!N8</f>
        <v>کاهش 500 کیلوکالری</v>
      </c>
      <c r="BM8" s="23">
        <f ca="1">تغذیه!O8</f>
        <v>2324.0116500000004</v>
      </c>
      <c r="BN8" s="23">
        <f ca="1">تغذیه!P8</f>
        <v>581.00291250000009</v>
      </c>
      <c r="BO8" s="23">
        <f ca="1">تغذیه!Q8</f>
        <v>813.40407750000008</v>
      </c>
      <c r="BP8" s="23">
        <f ca="1">تغذیه!R8</f>
        <v>639.10320375000015</v>
      </c>
      <c r="BQ8" s="23">
        <f ca="1">تغذیه!S8</f>
        <v>290.50145625000005</v>
      </c>
      <c r="BR8" s="23">
        <f ca="1">تغذیه!T8</f>
        <v>348.60174750000004</v>
      </c>
      <c r="BS8" s="23">
        <f ca="1">تغذیه!U8</f>
        <v>87.150436875000011</v>
      </c>
      <c r="BT8" s="23">
        <f ca="1">تغذیه!V8</f>
        <v>64.555879166666671</v>
      </c>
      <c r="BU8" s="23">
        <f ca="1">تغذیه!W8</f>
        <v>87.150436875000011</v>
      </c>
      <c r="BV8" s="23">
        <f ca="1">تغذیه!X8</f>
        <v>122.01061162500001</v>
      </c>
      <c r="BW8" s="23">
        <f ca="1">تغذیه!Y8</f>
        <v>95.865480562500025</v>
      </c>
      <c r="BX8" s="23">
        <f ca="1">تغذیه!Z8</f>
        <v>43.575218437500006</v>
      </c>
      <c r="BY8" s="23">
        <f ca="1">تغذیه!AA8</f>
        <v>21.787609218750003</v>
      </c>
      <c r="BZ8" s="23">
        <f ca="1">تغذیه!AB8</f>
        <v>30.502652906250002</v>
      </c>
      <c r="CA8" s="23">
        <f ca="1">تغذیه!AC8</f>
        <v>23.966370140625006</v>
      </c>
      <c r="CB8" s="23">
        <f ca="1">تغذیه!AD8</f>
        <v>10.893804609375001</v>
      </c>
      <c r="CC8" s="23">
        <f ca="1">تغذیه!AE8</f>
        <v>16.138969791666668</v>
      </c>
      <c r="CD8" s="23">
        <f ca="1">تغذیه!AF8</f>
        <v>22.594557708333333</v>
      </c>
      <c r="CE8" s="23">
        <f ca="1">تغذیه!AG8</f>
        <v>17.752866770833336</v>
      </c>
      <c r="CF8" s="23">
        <f ca="1">تغذیه!AH8</f>
        <v>8.0694848958333338</v>
      </c>
      <c r="CG8" s="23" t="str">
        <f>ناهنجاری!AD8</f>
        <v>خفیف</v>
      </c>
      <c r="CH8" s="21" t="str">
        <f>ناهنجاری!AE8</f>
        <v>طبیعی</v>
      </c>
      <c r="CI8" s="21" t="str">
        <f>ناهنجاری!AF8</f>
        <v>طبیعی</v>
      </c>
      <c r="CJ8" s="23" t="str">
        <f>ناهنجاری!AG8</f>
        <v>طبیعی</v>
      </c>
      <c r="CK8" s="23" t="str">
        <f>ناهنجاری!AH8</f>
        <v>طبیعی</v>
      </c>
      <c r="CL8" s="23" t="str">
        <f>ناهنجاری!AI8</f>
        <v>خفیف</v>
      </c>
      <c r="CM8" s="23" t="str">
        <f>ناهنجاری!AJ8</f>
        <v>خفیف</v>
      </c>
      <c r="CN8" s="23" t="str">
        <f>ناهنجاری!AK8</f>
        <v>طبیعی</v>
      </c>
      <c r="CO8" s="23" t="str">
        <f>ناهنجاری!AL8</f>
        <v>خفیف</v>
      </c>
      <c r="CP8" s="23" t="str">
        <f>ناهنجاری!AM8</f>
        <v>طبیعی</v>
      </c>
      <c r="CQ8" s="21" t="str">
        <f>ناهنجاری!AN8</f>
        <v>طبیعی</v>
      </c>
      <c r="CR8" s="21" t="str">
        <f>ناهنجاری!AO8</f>
        <v>طبیعی</v>
      </c>
      <c r="CS8" s="23" t="str">
        <f>ناهنجاری!AP8</f>
        <v>طبیعی</v>
      </c>
      <c r="CT8" s="21" t="str">
        <f>ناهنجاری!AQ8</f>
        <v>طبیعی</v>
      </c>
      <c r="CU8" s="23" t="str">
        <f>ناهنجاری!AR8</f>
        <v>خفیف</v>
      </c>
      <c r="CV8" s="23" t="str">
        <f>ناهنجاری!AS8</f>
        <v>خفیف</v>
      </c>
      <c r="CW8" s="23" t="str">
        <f>ناهنجاری!AT8</f>
        <v>طبیعی</v>
      </c>
      <c r="CX8" s="23" t="str">
        <f>ناهنجاری!AU8</f>
        <v>خفیف</v>
      </c>
      <c r="CY8" s="23" t="str">
        <f>ناهنجاری!AV8</f>
        <v>طبیعی</v>
      </c>
      <c r="CZ8" s="23" t="str">
        <f>ناهنجاری!AW8</f>
        <v>خفیف</v>
      </c>
      <c r="DA8" s="23" t="str">
        <f>ناهنجاری!AX8</f>
        <v>طبیعی</v>
      </c>
      <c r="DB8" s="23" t="str">
        <f>ناهنجاری!AY8</f>
        <v>طبیعی</v>
      </c>
      <c r="DC8" s="23" t="str">
        <f>ناهنجاری!AZ8</f>
        <v>خفیف</v>
      </c>
      <c r="DD8" s="23" t="str">
        <f>ناهنجاری!BA8</f>
        <v>طبیعی</v>
      </c>
      <c r="DE8" s="23" t="str">
        <f>ناهنجاری!BB8</f>
        <v>طبیعی</v>
      </c>
      <c r="DF8" s="23" t="str">
        <f>ناهنجاری!BC8</f>
        <v>طبیعی</v>
      </c>
      <c r="DG8" s="23" t="str">
        <f>عملکردی!AU8</f>
        <v>طبیعی</v>
      </c>
      <c r="DH8" s="23" t="str">
        <f>عملکردی!AV8</f>
        <v>طبیعی</v>
      </c>
      <c r="DI8" s="23" t="str">
        <f>عملکردی!AW8</f>
        <v>طبیعی</v>
      </c>
      <c r="DJ8" s="23" t="str">
        <f>عملکردی!AX8</f>
        <v>آسیب های احتمالی: آسیب تاندون کشکک(زانوی پرندگان)، سندرم درد کشککی رانی، آسیب ACL، التهاب تاندون و نوار ایلیوتیبیال</v>
      </c>
      <c r="DK8" s="23" t="str">
        <f>عملکردی!AY8</f>
        <v>طبیعی</v>
      </c>
      <c r="DL8" s="21" t="str">
        <f>عملکردی!AZ8</f>
        <v>طبیعی</v>
      </c>
      <c r="DM8" s="21" t="str">
        <f>عملکردی!BA8</f>
        <v>طبیعی</v>
      </c>
      <c r="DN8" s="21" t="str">
        <f>عملکردی!BB8</f>
        <v>طبیعی</v>
      </c>
      <c r="DO8" s="23" t="str">
        <f>عملکردی!BC8</f>
        <v>طبیعی</v>
      </c>
      <c r="DP8" s="23" t="str">
        <f>عملکردی!BD8</f>
        <v>احتمال بیش فعالی عضله نعلی و کم فعالی عضله ساقی قدامی</v>
      </c>
      <c r="DQ8" s="23" t="str">
        <f>عملکردی!BE8</f>
        <v>طبیعی</v>
      </c>
      <c r="DR8" s="23" t="str">
        <f>عملکردی!BF8</f>
        <v>طبیعی</v>
      </c>
      <c r="DS8" s="21" t="str">
        <f>عملکردی!BG8</f>
        <v>طبیعی</v>
      </c>
      <c r="DT8" s="21" t="str">
        <f>عملکردی!BH8</f>
        <v>طبیعی</v>
      </c>
      <c r="DU8" s="23" t="str">
        <f>عملکردی!BI8</f>
        <v>طبیعی</v>
      </c>
      <c r="DV8" s="23" t="str">
        <f>عملکردی!BJ8</f>
        <v>طبیعی</v>
      </c>
      <c r="DW8" s="21" t="str">
        <f>عملکردی!BK8</f>
        <v>طبیعی</v>
      </c>
      <c r="DX8" s="23" t="str">
        <f>عملکردی!BL8</f>
        <v>طبیعی</v>
      </c>
      <c r="DY8" s="23" t="str">
        <f>عملکردی!BM8</f>
        <v>احتمال بیش فعالی عضلات نزدیک کننده، دو سررانی(سر کوتاه)، کشنده ی پهن نیام، دوقولی خارجی، پهن خارجی</v>
      </c>
      <c r="DZ8" s="23" t="str">
        <f>عملکردی!BN8</f>
        <v>طبیعی</v>
      </c>
      <c r="EA8" s="23" t="str">
        <f>عملکردی!BO8</f>
        <v>طبیعی</v>
      </c>
      <c r="EB8" s="23" t="str">
        <f>عملکردی!BP8</f>
        <v>احتمال بیش فعالی عضلات مایل داخلی، مایل خارجی، کشنده پهن نیام، عضلات نزدیک کننده</v>
      </c>
      <c r="EC8" s="21" t="str">
        <f>عملکردی!BQ8</f>
        <v>طبیعی</v>
      </c>
      <c r="ED8" s="23" t="str">
        <f>عملکردی!BR8</f>
        <v>احتمال بیش فعالی عضلات ذوزنقه ی فوقانی و گوشه ای و احتمال کم فعالی عضلات روتیتورکاف، متوازی الاضلاع و ذوزنقه میانی و تحتانی</v>
      </c>
      <c r="EE8" s="21" t="str">
        <f>عملکردی!BS8</f>
        <v>طبیعی</v>
      </c>
      <c r="EF8" s="21" t="str">
        <f>عملکردی!BT8</f>
        <v>طبیعی</v>
      </c>
      <c r="EG8" s="21" t="str">
        <f>عملکردی!BU8</f>
        <v>طبیعی</v>
      </c>
      <c r="EH8" s="23" t="str">
        <f>عملکردی!BV8</f>
        <v>طبیعی</v>
      </c>
      <c r="EI8" s="21" t="str">
        <f>عملکردی!BW8</f>
        <v>طبیعی</v>
      </c>
      <c r="EJ8" s="21" t="str">
        <f>عملکردی!BX8</f>
        <v>طبیعی</v>
      </c>
      <c r="EK8" s="21" t="str">
        <f>عملکردی!BY8</f>
        <v>طبیعی</v>
      </c>
      <c r="EL8" s="23" t="str">
        <f>عملکردی!BZ8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EM8" s="23" t="str">
        <f>عملکردی!CA8</f>
        <v>طبیعی</v>
      </c>
      <c r="EN8" s="23" t="str">
        <f>عملکردی!CB8</f>
        <v>طبیعی</v>
      </c>
      <c r="EO8" s="23" t="str">
        <f>عملکردی!CC8</f>
        <v>طبیعی</v>
      </c>
      <c r="EP8" s="21" t="str">
        <f>عملکردی!CD8</f>
        <v>طبیعی</v>
      </c>
      <c r="EQ8" s="23" t="str">
        <f>عملکردی!CE8</f>
        <v>احتمال بیش فعالی عضلات سینه ای کوچک و کم فعالی عضلات دندان های قدامی، ذوزنقه ی میانی و تحتانی</v>
      </c>
      <c r="ER8" s="23" t="str">
        <f>عملکردی!CF8</f>
        <v>احتمال بیش فعالی عضلات ذورنقه ی فوقانی، جناغی-چنبری-پستانی، گوشه ای، و کم فعالی عضلات خم کننده های عمقی گردن</v>
      </c>
      <c r="ES8" s="23" t="str">
        <f>عملکردی!CG8</f>
        <v>طبیعی</v>
      </c>
      <c r="ET8" s="23" t="str">
        <f>عملکردی!CH8</f>
        <v>طبیعی</v>
      </c>
      <c r="EU8" s="23" t="str">
        <f>عملکردی!CI8</f>
        <v>طبیعی</v>
      </c>
      <c r="EV8" s="23" t="str">
        <f>عملکردی!CJ8</f>
        <v>خفیف</v>
      </c>
      <c r="EW8" t="str">
        <f>پرسشنامه!L8</f>
        <v xml:space="preserve">باید قبل از اینکه فعالیت بدنی خود را شروع کنید با پزشک مشورت کنید. </v>
      </c>
      <c r="EX8" s="5">
        <f>پرسشنامه!BE8</f>
        <v>85</v>
      </c>
      <c r="EY8" s="9">
        <f>پرسشنامه!BF8</f>
        <v>81.666666666666671</v>
      </c>
      <c r="EZ8" t="str">
        <f>پرسشنامه!BG8</f>
        <v>بهتر از متوسط</v>
      </c>
      <c r="FA8" t="str">
        <f>پرسشنامه!BH8</f>
        <v>بهتر از متوسط</v>
      </c>
      <c r="FB8" t="str">
        <f>پرسشنامه!BI8</f>
        <v>بهتر از متوسط</v>
      </c>
      <c r="FC8" t="str">
        <f>پرسشنامه!BJ8</f>
        <v>بهتر از متوسط</v>
      </c>
      <c r="FD8" s="5">
        <f>پرسشنامه!CD8</f>
        <v>64</v>
      </c>
      <c r="FE8" t="str">
        <f>پرسشنامه!CE8</f>
        <v>بهتر از متوسط</v>
      </c>
      <c r="FF8" t="str">
        <f>پرسشنامه!CF8</f>
        <v>بهتر از متوسط</v>
      </c>
      <c r="FG8" s="5">
        <f>پرسشنامه!DI8</f>
        <v>28</v>
      </c>
      <c r="FH8" t="str">
        <f>پرسشنامه!DJ8</f>
        <v>بدتر از متوسط</v>
      </c>
      <c r="FI8" t="str">
        <f>پرسشنامه!DK8</f>
        <v>بدتر از متوسط</v>
      </c>
      <c r="FJ8" s="5">
        <f>پرسشنامه!DX8</f>
        <v>34</v>
      </c>
      <c r="FK8" t="str">
        <f>پرسشنامه!DY8</f>
        <v>بهتر از متوسط</v>
      </c>
      <c r="FL8" t="str">
        <f>پرسشنامه!DZ8</f>
        <v>بهتر از متوسط</v>
      </c>
      <c r="FM8" s="5">
        <f>پرسشنامه!FD8</f>
        <v>56</v>
      </c>
      <c r="FN8" t="str">
        <f>پرسشنامه!FE8</f>
        <v>بهتر از متوسط</v>
      </c>
      <c r="FO8" t="str">
        <f>پرسشنامه!FF8</f>
        <v>بهتر از متوسط</v>
      </c>
      <c r="FP8" s="5">
        <f>پرسشنامه!FV8</f>
        <v>39</v>
      </c>
      <c r="FQ8" t="str">
        <f>پرسشنامه!FW8</f>
        <v>بهتر از متوسط</v>
      </c>
      <c r="FR8" t="str">
        <f>پرسشنامه!FX8</f>
        <v>بهتر از متوسط</v>
      </c>
    </row>
    <row r="9" spans="1:174" ht="18.75" customHeight="1" x14ac:dyDescent="0.3">
      <c r="A9" s="20" t="str">
        <f>'اطلاعات شخصی'!B9</f>
        <v>سرکار خانم</v>
      </c>
      <c r="B9" s="20" t="str">
        <f>'اطلاعات شخصی'!C9</f>
        <v>سعیده</v>
      </c>
      <c r="C9" s="20" t="str">
        <f>'اطلاعات شخصی'!D9</f>
        <v>قربانی</v>
      </c>
      <c r="D9" s="21">
        <f>'اطلاعات شخصی'!E9</f>
        <v>1271087812</v>
      </c>
      <c r="E9" s="22">
        <f>'اطلاعات شخصی'!F9</f>
        <v>9130913375</v>
      </c>
      <c r="F9" s="20" t="str">
        <f>'اطلاعات شخصی'!I9</f>
        <v>فوق دیپلم</v>
      </c>
      <c r="G9" s="21" t="str">
        <f>'اطلاعات شخصی'!J9</f>
        <v>کارمند</v>
      </c>
      <c r="H9" s="21" t="str">
        <f>'اطلاعات شخصی'!K9</f>
        <v>شرکت بهبود ارتباط چهل ستون</v>
      </c>
      <c r="I9" s="21">
        <f>'اطلاعات شخصی'!L9</f>
        <v>0</v>
      </c>
      <c r="J9" s="21" t="str">
        <f>'اطلاعات شخصی'!N9</f>
        <v>گوارشی</v>
      </c>
      <c r="K9" s="21" t="str">
        <f>'اطلاعات شخصی'!P9</f>
        <v>پا-ساق پا-زانو-دنبالچه-کمر-گردن-کتف-شانه-مچ دست</v>
      </c>
      <c r="L9" s="20" t="str">
        <f>'اطلاعات شخصی'!R9</f>
        <v>نسبتا فعال</v>
      </c>
      <c r="M9" s="21">
        <f>'اطلاعات شخصی'!S9</f>
        <v>167</v>
      </c>
      <c r="N9" s="23">
        <f>'اطلاعات شخصی'!T9</f>
        <v>51.6</v>
      </c>
      <c r="O9" s="21">
        <f ca="1">'اطلاعات شخصی'!U9</f>
        <v>31</v>
      </c>
      <c r="P9" s="21">
        <f>'شاخص بدنی'!H9</f>
        <v>30</v>
      </c>
      <c r="Q9" s="21">
        <f>'شاخص بدنی'!I9</f>
        <v>36</v>
      </c>
      <c r="R9" s="21">
        <f>'شاخص بدنی'!J9</f>
        <v>23</v>
      </c>
      <c r="S9" s="21">
        <f>'شاخص بدنی'!K9</f>
        <v>84</v>
      </c>
      <c r="T9" s="21">
        <f>'شاخص بدنی'!L9</f>
        <v>72</v>
      </c>
      <c r="U9" s="21">
        <f>'شاخص بدنی'!M9</f>
        <v>93</v>
      </c>
      <c r="V9" s="21">
        <f>'شاخص بدنی'!N9</f>
        <v>48</v>
      </c>
      <c r="W9" s="23">
        <f>'شاخص بدنی'!O9</f>
        <v>18.501918319050521</v>
      </c>
      <c r="X9" s="20" t="str">
        <f>'شاخص بدنی'!P9</f>
        <v>طبیعی</v>
      </c>
      <c r="Y9" s="21">
        <f>'شاخص بدنی'!Q9</f>
        <v>25</v>
      </c>
      <c r="Z9" s="23">
        <f>'شاخص بدنی'!R9</f>
        <v>18.5</v>
      </c>
      <c r="AA9" s="23">
        <f>'شاخص بدنی'!T9</f>
        <v>58.771713900000009</v>
      </c>
      <c r="AB9" s="23">
        <f>'شاخص بدنی'!U9</f>
        <v>-7.1717139000000074</v>
      </c>
      <c r="AC9" s="20" t="str">
        <f>'شاخص بدنی'!V9</f>
        <v>کمبود وزن</v>
      </c>
      <c r="AD9" s="23">
        <f>'شاخص بدنی'!W9</f>
        <v>69.722499999999997</v>
      </c>
      <c r="AE9" s="23">
        <f>'شاخص بدنی'!X9</f>
        <v>51.594650000000001</v>
      </c>
      <c r="AF9" s="23">
        <f>'شاخص بدنی'!Y9</f>
        <v>0.77419354838709675</v>
      </c>
      <c r="AG9" s="20" t="str">
        <f>'شاخص بدنی'!Z9</f>
        <v>کم</v>
      </c>
      <c r="AH9" s="20" t="str">
        <f>'شاخص بدنی'!AA9</f>
        <v>0.8</v>
      </c>
      <c r="AI9" s="23" t="e">
        <f ca="1">'شاخص بدنی'!AB9</f>
        <v>#REF!</v>
      </c>
      <c r="AJ9" s="20" t="e">
        <f ca="1">'شاخص بدنی'!AC9</f>
        <v>#REF!</v>
      </c>
      <c r="AK9" s="20" t="str">
        <f>'شاخص بدنی'!AD9</f>
        <v>32_14</v>
      </c>
      <c r="AL9" s="23" t="e">
        <f ca="1">'شاخص بدنی'!AE9</f>
        <v>#REF!</v>
      </c>
      <c r="AM9" s="23">
        <f>'شاخص بدنی'!AF9</f>
        <v>18.576000000000001</v>
      </c>
      <c r="AN9" s="23">
        <f>'شاخص بدنی'!AG9</f>
        <v>6.1920000000000002</v>
      </c>
      <c r="AO9" s="23">
        <f>'شاخص بدنی'!AH9</f>
        <v>7.74</v>
      </c>
      <c r="AP9" s="23">
        <f>'شاخص بدنی'!AI9</f>
        <v>6.1920000000000002</v>
      </c>
      <c r="AQ9" s="23">
        <f>'شاخص بدنی'!AJ9</f>
        <v>12.9</v>
      </c>
      <c r="AR9" s="23" t="e">
        <f ca="1">'شاخص بدنی'!AK9</f>
        <v>#REF!</v>
      </c>
      <c r="AS9" s="23" t="e">
        <f ca="1">'شاخص بدنی'!AL9</f>
        <v>#REF!</v>
      </c>
      <c r="AT9" s="23" t="e">
        <f ca="1">'شاخص بدنی'!AM9</f>
        <v>#REF!</v>
      </c>
      <c r="AU9" s="23" t="e">
        <f ca="1">'شاخص بدنی'!AN9</f>
        <v>#REF!</v>
      </c>
      <c r="AV9" s="23" t="e">
        <f ca="1">'شاخص بدنی'!AO9</f>
        <v>#REF!</v>
      </c>
      <c r="AW9" s="23" t="e">
        <f ca="1">'شاخص بدنی'!AP9</f>
        <v>#REF!</v>
      </c>
      <c r="AX9" s="23" t="e">
        <f ca="1">'شاخص بدنی'!AQ9</f>
        <v>#REF!</v>
      </c>
      <c r="AY9" s="23">
        <f>'شاخص بدنی'!AR9</f>
        <v>21.157817004000002</v>
      </c>
      <c r="AZ9" s="23">
        <f>'شاخص بدنی'!AS9</f>
        <v>7.0526056680000009</v>
      </c>
      <c r="BA9" s="23">
        <f>'شاخص بدنی'!AT9</f>
        <v>8.8157570850000013</v>
      </c>
      <c r="BB9" s="23">
        <f>'شاخص بدنی'!AU9</f>
        <v>7.0526056680000009</v>
      </c>
      <c r="BC9" s="23">
        <f>'شاخص بدنی'!AV9</f>
        <v>14.692928475000002</v>
      </c>
      <c r="BD9" s="23" t="e">
        <f ca="1">'شاخص بدنی'!AW9</f>
        <v>#REF!</v>
      </c>
      <c r="BE9" s="23" t="e">
        <f ca="1">'شاخص بدنی'!AX9</f>
        <v>#REF!</v>
      </c>
      <c r="BF9" s="23" t="e">
        <f ca="1">'شاخص بدنی'!AY9</f>
        <v>#REF!</v>
      </c>
      <c r="BG9" s="23" t="e">
        <f ca="1">'شاخص بدنی'!AZ9</f>
        <v>#REF!</v>
      </c>
      <c r="BH9" s="23">
        <f ca="1">تغذیه!J9</f>
        <v>1307.8742</v>
      </c>
      <c r="BI9" s="23">
        <f ca="1">تغذیه!K9</f>
        <v>1569.44904</v>
      </c>
      <c r="BJ9" s="23">
        <f ca="1">تغذیه!L9</f>
        <v>2027.2050100000001</v>
      </c>
      <c r="BK9" s="20" t="str">
        <f>تغذیه!M9</f>
        <v>طبیعی</v>
      </c>
      <c r="BL9" s="20" t="str">
        <f>تغذیه!N9</f>
        <v>نیازی به افزایش یا کاهش کالری ندارید</v>
      </c>
      <c r="BM9" s="23">
        <f ca="1">تغذیه!O9</f>
        <v>2027.2050100000001</v>
      </c>
      <c r="BN9" s="23">
        <f ca="1">تغذیه!P9</f>
        <v>506.80125250000003</v>
      </c>
      <c r="BO9" s="23">
        <f ca="1">تغذیه!Q9</f>
        <v>709.52175350000005</v>
      </c>
      <c r="BP9" s="23">
        <f ca="1">تغذیه!R9</f>
        <v>557.48137775000009</v>
      </c>
      <c r="BQ9" s="23">
        <f ca="1">تغذیه!S9</f>
        <v>253.40062625000002</v>
      </c>
      <c r="BR9" s="23">
        <f ca="1">تغذیه!T9</f>
        <v>304.08075150000002</v>
      </c>
      <c r="BS9" s="23">
        <f ca="1">تغذیه!U9</f>
        <v>76.020187875000005</v>
      </c>
      <c r="BT9" s="23">
        <f ca="1">تغذیه!V9</f>
        <v>56.311250277777781</v>
      </c>
      <c r="BU9" s="23">
        <f ca="1">تغذیه!W9</f>
        <v>76.020187875000005</v>
      </c>
      <c r="BV9" s="23">
        <f ca="1">تغذیه!X9</f>
        <v>106.42826302500001</v>
      </c>
      <c r="BW9" s="23">
        <f ca="1">تغذیه!Y9</f>
        <v>83.622206662500005</v>
      </c>
      <c r="BX9" s="23">
        <f ca="1">تغذیه!Z9</f>
        <v>38.010093937500002</v>
      </c>
      <c r="BY9" s="23">
        <f ca="1">تغذیه!AA9</f>
        <v>19.005046968750001</v>
      </c>
      <c r="BZ9" s="23">
        <f ca="1">تغذیه!AB9</f>
        <v>26.607065756250002</v>
      </c>
      <c r="CA9" s="23">
        <f ca="1">تغذیه!AC9</f>
        <v>20.905551665625001</v>
      </c>
      <c r="CB9" s="23">
        <f ca="1">تغذیه!AD9</f>
        <v>9.5025234843750006</v>
      </c>
      <c r="CC9" s="23">
        <f ca="1">تغذیه!AE9</f>
        <v>14.077812569444445</v>
      </c>
      <c r="CD9" s="23">
        <f ca="1">تغذیه!AF9</f>
        <v>19.708937597222221</v>
      </c>
      <c r="CE9" s="23">
        <f ca="1">تغذیه!AG9</f>
        <v>15.485593826388891</v>
      </c>
      <c r="CF9" s="23">
        <f ca="1">تغذیه!AH9</f>
        <v>7.0389062847222226</v>
      </c>
      <c r="CG9" s="23" t="str">
        <f>ناهنجاری!AD9</f>
        <v>طبیعی</v>
      </c>
      <c r="CH9" s="21" t="str">
        <f>ناهنجاری!AE9</f>
        <v>طبیعی</v>
      </c>
      <c r="CI9" s="21" t="str">
        <f>ناهنجاری!AF9</f>
        <v>طبیعی</v>
      </c>
      <c r="CJ9" s="23" t="str">
        <f>ناهنجاری!AG9</f>
        <v>طبیعی</v>
      </c>
      <c r="CK9" s="23" t="str">
        <f>ناهنجاری!AH9</f>
        <v>طبیعی</v>
      </c>
      <c r="CL9" s="23" t="str">
        <f>ناهنجاری!AI9</f>
        <v>طبیعی</v>
      </c>
      <c r="CM9" s="23" t="str">
        <f>ناهنجاری!AJ9</f>
        <v>خفیف</v>
      </c>
      <c r="CN9" s="23" t="str">
        <f>ناهنجاری!AK9</f>
        <v>خفیف</v>
      </c>
      <c r="CO9" s="23" t="str">
        <f>ناهنجاری!AL9</f>
        <v>طبیعی</v>
      </c>
      <c r="CP9" s="23" t="str">
        <f>ناهنجاری!AM9</f>
        <v>طبیعی</v>
      </c>
      <c r="CQ9" s="21" t="str">
        <f>ناهنجاری!AN9</f>
        <v>طبیعی</v>
      </c>
      <c r="CR9" s="21" t="str">
        <f>ناهنجاری!AO9</f>
        <v>طبیعی</v>
      </c>
      <c r="CS9" s="23" t="str">
        <f>ناهنجاری!AP9</f>
        <v>طبیعی</v>
      </c>
      <c r="CT9" s="21" t="str">
        <f>ناهنجاری!AQ9</f>
        <v>طبیعی</v>
      </c>
      <c r="CU9" s="23" t="str">
        <f>ناهنجاری!AR9</f>
        <v>طبیعی</v>
      </c>
      <c r="CV9" s="23" t="str">
        <f>ناهنجاری!AS9</f>
        <v>طبیعی</v>
      </c>
      <c r="CW9" s="23" t="str">
        <f>ناهنجاری!AT9</f>
        <v>طبیعی</v>
      </c>
      <c r="CX9" s="23" t="str">
        <f>ناهنجاری!AU9</f>
        <v>طبیعی</v>
      </c>
      <c r="CY9" s="23" t="str">
        <f>ناهنجاری!AV9</f>
        <v>طبیعی</v>
      </c>
      <c r="CZ9" s="23" t="str">
        <f>ناهنجاری!AW9</f>
        <v>طبیعی</v>
      </c>
      <c r="DA9" s="23" t="str">
        <f>ناهنجاری!AX9</f>
        <v>خفیف</v>
      </c>
      <c r="DB9" s="23" t="str">
        <f>ناهنجاری!AY9</f>
        <v>طبیعی</v>
      </c>
      <c r="DC9" s="23" t="str">
        <f>ناهنجاری!AZ9</f>
        <v>طبیعی</v>
      </c>
      <c r="DD9" s="23" t="str">
        <f>ناهنجاری!BA9</f>
        <v>خفیف</v>
      </c>
      <c r="DE9" s="23" t="str">
        <f>ناهنجاری!BB9</f>
        <v>طبیعی</v>
      </c>
      <c r="DF9" s="23" t="str">
        <f>ناهنجاری!BC9</f>
        <v>طبیعی</v>
      </c>
      <c r="DG9" s="23" t="str">
        <f>عملکردی!AU9</f>
        <v>طبیعی</v>
      </c>
      <c r="DH9" s="23" t="str">
        <f>عملکردی!AV9</f>
        <v>طبیعی</v>
      </c>
      <c r="DI9" s="23" t="str">
        <f>عملکردی!AW9</f>
        <v>طبیعی</v>
      </c>
      <c r="DJ9" s="23" t="str">
        <f>عملکردی!AX9</f>
        <v>طبیعی</v>
      </c>
      <c r="DK9" s="23" t="str">
        <f>عملکردی!AY9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9" s="21" t="str">
        <f>عملکردی!AZ9</f>
        <v>طبیعی</v>
      </c>
      <c r="DM9" s="21" t="str">
        <f>عملکردی!BA9</f>
        <v>طبیعی</v>
      </c>
      <c r="DN9" s="21" t="str">
        <f>عملکردی!BB9</f>
        <v>طبیعی</v>
      </c>
      <c r="DO9" s="23" t="str">
        <f>عملکردی!BC9</f>
        <v>طبیعی</v>
      </c>
      <c r="DP9" s="23" t="str">
        <f>عملکردی!BD9</f>
        <v>طبیعی</v>
      </c>
      <c r="DQ9" s="23" t="str">
        <f>عملکردی!BE9</f>
        <v>طبیعی</v>
      </c>
      <c r="DR9" s="23" t="str">
        <f>عملکردی!BF9</f>
        <v>طبیعی</v>
      </c>
      <c r="DS9" s="21" t="str">
        <f>عملکردی!BG9</f>
        <v>طبیعی</v>
      </c>
      <c r="DT9" s="21" t="str">
        <f>عملکردی!BH9</f>
        <v>طبیعی</v>
      </c>
      <c r="DU9" s="23" t="str">
        <f>عملکردی!BI9</f>
        <v>طبیعی</v>
      </c>
      <c r="DV9" s="23" t="str">
        <f>عملکردی!BJ9</f>
        <v>طبیعی</v>
      </c>
      <c r="DW9" s="21" t="str">
        <f>عملکردی!BK9</f>
        <v>طبیعی</v>
      </c>
      <c r="DX9" s="23" t="str">
        <f>عملکردی!BL9</f>
        <v>طبیعی</v>
      </c>
      <c r="DY9" s="23" t="str">
        <f>عملکردی!BM9</f>
        <v>طبیعی</v>
      </c>
      <c r="DZ9" s="23" t="str">
        <f>عملکردی!BN9</f>
        <v>احتمال بیش فعالی عضلات مربع کمری(سمت مقابل پای تکیه)، کشنده ی پهن نیام / سرینی کوچک(سمت موافق پای تکیه)</v>
      </c>
      <c r="EA9" s="23" t="str">
        <f>عملکردی!BO9</f>
        <v>طبیعی</v>
      </c>
      <c r="EB9" s="23" t="str">
        <f>عملکردی!BP9</f>
        <v>طبیعی</v>
      </c>
      <c r="EC9" s="21" t="str">
        <f>عملکردی!BQ9</f>
        <v>طبیعی</v>
      </c>
      <c r="ED9" s="23" t="str">
        <f>عملکردی!BR9</f>
        <v>احتمال بیش فعالی عضلات ذوزنقه ی فوقانی و گوشه ای و احتمال کم فعالی عضلات روتیتورکاف، متوازی الاضلاع و ذوزنقه میانی و تحتانی</v>
      </c>
      <c r="EE9" s="21" t="str">
        <f>عملکردی!BS9</f>
        <v>طبیعی</v>
      </c>
      <c r="EF9" s="21" t="str">
        <f>عملکردی!BT9</f>
        <v>طبیعی</v>
      </c>
      <c r="EG9" s="21" t="str">
        <f>عملکردی!BU9</f>
        <v>طبیعی</v>
      </c>
      <c r="EH9" s="23" t="str">
        <f>عملکردی!BV9</f>
        <v>طبیعی</v>
      </c>
      <c r="EI9" s="21" t="str">
        <f>عملکردی!BW9</f>
        <v>طبیعی</v>
      </c>
      <c r="EJ9" s="21" t="str">
        <f>عملکردی!BX9</f>
        <v>طبیعی</v>
      </c>
      <c r="EK9" s="21" t="str">
        <f>عملکردی!BY9</f>
        <v>طبیعی</v>
      </c>
      <c r="EL9" s="23" t="str">
        <f>عملکردی!BZ9</f>
        <v>طبیعی</v>
      </c>
      <c r="EM9" s="23" t="str">
        <f>عملکردی!CA9</f>
        <v>طبیعی</v>
      </c>
      <c r="EN9" s="23" t="str">
        <f>عملکردی!CB9</f>
        <v>احتمال بیش فعالی عضلات راست کننده ی ستون فقرات، خم کننده های ران و کم فعالی عضلات پایدار کننده های ناحیه ثبات مرکزی تنه، سرینی بزرگ</v>
      </c>
      <c r="EO9" s="23" t="str">
        <f>عملکردی!CC9</f>
        <v>طبیعی</v>
      </c>
      <c r="EP9" s="21" t="str">
        <f>عملکردی!CD9</f>
        <v>طبیعی</v>
      </c>
      <c r="EQ9" s="23" t="str">
        <f>عملکردی!CE9</f>
        <v>طبیعی</v>
      </c>
      <c r="ER9" s="23" t="str">
        <f>عملکردی!CF9</f>
        <v>طبیعی</v>
      </c>
      <c r="ES9" s="23" t="str">
        <f>عملکردی!CG9</f>
        <v>خفیف</v>
      </c>
      <c r="ET9" s="23" t="str">
        <f>عملکردی!CH9</f>
        <v>خفیف</v>
      </c>
      <c r="EU9" s="23" t="str">
        <f>عملکردی!CI9</f>
        <v>طبیعی</v>
      </c>
      <c r="EV9" s="23" t="str">
        <f>عملکردی!CJ9</f>
        <v>طبیعی</v>
      </c>
      <c r="EW9" t="str">
        <f>پرسشنامه!L9</f>
        <v xml:space="preserve">باید قبل از اینکه فعالیت بدنی خود را شروع کنید با پزشک مشورت کنید. </v>
      </c>
      <c r="EX9" s="9">
        <f>پرسشنامه!BE9</f>
        <v>63.125</v>
      </c>
      <c r="EY9" s="5">
        <f>پرسشنامه!BF9</f>
        <v>45</v>
      </c>
      <c r="EZ9" t="str">
        <f>پرسشنامه!BG9</f>
        <v>بهتر از متوسط</v>
      </c>
      <c r="FA9" t="str">
        <f>پرسشنامه!BH9</f>
        <v>بدتر از متوسط</v>
      </c>
      <c r="FB9" t="str">
        <f>پرسشنامه!BI9</f>
        <v>بدتر از متوسط</v>
      </c>
      <c r="FC9" t="str">
        <f>پرسشنامه!BJ9</f>
        <v>بدتر از متوسط</v>
      </c>
      <c r="FD9" s="5">
        <f>پرسشنامه!CD9</f>
        <v>45</v>
      </c>
      <c r="FE9" t="str">
        <f>پرسشنامه!CE9</f>
        <v>بهتر از متوسط</v>
      </c>
      <c r="FF9" t="str">
        <f>پرسشنامه!CF9</f>
        <v>بهتر از متوسط</v>
      </c>
      <c r="FG9" s="5">
        <f>پرسشنامه!DI9</f>
        <v>36</v>
      </c>
      <c r="FH9" t="str">
        <f>پرسشنامه!DJ9</f>
        <v>بدتر از متوسط</v>
      </c>
      <c r="FI9" t="str">
        <f>پرسشنامه!DK9</f>
        <v>بدتر از متوسط</v>
      </c>
      <c r="FJ9" s="5">
        <f>پرسشنامه!DX9</f>
        <v>29</v>
      </c>
      <c r="FK9" t="str">
        <f>پرسشنامه!DY9</f>
        <v>بهتر از متوسط</v>
      </c>
      <c r="FL9" t="str">
        <f>پرسشنامه!DZ9</f>
        <v>بهتر از متوسط</v>
      </c>
      <c r="FM9" s="5">
        <f>پرسشنامه!FD9</f>
        <v>38</v>
      </c>
      <c r="FN9" t="str">
        <f>پرسشنامه!FE9</f>
        <v>بدتر از متوسط</v>
      </c>
      <c r="FO9" t="str">
        <f>پرسشنامه!FF9</f>
        <v>بدتر از متوسط</v>
      </c>
      <c r="FP9" s="5">
        <f>پرسشنامه!FV9</f>
        <v>35</v>
      </c>
      <c r="FQ9" t="str">
        <f>پرسشنامه!FW9</f>
        <v>بهتر از متوسط</v>
      </c>
      <c r="FR9" t="str">
        <f>پرسشنامه!FX9</f>
        <v>بهتر از متوسط</v>
      </c>
    </row>
    <row r="10" spans="1:174" ht="18.75" customHeight="1" x14ac:dyDescent="0.3">
      <c r="A10" s="20" t="str">
        <f>'اطلاعات شخصی'!B10</f>
        <v>سرکار خانم</v>
      </c>
      <c r="B10" s="20" t="str">
        <f>'اطلاعات شخصی'!C10</f>
        <v>شیرین</v>
      </c>
      <c r="C10" s="20" t="str">
        <f>'اطلاعات شخصی'!D10</f>
        <v>شیرانی</v>
      </c>
      <c r="D10" s="21">
        <f>'اطلاعات شخصی'!E10</f>
        <v>1272569810</v>
      </c>
      <c r="E10" s="22">
        <f>'اطلاعات شخصی'!F10</f>
        <v>9938278805</v>
      </c>
      <c r="F10" s="20" t="str">
        <f>'اطلاعات شخصی'!I10</f>
        <v>لیسانس</v>
      </c>
      <c r="G10" s="21" t="str">
        <f>'اطلاعات شخصی'!J10</f>
        <v xml:space="preserve">کارمند </v>
      </c>
      <c r="H10" s="21" t="str">
        <f>'اطلاعات شخصی'!K10</f>
        <v xml:space="preserve">شهرک علمی تحقیقاتی </v>
      </c>
      <c r="I10" s="23">
        <f>'اطلاعات شخصی'!L10</f>
        <v>1.5</v>
      </c>
      <c r="J10" s="21">
        <f>'اطلاعات شخصی'!N10</f>
        <v>0</v>
      </c>
      <c r="K10" s="21" t="str">
        <f>'اطلاعات شخصی'!P10</f>
        <v>زانو-کمر-گردن-انگشتان دست</v>
      </c>
      <c r="L10" s="20" t="str">
        <f>'اطلاعات شخصی'!R10</f>
        <v>نسبتا فعال</v>
      </c>
      <c r="M10" s="21">
        <f>'اطلاعات شخصی'!S10</f>
        <v>150</v>
      </c>
      <c r="N10" s="21">
        <f>'اطلاعات شخصی'!T10</f>
        <v>77</v>
      </c>
      <c r="O10" s="21">
        <f ca="1">'اطلاعات شخصی'!U10</f>
        <v>25</v>
      </c>
      <c r="P10" s="21">
        <f>'شاخص بدنی'!H10</f>
        <v>34</v>
      </c>
      <c r="Q10" s="21">
        <f>'شاخص بدنی'!I10</f>
        <v>39</v>
      </c>
      <c r="R10" s="21">
        <f>'شاخص بدنی'!J10</f>
        <v>32</v>
      </c>
      <c r="S10" s="21">
        <f>'شاخص بدنی'!K10</f>
        <v>107</v>
      </c>
      <c r="T10" s="21">
        <f>'شاخص بدنی'!L10</f>
        <v>92</v>
      </c>
      <c r="U10" s="21">
        <f>'شاخص بدنی'!M10</f>
        <v>113</v>
      </c>
      <c r="V10" s="21">
        <f>'شاخص بدنی'!N10</f>
        <v>63</v>
      </c>
      <c r="W10" s="23">
        <f>'شاخص بدنی'!O10</f>
        <v>34.222222222222221</v>
      </c>
      <c r="X10" s="20" t="str">
        <f>'شاخص بدنی'!P10</f>
        <v>چاق</v>
      </c>
      <c r="Y10" s="21">
        <f>'شاخص بدنی'!Q10</f>
        <v>25</v>
      </c>
      <c r="Z10" s="23">
        <f>'شاخص بدنی'!R10</f>
        <v>18.5</v>
      </c>
      <c r="AA10" s="23">
        <f>'شاخص بدنی'!T10</f>
        <v>47.393755000000006</v>
      </c>
      <c r="AB10" s="23">
        <f>'شاخص بدنی'!U10</f>
        <v>29.606244999999994</v>
      </c>
      <c r="AC10" s="20" t="str">
        <f>'شاخص بدنی'!V10</f>
        <v>اضافه وزن</v>
      </c>
      <c r="AD10" s="23">
        <f>'شاخص بدنی'!W10</f>
        <v>56.25</v>
      </c>
      <c r="AE10" s="23">
        <f>'شاخص بدنی'!X10</f>
        <v>41.625</v>
      </c>
      <c r="AF10" s="23">
        <f>'شاخص بدنی'!Y10</f>
        <v>0.81415929203539827</v>
      </c>
      <c r="AG10" s="20" t="str">
        <f>'شاخص بدنی'!Z10</f>
        <v>متوسط</v>
      </c>
      <c r="AH10" s="20" t="str">
        <f>'شاخص بدنی'!AA10</f>
        <v>0.8</v>
      </c>
      <c r="AI10" s="23" t="e">
        <f ca="1">'شاخص بدنی'!AB10</f>
        <v>#REF!</v>
      </c>
      <c r="AJ10" s="20" t="e">
        <f ca="1">'شاخص بدنی'!AC10</f>
        <v>#REF!</v>
      </c>
      <c r="AK10" s="20" t="str">
        <f>'شاخص بدنی'!AD10</f>
        <v>32_14</v>
      </c>
      <c r="AL10" s="23" t="e">
        <f ca="1">'شاخص بدنی'!AE10</f>
        <v>#REF!</v>
      </c>
      <c r="AM10" s="23">
        <f>'شاخص بدنی'!AF10</f>
        <v>27.72</v>
      </c>
      <c r="AN10" s="23">
        <f>'شاخص بدنی'!AG10</f>
        <v>9.24</v>
      </c>
      <c r="AO10" s="23">
        <f>'شاخص بدنی'!AH10</f>
        <v>11.549999999999999</v>
      </c>
      <c r="AP10" s="23">
        <f>'شاخص بدنی'!AI10</f>
        <v>9.24</v>
      </c>
      <c r="AQ10" s="23">
        <f>'شاخص بدنی'!AJ10</f>
        <v>19.25</v>
      </c>
      <c r="AR10" s="23" t="e">
        <f ca="1">'شاخص بدنی'!AK10</f>
        <v>#REF!</v>
      </c>
      <c r="AS10" s="23" t="e">
        <f ca="1">'شاخص بدنی'!AL10</f>
        <v>#REF!</v>
      </c>
      <c r="AT10" s="23" t="e">
        <f ca="1">'شاخص بدنی'!AM10</f>
        <v>#REF!</v>
      </c>
      <c r="AU10" s="23" t="e">
        <f ca="1">'شاخص بدنی'!AN10</f>
        <v>#REF!</v>
      </c>
      <c r="AV10" s="23" t="e">
        <f ca="1">'شاخص بدنی'!AO10</f>
        <v>#REF!</v>
      </c>
      <c r="AW10" s="23" t="e">
        <f ca="1">'شاخص بدنی'!AP10</f>
        <v>#REF!</v>
      </c>
      <c r="AX10" s="23" t="e">
        <f ca="1">'شاخص بدنی'!AQ10</f>
        <v>#REF!</v>
      </c>
      <c r="AY10" s="23">
        <f>'شاخص بدنی'!AR10</f>
        <v>17.061751800000003</v>
      </c>
      <c r="AZ10" s="23">
        <f>'شاخص بدنی'!AS10</f>
        <v>5.6872506000000005</v>
      </c>
      <c r="BA10" s="23">
        <f>'شاخص بدنی'!AT10</f>
        <v>7.1090632500000011</v>
      </c>
      <c r="BB10" s="23">
        <f>'شاخص بدنی'!AU10</f>
        <v>5.6872506000000005</v>
      </c>
      <c r="BC10" s="23">
        <f>'شاخص بدنی'!AV10</f>
        <v>11.848438750000001</v>
      </c>
      <c r="BD10" s="23" t="e">
        <f ca="1">'شاخص بدنی'!AW10</f>
        <v>#REF!</v>
      </c>
      <c r="BE10" s="23" t="e">
        <f ca="1">'شاخص بدنی'!AX10</f>
        <v>#REF!</v>
      </c>
      <c r="BF10" s="23" t="e">
        <f ca="1">'شاخص بدنی'!AY10</f>
        <v>#REF!</v>
      </c>
      <c r="BG10" s="23" t="e">
        <f ca="1">'شاخص بدنی'!AZ10</f>
        <v>#REF!</v>
      </c>
      <c r="BH10" s="23">
        <f ca="1">تغذیه!J10</f>
        <v>1516.0620000000001</v>
      </c>
      <c r="BI10" s="23">
        <f ca="1">تغذیه!K10</f>
        <v>1819.2744</v>
      </c>
      <c r="BJ10" s="23">
        <f ca="1">تغذیه!L10</f>
        <v>2349.8961000000004</v>
      </c>
      <c r="BK10" s="20" t="str">
        <f>تغذیه!M10</f>
        <v>چاق</v>
      </c>
      <c r="BL10" s="20" t="str">
        <f>تغذیه!N10</f>
        <v>کاهش 500 کیلوکالری</v>
      </c>
      <c r="BM10" s="23">
        <f ca="1">تغذیه!O10</f>
        <v>1849.8961000000004</v>
      </c>
      <c r="BN10" s="23">
        <f ca="1">تغذیه!P10</f>
        <v>462.4740250000001</v>
      </c>
      <c r="BO10" s="23">
        <f ca="1">تغذیه!Q10</f>
        <v>647.46363500000007</v>
      </c>
      <c r="BP10" s="23">
        <f ca="1">تغذیه!R10</f>
        <v>508.72142750000017</v>
      </c>
      <c r="BQ10" s="23">
        <f ca="1">تغذیه!S10</f>
        <v>231.23701250000005</v>
      </c>
      <c r="BR10" s="23">
        <f ca="1">تغذیه!T10</f>
        <v>277.48441500000007</v>
      </c>
      <c r="BS10" s="23">
        <f ca="1">تغذیه!U10</f>
        <v>69.371103750000017</v>
      </c>
      <c r="BT10" s="23">
        <f ca="1">تغذیه!V10</f>
        <v>51.38600277777779</v>
      </c>
      <c r="BU10" s="23">
        <f ca="1">تغذیه!W10</f>
        <v>69.371103750000017</v>
      </c>
      <c r="BV10" s="23">
        <f ca="1">تغذیه!X10</f>
        <v>97.119545250000016</v>
      </c>
      <c r="BW10" s="23">
        <f ca="1">تغذیه!Y10</f>
        <v>76.308214125000021</v>
      </c>
      <c r="BX10" s="23">
        <f ca="1">تغذیه!Z10</f>
        <v>34.685551875000009</v>
      </c>
      <c r="BY10" s="23">
        <f ca="1">تغذیه!AA10</f>
        <v>17.342775937500004</v>
      </c>
      <c r="BZ10" s="23">
        <f ca="1">تغذیه!AB10</f>
        <v>24.279886312500004</v>
      </c>
      <c r="CA10" s="23">
        <f ca="1">تغذیه!AC10</f>
        <v>19.077053531250005</v>
      </c>
      <c r="CB10" s="23">
        <f ca="1">تغذیه!AD10</f>
        <v>8.6713879687500022</v>
      </c>
      <c r="CC10" s="23">
        <f ca="1">تغذیه!AE10</f>
        <v>12.846500694444448</v>
      </c>
      <c r="CD10" s="23">
        <f ca="1">تغذیه!AF10</f>
        <v>17.985100972222224</v>
      </c>
      <c r="CE10" s="23">
        <f ca="1">تغذیه!AG10</f>
        <v>14.131150763888893</v>
      </c>
      <c r="CF10" s="23">
        <f ca="1">تغذیه!AH10</f>
        <v>6.4232503472222238</v>
      </c>
      <c r="CG10" s="23" t="str">
        <f>ناهنجاری!AD10</f>
        <v>طبیعی</v>
      </c>
      <c r="CH10" s="21" t="str">
        <f>ناهنجاری!AE10</f>
        <v>طبیعی</v>
      </c>
      <c r="CI10" s="21" t="str">
        <f>ناهنجاری!AF10</f>
        <v>طبیعی</v>
      </c>
      <c r="CJ10" s="23" t="str">
        <f>ناهنجاری!AG10</f>
        <v>طبیعی</v>
      </c>
      <c r="CK10" s="23" t="str">
        <f>ناهنجاری!AH10</f>
        <v>طبیعی</v>
      </c>
      <c r="CL10" s="23" t="str">
        <f>ناهنجاری!AI10</f>
        <v>طبیعی</v>
      </c>
      <c r="CM10" s="23" t="str">
        <f>ناهنجاری!AJ10</f>
        <v>خفیف</v>
      </c>
      <c r="CN10" s="23" t="str">
        <f>ناهنجاری!AK10</f>
        <v>خفیف</v>
      </c>
      <c r="CO10" s="23" t="str">
        <f>ناهنجاری!AL10</f>
        <v>طبیعی</v>
      </c>
      <c r="CP10" s="23" t="str">
        <f>ناهنجاری!AM10</f>
        <v>طبیعی</v>
      </c>
      <c r="CQ10" s="21" t="str">
        <f>ناهنجاری!AN10</f>
        <v>طبیعی</v>
      </c>
      <c r="CR10" s="21" t="str">
        <f>ناهنجاری!AO10</f>
        <v>طبیعی</v>
      </c>
      <c r="CS10" s="23" t="str">
        <f>ناهنجاری!AP10</f>
        <v>طبیعی</v>
      </c>
      <c r="CT10" s="21" t="str">
        <f>ناهنجاری!AQ10</f>
        <v>طبیعی</v>
      </c>
      <c r="CU10" s="23" t="str">
        <f>ناهنجاری!AR10</f>
        <v>طبیعی</v>
      </c>
      <c r="CV10" s="23" t="str">
        <f>ناهنجاری!AS10</f>
        <v>طبیعی</v>
      </c>
      <c r="CW10" s="23" t="str">
        <f>ناهنجاری!AT10</f>
        <v>طبیعی</v>
      </c>
      <c r="CX10" s="23" t="str">
        <f>ناهنجاری!AU10</f>
        <v>طبیعی</v>
      </c>
      <c r="CY10" s="23" t="str">
        <f>ناهنجاری!AV10</f>
        <v>طبیعی</v>
      </c>
      <c r="CZ10" s="23" t="str">
        <f>ناهنجاری!AW10</f>
        <v>طبیعی</v>
      </c>
      <c r="DA10" s="23" t="str">
        <f>ناهنجاری!AX10</f>
        <v>طبیعی</v>
      </c>
      <c r="DB10" s="23" t="str">
        <f>ناهنجاری!AY10</f>
        <v>طبیعی</v>
      </c>
      <c r="DC10" s="23" t="str">
        <f>ناهنجاری!AZ10</f>
        <v>طبیعی</v>
      </c>
      <c r="DD10" s="23" t="str">
        <f>ناهنجاری!BA10</f>
        <v>طبیعی</v>
      </c>
      <c r="DE10" s="23" t="str">
        <f>ناهنجاری!BB10</f>
        <v>طبیعی</v>
      </c>
      <c r="DF10" s="23" t="str">
        <f>ناهنجاری!BC10</f>
        <v>طبیعی</v>
      </c>
      <c r="DG10" s="23" t="str">
        <f>عملکردی!AU10</f>
        <v>طبیعی</v>
      </c>
      <c r="DH10" s="23" t="str">
        <f>عملکردی!AV10</f>
        <v>طبیعی</v>
      </c>
      <c r="DI10" s="23" t="str">
        <f>عملکردی!AW10</f>
        <v>طبیعی</v>
      </c>
      <c r="DJ10" s="23" t="str">
        <f>عملکردی!AX10</f>
        <v>طبیعی</v>
      </c>
      <c r="DK10" s="23" t="str">
        <f>عملکردی!AY10</f>
        <v>طبیعی</v>
      </c>
      <c r="DL10" s="21" t="str">
        <f>عملکردی!AZ10</f>
        <v>طبیعی</v>
      </c>
      <c r="DM10" s="21" t="str">
        <f>عملکردی!BA10</f>
        <v>طبیعی</v>
      </c>
      <c r="DN10" s="21" t="str">
        <f>عملکردی!BB10</f>
        <v>طبیعی</v>
      </c>
      <c r="DO10" s="23" t="str">
        <f>عملکردی!BC10</f>
        <v>طبیعی</v>
      </c>
      <c r="DP10" s="23" t="str">
        <f>عملکردی!BD10</f>
        <v>طبیعی</v>
      </c>
      <c r="DQ10" s="23" t="str">
        <f>عملکردی!BE10</f>
        <v>طبیعی</v>
      </c>
      <c r="DR10" s="23" t="str">
        <f>عملکردی!BF10</f>
        <v>طبیعی</v>
      </c>
      <c r="DS10" s="21" t="str">
        <f>عملکردی!BG10</f>
        <v>طبیعی</v>
      </c>
      <c r="DT10" s="21" t="str">
        <f>عملکردی!BH10</f>
        <v>طبیعی</v>
      </c>
      <c r="DU10" s="23" t="str">
        <f>عملکردی!BI10</f>
        <v>طبیعی</v>
      </c>
      <c r="DV10" s="23" t="str">
        <f>عملکردی!BJ10</f>
        <v>طبیعی</v>
      </c>
      <c r="DW10" s="21" t="str">
        <f>عملکردی!BK10</f>
        <v>طبیعی</v>
      </c>
      <c r="DX10" s="23" t="str">
        <f>عملکردی!BL10</f>
        <v>طبیعی</v>
      </c>
      <c r="DY10" s="23" t="str">
        <f>عملکردی!BM10</f>
        <v>طبیعی</v>
      </c>
      <c r="DZ10" s="23" t="str">
        <f>عملکردی!BN10</f>
        <v>طبیعی</v>
      </c>
      <c r="EA10" s="23" t="str">
        <f>عملکردی!BO10</f>
        <v>طبیعی</v>
      </c>
      <c r="EB10" s="23" t="str">
        <f>عملکردی!BP10</f>
        <v>طبیعی</v>
      </c>
      <c r="EC10" s="21" t="str">
        <f>عملکردی!BQ10</f>
        <v>طبیعی</v>
      </c>
      <c r="ED10" s="23" t="str">
        <f>عملکردی!BR10</f>
        <v>طبیعی</v>
      </c>
      <c r="EE10" s="21" t="str">
        <f>عملکردی!BS10</f>
        <v>طبیعی</v>
      </c>
      <c r="EF10" s="21" t="str">
        <f>عملکردی!BT10</f>
        <v>طبیعی</v>
      </c>
      <c r="EG10" s="21" t="str">
        <f>عملکردی!BU10</f>
        <v>طبیعی</v>
      </c>
      <c r="EH10" s="23" t="str">
        <f>عملکردی!BV10</f>
        <v>طبیعی</v>
      </c>
      <c r="EI10" s="21" t="str">
        <f>عملکردی!BW10</f>
        <v>طبیعی</v>
      </c>
      <c r="EJ10" s="21" t="str">
        <f>عملکردی!BX10</f>
        <v>طبیعی</v>
      </c>
      <c r="EK10" s="21" t="str">
        <f>عملکردی!BY10</f>
        <v>طبیعی</v>
      </c>
      <c r="EL10" s="23" t="str">
        <f>عملکردی!BZ10</f>
        <v>طبیعی</v>
      </c>
      <c r="EM10" s="23" t="str">
        <f>عملکردی!CA10</f>
        <v>طبیعی</v>
      </c>
      <c r="EN10" s="23" t="str">
        <f>عملکردی!CB10</f>
        <v>طبیعی</v>
      </c>
      <c r="EO10" s="23" t="str">
        <f>عملکردی!CC10</f>
        <v>طبیعی</v>
      </c>
      <c r="EP10" s="21" t="str">
        <f>عملکردی!CD10</f>
        <v>طبیعی</v>
      </c>
      <c r="EQ10" s="23" t="str">
        <f>عملکردی!CE10</f>
        <v>طبیعی</v>
      </c>
      <c r="ER10" s="23" t="str">
        <f>عملکردی!CF10</f>
        <v>طبیعی</v>
      </c>
      <c r="ES10" s="23" t="str">
        <f>عملکردی!CG10</f>
        <v>خفیف</v>
      </c>
      <c r="ET10" s="23" t="str">
        <f>عملکردی!CH10</f>
        <v>خفیف</v>
      </c>
      <c r="EU10" s="23" t="str">
        <f>عملکردی!CI10</f>
        <v>خفیف</v>
      </c>
      <c r="EV10" s="23" t="str">
        <f>عملکردی!CJ10</f>
        <v>خفیف</v>
      </c>
      <c r="EW10" t="str">
        <f>پرسشنامه!L10</f>
        <v>شما آمادگی لازم برای فعالیت بدنی را دارید.</v>
      </c>
      <c r="EX10" s="9">
        <f>پرسشنامه!BE10</f>
        <v>53.125</v>
      </c>
      <c r="EY10" s="5">
        <f>پرسشنامه!BF10</f>
        <v>75</v>
      </c>
      <c r="EZ10" t="str">
        <f>پرسشنامه!BG10</f>
        <v>بهتر از متوسط</v>
      </c>
      <c r="FA10" t="str">
        <f>پرسشنامه!BH10</f>
        <v>بدتر از متوسط</v>
      </c>
      <c r="FB10" t="str">
        <f>پرسشنامه!BI10</f>
        <v>بهتر از متوسط</v>
      </c>
      <c r="FC10" t="str">
        <f>پرسشنامه!BJ10</f>
        <v>بهتر از متوسط</v>
      </c>
      <c r="FD10" s="5">
        <f>پرسشنامه!CD10</f>
        <v>0</v>
      </c>
      <c r="FE10" t="str">
        <f>پرسشنامه!CE10</f>
        <v>بدتر از متوسط</v>
      </c>
      <c r="FF10" t="str">
        <f>پرسشنامه!CF10</f>
        <v>بدتر از متوسط</v>
      </c>
      <c r="FG10" s="5">
        <f>پرسشنامه!DI10</f>
        <v>18</v>
      </c>
      <c r="FH10" t="str">
        <f>پرسشنامه!DJ10</f>
        <v>بهتر از متوسط</v>
      </c>
      <c r="FI10" t="str">
        <f>پرسشنامه!DK10</f>
        <v>بهتر از متوسط</v>
      </c>
      <c r="FJ10" s="5">
        <f>پرسشنامه!DX10</f>
        <v>0</v>
      </c>
      <c r="FK10" t="str">
        <f>پرسشنامه!DY10</f>
        <v>بدتر از متوسط</v>
      </c>
      <c r="FL10" t="str">
        <f>پرسشنامه!DZ10</f>
        <v>بدتر از متوسط</v>
      </c>
      <c r="FM10" s="5">
        <f>پرسشنامه!FD10</f>
        <v>52</v>
      </c>
      <c r="FN10" t="str">
        <f>پرسشنامه!FE10</f>
        <v>بهتر از متوسط</v>
      </c>
      <c r="FO10" t="str">
        <f>پرسشنامه!FF10</f>
        <v>بهتر از متوسط</v>
      </c>
      <c r="FP10" s="5">
        <f>پرسشنامه!FV10</f>
        <v>42</v>
      </c>
      <c r="FQ10" t="str">
        <f>پرسشنامه!FW10</f>
        <v>بهتر از متوسط</v>
      </c>
      <c r="FR10" t="str">
        <f>پرسشنامه!FX10</f>
        <v>بهتر از متوسط</v>
      </c>
    </row>
    <row r="11" spans="1:174" ht="18.75" customHeight="1" x14ac:dyDescent="0.3">
      <c r="A11" s="20" t="str">
        <f>'اطلاعات شخصی'!B11</f>
        <v>سرکار خانم</v>
      </c>
      <c r="B11" s="20" t="str">
        <f>'اطلاعات شخصی'!C11</f>
        <v>مائده</v>
      </c>
      <c r="C11" s="20" t="str">
        <f>'اطلاعات شخصی'!D11</f>
        <v>اسدی</v>
      </c>
      <c r="D11" s="21">
        <f>'اطلاعات شخصی'!E11</f>
        <v>1273001702</v>
      </c>
      <c r="E11" s="22">
        <f>'اطلاعات شخصی'!F11</f>
        <v>9137111997</v>
      </c>
      <c r="F11" s="20" t="str">
        <f>'اطلاعات شخصی'!I11</f>
        <v>لیسانس</v>
      </c>
      <c r="G11" s="21" t="str">
        <f>'اطلاعات شخصی'!J11</f>
        <v>کارمند</v>
      </c>
      <c r="H11" s="21" t="str">
        <f>'اطلاعات شخصی'!K11</f>
        <v>شهرک علمی و تحقیقاتی</v>
      </c>
      <c r="I11" s="21">
        <f>'اطلاعات شخصی'!L11</f>
        <v>2</v>
      </c>
      <c r="J11" s="21">
        <f>'اطلاعات شخصی'!N11</f>
        <v>0</v>
      </c>
      <c r="K11" s="21">
        <f>'اطلاعات شخصی'!P11</f>
        <v>0</v>
      </c>
      <c r="L11" s="20" t="str">
        <f>'اطلاعات شخصی'!R11</f>
        <v>بی تحرک</v>
      </c>
      <c r="M11" s="21">
        <f>'اطلاعات شخصی'!S11</f>
        <v>162</v>
      </c>
      <c r="N11" s="21">
        <f>'اطلاعات شخصی'!T11</f>
        <v>60</v>
      </c>
      <c r="O11" s="21">
        <f ca="1">'اطلاعات شخصی'!U11</f>
        <v>24</v>
      </c>
      <c r="P11" s="21">
        <f>'شاخص بدنی'!H11</f>
        <v>31</v>
      </c>
      <c r="Q11" s="21">
        <f>'شاخص بدنی'!I11</f>
        <v>37</v>
      </c>
      <c r="R11" s="21">
        <f>'شاخص بدنی'!J11</f>
        <v>28</v>
      </c>
      <c r="S11" s="21">
        <f>'شاخص بدنی'!K11</f>
        <v>91</v>
      </c>
      <c r="T11" s="21">
        <f>'شاخص بدنی'!L11</f>
        <v>75</v>
      </c>
      <c r="U11" s="21">
        <f>'شاخص بدنی'!M11</f>
        <v>100</v>
      </c>
      <c r="V11" s="21">
        <f>'شاخص بدنی'!N11</f>
        <v>47</v>
      </c>
      <c r="W11" s="23">
        <f>'شاخص بدنی'!O11</f>
        <v>22.862368541380881</v>
      </c>
      <c r="X11" s="20" t="str">
        <f>'شاخص بدنی'!P11</f>
        <v>طبیعی</v>
      </c>
      <c r="Y11" s="21">
        <f>'شاخص بدنی'!Q11</f>
        <v>25</v>
      </c>
      <c r="Z11" s="23">
        <f>'شاخص بدنی'!R11</f>
        <v>18.5</v>
      </c>
      <c r="AA11" s="23">
        <f>'شاخص بدنی'!T11</f>
        <v>55.425255400000012</v>
      </c>
      <c r="AB11" s="23">
        <f>'شاخص بدنی'!U11</f>
        <v>4.5747445999999883</v>
      </c>
      <c r="AC11" s="20" t="str">
        <f>'شاخص بدنی'!V11</f>
        <v>اضافه وزن</v>
      </c>
      <c r="AD11" s="23">
        <f>'شاخص بدنی'!W11</f>
        <v>65.610000000000014</v>
      </c>
      <c r="AE11" s="23">
        <f>'شاخص بدنی'!X11</f>
        <v>48.551400000000008</v>
      </c>
      <c r="AF11" s="23">
        <f>'شاخص بدنی'!Y11</f>
        <v>0.75</v>
      </c>
      <c r="AG11" s="20" t="str">
        <f>'شاخص بدنی'!Z11</f>
        <v>کم</v>
      </c>
      <c r="AH11" s="20" t="str">
        <f>'شاخص بدنی'!AA11</f>
        <v>0.8</v>
      </c>
      <c r="AI11" s="23" t="e">
        <f ca="1">'شاخص بدنی'!AB11</f>
        <v>#REF!</v>
      </c>
      <c r="AJ11" s="20" t="e">
        <f ca="1">'شاخص بدنی'!AC11</f>
        <v>#REF!</v>
      </c>
      <c r="AK11" s="20" t="str">
        <f>'شاخص بدنی'!AD11</f>
        <v>32_14</v>
      </c>
      <c r="AL11" s="23" t="e">
        <f ca="1">'شاخص بدنی'!AE11</f>
        <v>#REF!</v>
      </c>
      <c r="AM11" s="23">
        <f>'شاخص بدنی'!AF11</f>
        <v>21.599999999999998</v>
      </c>
      <c r="AN11" s="23">
        <f>'شاخص بدنی'!AG11</f>
        <v>7.1999999999999993</v>
      </c>
      <c r="AO11" s="21">
        <f>'شاخص بدنی'!AH11</f>
        <v>9</v>
      </c>
      <c r="AP11" s="23">
        <f>'شاخص بدنی'!AI11</f>
        <v>7.1999999999999993</v>
      </c>
      <c r="AQ11" s="21">
        <f>'شاخص بدنی'!AJ11</f>
        <v>15</v>
      </c>
      <c r="AR11" s="23" t="e">
        <f ca="1">'شاخص بدنی'!AK11</f>
        <v>#REF!</v>
      </c>
      <c r="AS11" s="23" t="e">
        <f ca="1">'شاخص بدنی'!AL11</f>
        <v>#REF!</v>
      </c>
      <c r="AT11" s="23" t="e">
        <f ca="1">'شاخص بدنی'!AM11</f>
        <v>#REF!</v>
      </c>
      <c r="AU11" s="23" t="e">
        <f ca="1">'شاخص بدنی'!AN11</f>
        <v>#REF!</v>
      </c>
      <c r="AV11" s="23" t="e">
        <f ca="1">'شاخص بدنی'!AO11</f>
        <v>#REF!</v>
      </c>
      <c r="AW11" s="23" t="e">
        <f ca="1">'شاخص بدنی'!AP11</f>
        <v>#REF!</v>
      </c>
      <c r="AX11" s="23" t="e">
        <f ca="1">'شاخص بدنی'!AQ11</f>
        <v>#REF!</v>
      </c>
      <c r="AY11" s="23">
        <f>'شاخص بدنی'!AR11</f>
        <v>19.953091944000004</v>
      </c>
      <c r="AZ11" s="23">
        <f>'شاخص بدنی'!AS11</f>
        <v>6.6510306480000008</v>
      </c>
      <c r="BA11" s="23">
        <f>'شاخص بدنی'!AT11</f>
        <v>8.3137883100000014</v>
      </c>
      <c r="BB11" s="23">
        <f>'شاخص بدنی'!AU11</f>
        <v>6.6510306480000008</v>
      </c>
      <c r="BC11" s="23">
        <f>'شاخص بدنی'!AV11</f>
        <v>13.856313850000003</v>
      </c>
      <c r="BD11" s="23" t="e">
        <f ca="1">'شاخص بدنی'!AW11</f>
        <v>#REF!</v>
      </c>
      <c r="BE11" s="23" t="e">
        <f ca="1">'شاخص بدنی'!AX11</f>
        <v>#REF!</v>
      </c>
      <c r="BF11" s="23" t="e">
        <f ca="1">'شاخص بدنی'!AY11</f>
        <v>#REF!</v>
      </c>
      <c r="BG11" s="23" t="e">
        <f ca="1">'شاخص بدنی'!AZ11</f>
        <v>#REF!</v>
      </c>
      <c r="BH11" s="23">
        <f ca="1">تغذیه!J11</f>
        <v>1400.3689999999999</v>
      </c>
      <c r="BI11" s="23">
        <f ca="1">تغذیه!K11</f>
        <v>1680.4427999999998</v>
      </c>
      <c r="BJ11" s="23">
        <f ca="1">تغذیه!L11</f>
        <v>1680.4427999999998</v>
      </c>
      <c r="BK11" s="20" t="str">
        <f>تغذیه!M11</f>
        <v>طبیعی</v>
      </c>
      <c r="BL11" s="20" t="str">
        <f>تغذیه!N11</f>
        <v>نیازی به افزایش یا کاهش کالری ندارید</v>
      </c>
      <c r="BM11" s="23">
        <f ca="1">تغذیه!O11</f>
        <v>1680.4427999999998</v>
      </c>
      <c r="BN11" s="23">
        <f ca="1">تغذیه!P11</f>
        <v>420.11069999999995</v>
      </c>
      <c r="BO11" s="23">
        <f ca="1">تغذیه!Q11</f>
        <v>588.15497999999991</v>
      </c>
      <c r="BP11" s="23">
        <f ca="1">تغذیه!R11</f>
        <v>462.12176999999997</v>
      </c>
      <c r="BQ11" s="23">
        <f ca="1">تغذیه!S11</f>
        <v>210.05534999999998</v>
      </c>
      <c r="BR11" s="23">
        <f ca="1">تغذیه!T11</f>
        <v>252.06641999999997</v>
      </c>
      <c r="BS11" s="23">
        <f ca="1">تغذیه!U11</f>
        <v>63.016604999999991</v>
      </c>
      <c r="BT11" s="23">
        <f ca="1">تغذیه!V11</f>
        <v>46.678966666666661</v>
      </c>
      <c r="BU11" s="23">
        <f ca="1">تغذیه!W11</f>
        <v>63.016604999999991</v>
      </c>
      <c r="BV11" s="23">
        <f ca="1">تغذیه!X11</f>
        <v>88.223246999999986</v>
      </c>
      <c r="BW11" s="23">
        <f ca="1">تغذیه!Y11</f>
        <v>69.318265499999995</v>
      </c>
      <c r="BX11" s="23">
        <f ca="1">تغذیه!Z11</f>
        <v>31.508302499999996</v>
      </c>
      <c r="BY11" s="23">
        <f ca="1">تغذیه!AA11</f>
        <v>15.754151249999998</v>
      </c>
      <c r="BZ11" s="23">
        <f ca="1">تغذیه!AB11</f>
        <v>22.055811749999997</v>
      </c>
      <c r="CA11" s="23">
        <f ca="1">تغذیه!AC11</f>
        <v>17.329566374999999</v>
      </c>
      <c r="CB11" s="23">
        <f ca="1">تغذیه!AD11</f>
        <v>7.8770756249999989</v>
      </c>
      <c r="CC11" s="23">
        <f ca="1">تغذیه!AE11</f>
        <v>11.669741666666665</v>
      </c>
      <c r="CD11" s="23">
        <f ca="1">تغذیه!AF11</f>
        <v>16.337638333333331</v>
      </c>
      <c r="CE11" s="23">
        <f ca="1">تغذیه!AG11</f>
        <v>12.836715833333333</v>
      </c>
      <c r="CF11" s="23">
        <f ca="1">تغذیه!AH11</f>
        <v>5.8348708333333326</v>
      </c>
      <c r="CG11" s="23" t="str">
        <f>ناهنجاری!AD11</f>
        <v>طبیعی</v>
      </c>
      <c r="CH11" s="21" t="str">
        <f>ناهنجاری!AE11</f>
        <v>طبیعی</v>
      </c>
      <c r="CI11" s="21" t="str">
        <f>ناهنجاری!AF11</f>
        <v>طبیعی</v>
      </c>
      <c r="CJ11" s="23" t="str">
        <f>ناهنجاری!AG11</f>
        <v>طبیعی</v>
      </c>
      <c r="CK11" s="23" t="str">
        <f>ناهنجاری!AH11</f>
        <v>طبیعی</v>
      </c>
      <c r="CL11" s="23" t="str">
        <f>ناهنجاری!AI11</f>
        <v>طبیعی</v>
      </c>
      <c r="CM11" s="23" t="str">
        <f>ناهنجاری!AJ11</f>
        <v>طبیعی</v>
      </c>
      <c r="CN11" s="23" t="str">
        <f>ناهنجاری!AK11</f>
        <v>خفیف</v>
      </c>
      <c r="CO11" s="23" t="str">
        <f>ناهنجاری!AL11</f>
        <v>طبیعی</v>
      </c>
      <c r="CP11" s="23" t="str">
        <f>ناهنجاری!AM11</f>
        <v>طبیعی</v>
      </c>
      <c r="CQ11" s="21" t="str">
        <f>ناهنجاری!AN11</f>
        <v>طبیعی</v>
      </c>
      <c r="CR11" s="21" t="str">
        <f>ناهنجاری!AO11</f>
        <v>طبیعی</v>
      </c>
      <c r="CS11" s="23" t="str">
        <f>ناهنجاری!AP11</f>
        <v>خفیف</v>
      </c>
      <c r="CT11" s="21" t="str">
        <f>ناهنجاری!AQ11</f>
        <v>طبیعی</v>
      </c>
      <c r="CU11" s="23" t="str">
        <f>ناهنجاری!AR11</f>
        <v>خفیف</v>
      </c>
      <c r="CV11" s="23" t="str">
        <f>ناهنجاری!AS11</f>
        <v>طبیعی</v>
      </c>
      <c r="CW11" s="23" t="str">
        <f>ناهنجاری!AT11</f>
        <v>طبیعی</v>
      </c>
      <c r="CX11" s="23" t="str">
        <f>ناهنجاری!AU11</f>
        <v>طبیعی</v>
      </c>
      <c r="CY11" s="23" t="str">
        <f>ناهنجاری!AV11</f>
        <v>طبیعی</v>
      </c>
      <c r="CZ11" s="23" t="str">
        <f>ناهنجاری!AW11</f>
        <v>طبیعی</v>
      </c>
      <c r="DA11" s="23" t="str">
        <f>ناهنجاری!AX11</f>
        <v>طبیعی</v>
      </c>
      <c r="DB11" s="23" t="str">
        <f>ناهنجاری!AY11</f>
        <v>خفیف</v>
      </c>
      <c r="DC11" s="23" t="str">
        <f>ناهنجاری!AZ11</f>
        <v>طبیعی</v>
      </c>
      <c r="DD11" s="23" t="str">
        <f>ناهنجاری!BA11</f>
        <v>طبیعی</v>
      </c>
      <c r="DE11" s="23" t="str">
        <f>ناهنجاری!BB11</f>
        <v>طبیعی</v>
      </c>
      <c r="DF11" s="23" t="str">
        <f>ناهنجاری!BC11</f>
        <v>طبیعی</v>
      </c>
      <c r="DG11" s="23" t="str">
        <f>عملکردی!AU11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H11" s="23" t="str">
        <f>عملکردی!AV11</f>
        <v>طبیعی</v>
      </c>
      <c r="DI11" s="23" t="str">
        <f>عملکردی!AW11</f>
        <v>طبیعی</v>
      </c>
      <c r="DJ11" s="23" t="str">
        <f>عملکردی!AX11</f>
        <v>طبیعی</v>
      </c>
      <c r="DK11" s="23" t="str">
        <f>عملکردی!AY11</f>
        <v>طبیعی</v>
      </c>
      <c r="DL11" s="21" t="str">
        <f>عملکردی!AZ11</f>
        <v>طبیعی</v>
      </c>
      <c r="DM11" s="21" t="str">
        <f>عملکردی!BA11</f>
        <v>طبیعی</v>
      </c>
      <c r="DN11" s="21" t="str">
        <f>عملکردی!BB11</f>
        <v>طبیعی</v>
      </c>
      <c r="DO11" s="23" t="str">
        <f>عملکردی!BC11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11" s="23" t="str">
        <f>عملکردی!BD11</f>
        <v>طبیعی</v>
      </c>
      <c r="DQ11" s="23" t="str">
        <f>عملکردی!BE11</f>
        <v>طبیعی</v>
      </c>
      <c r="DR11" s="23" t="str">
        <f>عملکردی!BF11</f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DS11" s="21" t="str">
        <f>عملکردی!BG11</f>
        <v>طبیعی</v>
      </c>
      <c r="DT11" s="21" t="str">
        <f>عملکردی!BH11</f>
        <v>طبیعی</v>
      </c>
      <c r="DU11" s="23" t="str">
        <f>عملکردی!BI11</f>
        <v>طبیعی</v>
      </c>
      <c r="DV11" s="23" t="str">
        <f>عملکردی!BJ11</f>
        <v>طبیعی</v>
      </c>
      <c r="DW11" s="21" t="str">
        <f>عملکردی!BK11</f>
        <v>طبیعی</v>
      </c>
      <c r="DX11" s="23" t="str">
        <f>عملکردی!BL11</f>
        <v>طبیعی</v>
      </c>
      <c r="DY11" s="23" t="str">
        <f>عملکردی!BM11</f>
        <v>طبیعی</v>
      </c>
      <c r="DZ11" s="23" t="str">
        <f>عملکردی!BN11</f>
        <v>طبیعی</v>
      </c>
      <c r="EA11" s="23" t="str">
        <f>عملکردی!BO11</f>
        <v>احتمال بیش فعالی عضلات نزدیک کننده(سمت موافق) و کم فعالی عضلات سرینی میانی، مربع کمری</v>
      </c>
      <c r="EB11" s="23" t="str">
        <f>عملکردی!BP11</f>
        <v>طبیعی</v>
      </c>
      <c r="EC11" s="21" t="str">
        <f>عملکردی!BQ11</f>
        <v>طبیعی</v>
      </c>
      <c r="ED11" s="23" t="str">
        <f>عملکردی!BR11</f>
        <v>طبیعی</v>
      </c>
      <c r="EE11" s="21" t="str">
        <f>عملکردی!BS11</f>
        <v>طبیعی</v>
      </c>
      <c r="EF11" s="21" t="str">
        <f>عملکردی!BT11</f>
        <v>طبیعی</v>
      </c>
      <c r="EG11" s="21" t="str">
        <f>عملکردی!BU11</f>
        <v>طبیعی</v>
      </c>
      <c r="EH11" s="23" t="str">
        <f>عملکردی!BV11</f>
        <v>طبیعی</v>
      </c>
      <c r="EI11" s="21" t="str">
        <f>عملکردی!BW11</f>
        <v>طبیعی</v>
      </c>
      <c r="EJ11" s="21" t="str">
        <f>عملکردی!BX11</f>
        <v>طبیعی</v>
      </c>
      <c r="EK11" s="21" t="str">
        <f>عملکردی!BY11</f>
        <v>طبیعی</v>
      </c>
      <c r="EL11" s="23" t="str">
        <f>عملکردی!BZ11</f>
        <v>طبیعی</v>
      </c>
      <c r="EM11" s="23" t="str">
        <f>عملکردی!CA11</f>
        <v>طبیعی</v>
      </c>
      <c r="EN11" s="23" t="str">
        <f>عملکردی!CB11</f>
        <v>طبیعی</v>
      </c>
      <c r="EO11" s="23" t="str">
        <f>عملکردی!CC11</f>
        <v>طبیعی</v>
      </c>
      <c r="EP11" s="21" t="str">
        <f>عملکردی!CD11</f>
        <v>طبیعی</v>
      </c>
      <c r="EQ11" s="23" t="str">
        <f>عملکردی!CE11</f>
        <v>طبیعی</v>
      </c>
      <c r="ER11" s="23" t="str">
        <f>عملکردی!CF11</f>
        <v>طبیعی</v>
      </c>
      <c r="ES11" s="23" t="str">
        <f>عملکردی!CG11</f>
        <v>خفیف</v>
      </c>
      <c r="ET11" s="23" t="str">
        <f>عملکردی!CH11</f>
        <v>خفیف</v>
      </c>
      <c r="EU11" s="23" t="str">
        <f>عملکردی!CI11</f>
        <v>طبیعی</v>
      </c>
      <c r="EV11" s="23" t="str">
        <f>عملکردی!CJ11</f>
        <v>طبیعی</v>
      </c>
      <c r="EW11" t="str">
        <f>پرسشنامه!L11</f>
        <v>شما آمادگی لازم برای فعالیت بدنی را دارید.</v>
      </c>
      <c r="EX11" s="9">
        <f>پرسشنامه!BE11</f>
        <v>83.75</v>
      </c>
      <c r="EY11" s="9">
        <f>پرسشنامه!BF11</f>
        <v>88.75</v>
      </c>
      <c r="EZ11" t="str">
        <f>پرسشنامه!BG11</f>
        <v>بهتر از متوسط</v>
      </c>
      <c r="FA11" t="str">
        <f>پرسشنامه!BH11</f>
        <v>بهتر از متوسط</v>
      </c>
      <c r="FB11" t="str">
        <f>پرسشنامه!BI11</f>
        <v>بهتر از متوسط</v>
      </c>
      <c r="FC11" t="str">
        <f>پرسشنامه!BJ11</f>
        <v>بهتر از متوسط</v>
      </c>
      <c r="FD11" s="5">
        <f>پرسشنامه!CD11</f>
        <v>42</v>
      </c>
      <c r="FE11" t="str">
        <f>پرسشنامه!CE11</f>
        <v>بهتر از متوسط</v>
      </c>
      <c r="FF11" t="str">
        <f>پرسشنامه!CF11</f>
        <v>بهتر از متوسط</v>
      </c>
      <c r="FG11" s="5">
        <f>پرسشنامه!DI11</f>
        <v>16</v>
      </c>
      <c r="FH11" t="str">
        <f>پرسشنامه!DJ11</f>
        <v>بهتر از متوسط</v>
      </c>
      <c r="FI11" t="str">
        <f>پرسشنامه!DK11</f>
        <v>بهتر از متوسط</v>
      </c>
      <c r="FJ11" s="5">
        <f>پرسشنامه!DX11</f>
        <v>18</v>
      </c>
      <c r="FK11" t="str">
        <f>پرسشنامه!DY11</f>
        <v>بدتر از متوسط</v>
      </c>
      <c r="FL11" t="str">
        <f>پرسشنامه!DZ11</f>
        <v>بدتر از متوسط</v>
      </c>
      <c r="FM11" s="5">
        <f>پرسشنامه!FD11</f>
        <v>73</v>
      </c>
      <c r="FN11" t="str">
        <f>پرسشنامه!FE11</f>
        <v>بهتر از متوسط</v>
      </c>
      <c r="FO11" t="str">
        <f>پرسشنامه!FF11</f>
        <v>بهتر از متوسط</v>
      </c>
      <c r="FP11" s="5">
        <f>پرسشنامه!FV11</f>
        <v>41</v>
      </c>
      <c r="FQ11" t="str">
        <f>پرسشنامه!FW11</f>
        <v>بهتر از متوسط</v>
      </c>
      <c r="FR11" t="str">
        <f>پرسشنامه!FX11</f>
        <v>بهتر از متوسط</v>
      </c>
    </row>
    <row r="12" spans="1:174" ht="18.75" customHeight="1" x14ac:dyDescent="0.3">
      <c r="A12" s="20" t="str">
        <f>'اطلاعات شخصی'!B12</f>
        <v>سرکار خانم</v>
      </c>
      <c r="B12" s="20" t="str">
        <f>'اطلاعات شخصی'!C12</f>
        <v>مرضیه</v>
      </c>
      <c r="C12" s="20" t="str">
        <f>'اطلاعات شخصی'!D12</f>
        <v>رحیمی</v>
      </c>
      <c r="D12" s="21">
        <f>'اطلاعات شخصی'!E12</f>
        <v>1272599061</v>
      </c>
      <c r="E12" s="22">
        <f>'اطلاعات شخصی'!F12</f>
        <v>9907213325</v>
      </c>
      <c r="F12" s="20" t="str">
        <f>'اطلاعات شخصی'!I12</f>
        <v>فوق دیپلم</v>
      </c>
      <c r="G12" s="21" t="str">
        <f>'اطلاعات شخصی'!J12</f>
        <v>اپراتورتولید</v>
      </c>
      <c r="H12" s="21" t="str">
        <f>'اطلاعات شخصی'!K12</f>
        <v>شرکت چهلستون</v>
      </c>
      <c r="I12" s="23">
        <f>'اطلاعات شخصی'!L12</f>
        <v>1.5</v>
      </c>
      <c r="J12" s="21" t="str">
        <f>'اطلاعات شخصی'!N12</f>
        <v>دستگاه ایمنی</v>
      </c>
      <c r="K12" s="21">
        <f>'اطلاعات شخصی'!P12</f>
        <v>0</v>
      </c>
      <c r="L12" s="20" t="str">
        <f>'اطلاعات شخصی'!R12</f>
        <v>بی تحرک</v>
      </c>
      <c r="M12" s="21">
        <f>'اطلاعات شخصی'!S12</f>
        <v>152</v>
      </c>
      <c r="N12" s="21">
        <f>'اطلاعات شخصی'!T12</f>
        <v>56</v>
      </c>
      <c r="O12" s="21">
        <f ca="1">'اطلاعات شخصی'!U12</f>
        <v>25</v>
      </c>
      <c r="P12" s="21">
        <f>'شاخص بدنی'!H12</f>
        <v>34</v>
      </c>
      <c r="Q12" s="21">
        <f>'شاخص بدنی'!I12</f>
        <v>38</v>
      </c>
      <c r="R12" s="21">
        <f>'شاخص بدنی'!J12</f>
        <v>29</v>
      </c>
      <c r="S12" s="21">
        <f>'شاخص بدنی'!K12</f>
        <v>86</v>
      </c>
      <c r="T12" s="21">
        <f>'شاخص بدنی'!L12</f>
        <v>74</v>
      </c>
      <c r="U12" s="21">
        <f>'شاخص بدنی'!M12</f>
        <v>101</v>
      </c>
      <c r="V12" s="21">
        <f>'شاخص بدنی'!N12</f>
        <v>50</v>
      </c>
      <c r="W12" s="23">
        <f>'شاخص بدنی'!O12</f>
        <v>24.238227146814403</v>
      </c>
      <c r="X12" s="20" t="str">
        <f>'شاخص بدنی'!P12</f>
        <v>طبیعی</v>
      </c>
      <c r="Y12" s="21">
        <f>'شاخص بدنی'!Q12</f>
        <v>25</v>
      </c>
      <c r="Z12" s="23">
        <f>'شاخص بدنی'!R12</f>
        <v>18.5</v>
      </c>
      <c r="AA12" s="23">
        <f>'شاخص بدنی'!T12</f>
        <v>48.73233840000001</v>
      </c>
      <c r="AB12" s="23">
        <f>'شاخص بدنی'!U12</f>
        <v>7.2676615999999896</v>
      </c>
      <c r="AC12" s="20" t="str">
        <f>'شاخص بدنی'!V12</f>
        <v>اضافه وزن</v>
      </c>
      <c r="AD12" s="23">
        <f>'شاخص بدنی'!W12</f>
        <v>57.76</v>
      </c>
      <c r="AE12" s="23">
        <f>'شاخص بدنی'!X12</f>
        <v>42.742400000000004</v>
      </c>
      <c r="AF12" s="23">
        <f>'شاخص بدنی'!Y12</f>
        <v>0.73267326732673266</v>
      </c>
      <c r="AG12" s="20" t="str">
        <f>'شاخص بدنی'!Z12</f>
        <v>کم</v>
      </c>
      <c r="AH12" s="20" t="str">
        <f>'شاخص بدنی'!AA12</f>
        <v>0.8</v>
      </c>
      <c r="AI12" s="23" t="e">
        <f ca="1">'شاخص بدنی'!AB12</f>
        <v>#REF!</v>
      </c>
      <c r="AJ12" s="20" t="e">
        <f ca="1">'شاخص بدنی'!AC12</f>
        <v>#REF!</v>
      </c>
      <c r="AK12" s="20" t="str">
        <f>'شاخص بدنی'!AD12</f>
        <v>32_14</v>
      </c>
      <c r="AL12" s="23" t="e">
        <f ca="1">'شاخص بدنی'!AE12</f>
        <v>#REF!</v>
      </c>
      <c r="AM12" s="23">
        <f>'شاخص بدنی'!AF12</f>
        <v>20.16</v>
      </c>
      <c r="AN12" s="23">
        <f>'شاخص بدنی'!AG12</f>
        <v>6.72</v>
      </c>
      <c r="AO12" s="23">
        <f>'شاخص بدنی'!AH12</f>
        <v>8.4</v>
      </c>
      <c r="AP12" s="23">
        <f>'شاخص بدنی'!AI12</f>
        <v>6.72</v>
      </c>
      <c r="AQ12" s="21">
        <f>'شاخص بدنی'!AJ12</f>
        <v>14</v>
      </c>
      <c r="AR12" s="23" t="e">
        <f ca="1">'شاخص بدنی'!AK12</f>
        <v>#REF!</v>
      </c>
      <c r="AS12" s="23" t="e">
        <f ca="1">'شاخص بدنی'!AL12</f>
        <v>#REF!</v>
      </c>
      <c r="AT12" s="23" t="e">
        <f ca="1">'شاخص بدنی'!AM12</f>
        <v>#REF!</v>
      </c>
      <c r="AU12" s="23" t="e">
        <f ca="1">'شاخص بدنی'!AN12</f>
        <v>#REF!</v>
      </c>
      <c r="AV12" s="23" t="e">
        <f ca="1">'شاخص بدنی'!AO12</f>
        <v>#REF!</v>
      </c>
      <c r="AW12" s="23" t="e">
        <f ca="1">'شاخص بدنی'!AP12</f>
        <v>#REF!</v>
      </c>
      <c r="AX12" s="23" t="e">
        <f ca="1">'شاخص بدنی'!AQ12</f>
        <v>#REF!</v>
      </c>
      <c r="AY12" s="23">
        <f>'شاخص بدنی'!AR12</f>
        <v>17.543641824000002</v>
      </c>
      <c r="AZ12" s="23">
        <f>'شاخص بدنی'!AS12</f>
        <v>5.8478806080000014</v>
      </c>
      <c r="BA12" s="23">
        <f>'شاخص بدنی'!AT12</f>
        <v>7.3098507600000016</v>
      </c>
      <c r="BB12" s="23">
        <f>'شاخص بدنی'!AU12</f>
        <v>5.8478806080000014</v>
      </c>
      <c r="BC12" s="23">
        <f>'شاخص بدنی'!AV12</f>
        <v>12.183084600000003</v>
      </c>
      <c r="BD12" s="23" t="e">
        <f ca="1">'شاخص بدنی'!AW12</f>
        <v>#REF!</v>
      </c>
      <c r="BE12" s="23" t="e">
        <f ca="1">'شاخص بدنی'!AX12</f>
        <v>#REF!</v>
      </c>
      <c r="BF12" s="23" t="e">
        <f ca="1">'شاخص بدنی'!AY12</f>
        <v>#REF!</v>
      </c>
      <c r="BG12" s="23" t="e">
        <f ca="1">'شاخص بدنی'!AZ12</f>
        <v>#REF!</v>
      </c>
      <c r="BH12" s="23">
        <f ca="1">تغذیه!J12</f>
        <v>1328.0709999999999</v>
      </c>
      <c r="BI12" s="23">
        <f ca="1">تغذیه!K12</f>
        <v>1593.6851999999999</v>
      </c>
      <c r="BJ12" s="23">
        <f ca="1">تغذیه!L12</f>
        <v>1593.6851999999999</v>
      </c>
      <c r="BK12" s="20" t="str">
        <f>تغذیه!M12</f>
        <v>طبیعی</v>
      </c>
      <c r="BL12" s="20" t="str">
        <f>تغذیه!N12</f>
        <v>نیازی به افزایش یا کاهش کالری ندارید</v>
      </c>
      <c r="BM12" s="23">
        <f ca="1">تغذیه!O12</f>
        <v>1593.6851999999999</v>
      </c>
      <c r="BN12" s="23">
        <f ca="1">تغذیه!P12</f>
        <v>398.42129999999997</v>
      </c>
      <c r="BO12" s="23">
        <f ca="1">تغذیه!Q12</f>
        <v>557.78981999999996</v>
      </c>
      <c r="BP12" s="23">
        <f ca="1">تغذیه!R12</f>
        <v>438.26343000000003</v>
      </c>
      <c r="BQ12" s="23">
        <f ca="1">تغذیه!S12</f>
        <v>199.21064999999999</v>
      </c>
      <c r="BR12" s="23">
        <f ca="1">تغذیه!T12</f>
        <v>239.05277999999998</v>
      </c>
      <c r="BS12" s="23">
        <f ca="1">تغذیه!U12</f>
        <v>59.763194999999996</v>
      </c>
      <c r="BT12" s="23">
        <f ca="1">تغذیه!V12</f>
        <v>44.269033333333333</v>
      </c>
      <c r="BU12" s="23">
        <f ca="1">تغذیه!W12</f>
        <v>59.763194999999996</v>
      </c>
      <c r="BV12" s="23">
        <f ca="1">تغذیه!X12</f>
        <v>83.668472999999992</v>
      </c>
      <c r="BW12" s="23">
        <f ca="1">تغذیه!Y12</f>
        <v>65.739514499999999</v>
      </c>
      <c r="BX12" s="23">
        <f ca="1">تغذیه!Z12</f>
        <v>29.881597499999998</v>
      </c>
      <c r="BY12" s="23">
        <f ca="1">تغذیه!AA12</f>
        <v>14.940798749999999</v>
      </c>
      <c r="BZ12" s="23">
        <f ca="1">تغذیه!AB12</f>
        <v>20.917118249999998</v>
      </c>
      <c r="CA12" s="23">
        <f ca="1">تغذیه!AC12</f>
        <v>16.434878625</v>
      </c>
      <c r="CB12" s="23">
        <f ca="1">تغذیه!AD12</f>
        <v>7.4703993749999995</v>
      </c>
      <c r="CC12" s="23">
        <f ca="1">تغذیه!AE12</f>
        <v>11.067258333333333</v>
      </c>
      <c r="CD12" s="23">
        <f ca="1">تغذیه!AF12</f>
        <v>15.494161666666665</v>
      </c>
      <c r="CE12" s="23">
        <f ca="1">تغذیه!AG12</f>
        <v>12.173984166666667</v>
      </c>
      <c r="CF12" s="23">
        <f ca="1">تغذیه!AH12</f>
        <v>5.5336291666666666</v>
      </c>
      <c r="CG12" s="23" t="str">
        <f>ناهنجاری!AD12</f>
        <v>طبیعی</v>
      </c>
      <c r="CH12" s="21" t="str">
        <f>ناهنجاری!AE12</f>
        <v>طبیعی</v>
      </c>
      <c r="CI12" s="21" t="str">
        <f>ناهنجاری!AF12</f>
        <v>طبیعی</v>
      </c>
      <c r="CJ12" s="23" t="str">
        <f>ناهنجاری!AG12</f>
        <v>طبیعی</v>
      </c>
      <c r="CK12" s="23" t="str">
        <f>ناهنجاری!AH12</f>
        <v>طبیعی</v>
      </c>
      <c r="CL12" s="23" t="str">
        <f>ناهنجاری!AI12</f>
        <v>طبیعی</v>
      </c>
      <c r="CM12" s="23" t="str">
        <f>ناهنجاری!AJ12</f>
        <v>خفیف</v>
      </c>
      <c r="CN12" s="23" t="str">
        <f>ناهنجاری!AK12</f>
        <v>خفیف</v>
      </c>
      <c r="CO12" s="23" t="str">
        <f>ناهنجاری!AL12</f>
        <v>طبیعی</v>
      </c>
      <c r="CP12" s="23" t="str">
        <f>ناهنجاری!AM12</f>
        <v>طبیعی</v>
      </c>
      <c r="CQ12" s="21" t="str">
        <f>ناهنجاری!AN12</f>
        <v>طبیعی</v>
      </c>
      <c r="CR12" s="21" t="str">
        <f>ناهنجاری!AO12</f>
        <v>طبیعی</v>
      </c>
      <c r="CS12" s="23" t="str">
        <f>ناهنجاری!AP12</f>
        <v>طبیعی</v>
      </c>
      <c r="CT12" s="21" t="str">
        <f>ناهنجاری!AQ12</f>
        <v>طبیعی</v>
      </c>
      <c r="CU12" s="23" t="str">
        <f>ناهنجاری!AR12</f>
        <v>خفیف</v>
      </c>
      <c r="CV12" s="23" t="str">
        <f>ناهنجاری!AS12</f>
        <v>طبیعی</v>
      </c>
      <c r="CW12" s="23" t="str">
        <f>ناهنجاری!AT12</f>
        <v>طبیعی</v>
      </c>
      <c r="CX12" s="23" t="str">
        <f>ناهنجاری!AU12</f>
        <v>طبیعی</v>
      </c>
      <c r="CY12" s="23" t="str">
        <f>ناهنجاری!AV12</f>
        <v>طبیعی</v>
      </c>
      <c r="CZ12" s="23" t="str">
        <f>ناهنجاری!AW12</f>
        <v>طبیعی</v>
      </c>
      <c r="DA12" s="23" t="str">
        <f>ناهنجاری!AX12</f>
        <v>طبیعی</v>
      </c>
      <c r="DB12" s="23" t="str">
        <f>ناهنجاری!AY12</f>
        <v>طبیعی</v>
      </c>
      <c r="DC12" s="23" t="str">
        <f>ناهنجاری!AZ12</f>
        <v>طبیعی</v>
      </c>
      <c r="DD12" s="23" t="str">
        <f>ناهنجاری!BA12</f>
        <v>طبیعی</v>
      </c>
      <c r="DE12" s="23" t="str">
        <f>ناهنجاری!BB12</f>
        <v>طبیعی</v>
      </c>
      <c r="DF12" s="23" t="str">
        <f>ناهنجاری!BC12</f>
        <v>شدید</v>
      </c>
      <c r="DG12" s="23" t="str">
        <f>عملکردی!AU12</f>
        <v>طبیعی</v>
      </c>
      <c r="DH12" s="23" t="str">
        <f>عملکردی!AV12</f>
        <v>طبیعی</v>
      </c>
      <c r="DI12" s="23" t="str">
        <f>عملکردی!AW12</f>
        <v>آسیب های احتمالی: آسیب تاندون کشکک(زانوی پرندگان)، سندرم درد کشککی رانی، آسیب ACL، التهاب تاندون و نوار ایلیوتیبیال</v>
      </c>
      <c r="DJ12" s="23" t="str">
        <f>عملکردی!AX12</f>
        <v>طبیعی</v>
      </c>
      <c r="DK12" s="23" t="str">
        <f>عملکردی!AY12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12" s="21" t="str">
        <f>عملکردی!AZ12</f>
        <v>طبیعی</v>
      </c>
      <c r="DM12" s="21" t="str">
        <f>عملکردی!BA12</f>
        <v>طبیعی</v>
      </c>
      <c r="DN12" s="21" t="str">
        <f>عملکردی!BB12</f>
        <v>طبیعی</v>
      </c>
      <c r="DO12" s="23" t="str">
        <f>عملکردی!BC12</f>
        <v>طبیعی</v>
      </c>
      <c r="DP12" s="23" t="str">
        <f>عملکردی!BD12</f>
        <v>طبیعی</v>
      </c>
      <c r="DQ12" s="23" t="str">
        <f>عملکردی!BE12</f>
        <v>طبیعی</v>
      </c>
      <c r="DR12" s="23" t="str">
        <f>عملکردی!BF12</f>
        <v>طبیعی</v>
      </c>
      <c r="DS12" s="21" t="str">
        <f>عملکردی!BG12</f>
        <v>طبیعی</v>
      </c>
      <c r="DT12" s="21" t="str">
        <f>عملکردی!BH12</f>
        <v>طبیعی</v>
      </c>
      <c r="DU12" s="23" t="str">
        <f>عملکردی!BI12</f>
        <v>احتمال بیش فعالی عضلات ذوزنقه ای فوقانی، گوشه ای، جناغی-چنبری-پستانی و احتمال کم فعالی عضلات خم کننده های عمقی گردن</v>
      </c>
      <c r="DV12" s="23" t="str">
        <f>عملکردی!BJ12</f>
        <v>طبیعی</v>
      </c>
      <c r="DW12" s="21" t="str">
        <f>عملکردی!BK12</f>
        <v>طبیعی</v>
      </c>
      <c r="DX12" s="23" t="str">
        <f>عملکردی!BL12</f>
        <v>طبیعی</v>
      </c>
      <c r="DY12" s="23" t="str">
        <f>عملکردی!BM12</f>
        <v>طبیعی</v>
      </c>
      <c r="DZ12" s="23" t="str">
        <f>عملکردی!BN12</f>
        <v>احتمال بیش فعالی عضلات مربع کمری(سمت مقابل پای تکیه)، کشنده ی پهن نیام / سرینی کوچک(سمت موافق پای تکیه)</v>
      </c>
      <c r="EA12" s="23" t="str">
        <f>عملکردی!BO12</f>
        <v>طبیعی</v>
      </c>
      <c r="EB12" s="23" t="str">
        <f>عملکردی!BP12</f>
        <v>طبیعی</v>
      </c>
      <c r="EC12" s="21" t="str">
        <f>عملکردی!BQ12</f>
        <v>طبیعی</v>
      </c>
      <c r="ED12" s="23" t="str">
        <f>عملکردی!BR12</f>
        <v>طبیعی</v>
      </c>
      <c r="EE12" s="21" t="str">
        <f>عملکردی!BS12</f>
        <v>طبیعی</v>
      </c>
      <c r="EF12" s="21" t="str">
        <f>عملکردی!BT12</f>
        <v>طبیعی</v>
      </c>
      <c r="EG12" s="21" t="str">
        <f>عملکردی!BU12</f>
        <v>طبیعی</v>
      </c>
      <c r="EH12" s="23" t="str">
        <f>عملکردی!BV12</f>
        <v>طبیعی</v>
      </c>
      <c r="EI12" s="21" t="str">
        <f>عملکردی!BW12</f>
        <v>طبیعی</v>
      </c>
      <c r="EJ12" s="21" t="str">
        <f>عملکردی!BX12</f>
        <v>طبیعی</v>
      </c>
      <c r="EK12" s="21" t="str">
        <f>عملکردی!BY12</f>
        <v>طبیعی</v>
      </c>
      <c r="EL12" s="23" t="str">
        <f>عملکردی!BZ12</f>
        <v>طبیعی</v>
      </c>
      <c r="EM12" s="23" t="str">
        <f>عملکردی!CA12</f>
        <v>طبیعی</v>
      </c>
      <c r="EN12" s="23" t="str">
        <f>عملکردی!CB12</f>
        <v>طبیعی</v>
      </c>
      <c r="EO12" s="23" t="str">
        <f>عملکردی!CC12</f>
        <v>طبیعی</v>
      </c>
      <c r="EP12" s="21" t="str">
        <f>عملکردی!CD12</f>
        <v>طبیعی</v>
      </c>
      <c r="EQ12" s="23" t="str">
        <f>عملکردی!CE12</f>
        <v>طبیعی</v>
      </c>
      <c r="ER12" s="23" t="str">
        <f>عملکردی!CF12</f>
        <v>طبیعی</v>
      </c>
      <c r="ES12" s="23" t="str">
        <f>عملکردی!CG12</f>
        <v>طبیعی</v>
      </c>
      <c r="ET12" s="23" t="str">
        <f>عملکردی!CH12</f>
        <v>طبیعی</v>
      </c>
      <c r="EU12" s="23" t="str">
        <f>عملکردی!CI12</f>
        <v>طبیعی</v>
      </c>
      <c r="EV12" s="23" t="str">
        <f>عملکردی!CJ12</f>
        <v>طبیعی</v>
      </c>
      <c r="EW12" t="str">
        <f>پرسشنامه!L12</f>
        <v>شما آمادگی لازم برای فعالیت بدنی را دارید.</v>
      </c>
      <c r="EX12" s="9">
        <f>پرسشنامه!BE12</f>
        <v>77.5</v>
      </c>
      <c r="EY12" s="9">
        <f>پرسشنامه!BF12</f>
        <v>63.333333333333336</v>
      </c>
      <c r="EZ12" t="str">
        <f>پرسشنامه!BG12</f>
        <v>بهتر از متوسط</v>
      </c>
      <c r="FA12" t="str">
        <f>پرسشنامه!BH12</f>
        <v>بهتر از متوسط</v>
      </c>
      <c r="FB12" t="str">
        <f>پرسشنامه!BI12</f>
        <v>بهتر از متوسط</v>
      </c>
      <c r="FC12" t="str">
        <f>پرسشنامه!BJ12</f>
        <v>بهتر از متوسط</v>
      </c>
      <c r="FD12" s="5">
        <f>پرسشنامه!CD12</f>
        <v>45</v>
      </c>
      <c r="FE12" t="str">
        <f>پرسشنامه!CE12</f>
        <v>بهتر از متوسط</v>
      </c>
      <c r="FF12" t="str">
        <f>پرسشنامه!CF12</f>
        <v>بهتر از متوسط</v>
      </c>
      <c r="FG12" s="5">
        <f>پرسشنامه!DI12</f>
        <v>25</v>
      </c>
      <c r="FH12" t="str">
        <f>پرسشنامه!DJ12</f>
        <v>بدتر از متوسط</v>
      </c>
      <c r="FI12" t="str">
        <f>پرسشنامه!DK12</f>
        <v>بدتر از متوسط</v>
      </c>
      <c r="FJ12" s="5">
        <f>پرسشنامه!DX12</f>
        <v>29</v>
      </c>
      <c r="FK12" t="str">
        <f>پرسشنامه!DY12</f>
        <v>بهتر از متوسط</v>
      </c>
      <c r="FL12" t="str">
        <f>پرسشنامه!DZ12</f>
        <v>بهتر از متوسط</v>
      </c>
      <c r="FM12" s="5">
        <f>پرسشنامه!FD12</f>
        <v>13</v>
      </c>
      <c r="FN12" t="str">
        <f>پرسشنامه!FE12</f>
        <v>بدتر از متوسط</v>
      </c>
      <c r="FO12" t="str">
        <f>پرسشنامه!FF12</f>
        <v>بدتر از متوسط</v>
      </c>
      <c r="FP12" s="5">
        <f>پرسشنامه!FV12</f>
        <v>35</v>
      </c>
      <c r="FQ12" t="str">
        <f>پرسشنامه!FW12</f>
        <v>بهتر از متوسط</v>
      </c>
      <c r="FR12" t="str">
        <f>پرسشنامه!FX12</f>
        <v>بهتر از متوسط</v>
      </c>
    </row>
    <row r="13" spans="1:174" ht="18.75" customHeight="1" x14ac:dyDescent="0.3">
      <c r="A13" s="20" t="str">
        <f>'اطلاعات شخصی'!B13</f>
        <v>سرکار خانم</v>
      </c>
      <c r="B13" s="20" t="str">
        <f>'اطلاعات شخصی'!C13</f>
        <v>نگین</v>
      </c>
      <c r="C13" s="20" t="str">
        <f>'اطلاعات شخصی'!D13</f>
        <v>رهبر</v>
      </c>
      <c r="D13" s="21">
        <f>'اطلاعات شخصی'!E13</f>
        <v>4260186991</v>
      </c>
      <c r="E13" s="22">
        <f>'اطلاعات شخصی'!F13</f>
        <v>9175207593</v>
      </c>
      <c r="F13" s="20" t="b">
        <f>'اطلاعات شخصی'!I13</f>
        <v>0</v>
      </c>
      <c r="G13" s="21">
        <f>'اطلاعات شخصی'!J13</f>
        <v>0</v>
      </c>
      <c r="H13" s="21">
        <f>'اطلاعات شخصی'!K13</f>
        <v>0</v>
      </c>
      <c r="I13" s="21">
        <f>'اطلاعات شخصی'!L13</f>
        <v>0</v>
      </c>
      <c r="J13" s="21">
        <f>'اطلاعات شخصی'!N13</f>
        <v>0</v>
      </c>
      <c r="K13" s="21">
        <f>'اطلاعات شخصی'!P13</f>
        <v>0</v>
      </c>
      <c r="L13" s="20" t="b">
        <f>'اطلاعات شخصی'!R13</f>
        <v>0</v>
      </c>
      <c r="M13" s="21">
        <f>'اطلاعات شخصی'!S13</f>
        <v>158</v>
      </c>
      <c r="N13" s="21">
        <f>'اطلاعات شخصی'!T13</f>
        <v>58</v>
      </c>
      <c r="O13" s="21">
        <f>'اطلاعات شخصی'!U13</f>
        <v>29</v>
      </c>
      <c r="P13" s="21">
        <f>'شاخص بدنی'!H13</f>
        <v>33</v>
      </c>
      <c r="Q13" s="21">
        <f>'شاخص بدنی'!I13</f>
        <v>37</v>
      </c>
      <c r="R13" s="21">
        <f>'شاخص بدنی'!J13</f>
        <v>27</v>
      </c>
      <c r="S13" s="21">
        <f>'شاخص بدنی'!K13</f>
        <v>92</v>
      </c>
      <c r="T13" s="21">
        <f>'شاخص بدنی'!L13</f>
        <v>71</v>
      </c>
      <c r="U13" s="21">
        <f>'شاخص بدنی'!M13</f>
        <v>96</v>
      </c>
      <c r="V13" s="21">
        <f>'شاخص بدنی'!N13</f>
        <v>99</v>
      </c>
      <c r="W13" s="23">
        <f>'شاخص بدنی'!O13</f>
        <v>23.233456176894723</v>
      </c>
      <c r="X13" s="20" t="str">
        <f>'شاخص بدنی'!P13</f>
        <v>طبیعی</v>
      </c>
      <c r="Y13" s="21">
        <f>'شاخص بدنی'!Q13</f>
        <v>25</v>
      </c>
      <c r="Z13" s="23">
        <f>'شاخص بدنی'!R13</f>
        <v>18.5</v>
      </c>
      <c r="AA13" s="23">
        <f>'شاخص بدنی'!T13</f>
        <v>52.74808860000001</v>
      </c>
      <c r="AB13" s="23">
        <f>'شاخص بدنی'!U13</f>
        <v>5.2519113999999902</v>
      </c>
      <c r="AC13" s="20" t="str">
        <f>'شاخص بدنی'!V13</f>
        <v>اضافه وزن</v>
      </c>
      <c r="AD13" s="23">
        <f>'شاخص بدنی'!W13</f>
        <v>62.410000000000011</v>
      </c>
      <c r="AE13" s="23">
        <f>'شاخص بدنی'!X13</f>
        <v>46.183400000000006</v>
      </c>
      <c r="AF13" s="23">
        <f>'شاخص بدنی'!Y13</f>
        <v>0.73958333333333337</v>
      </c>
      <c r="AG13" s="20" t="str">
        <f>'شاخص بدنی'!Z13</f>
        <v>کم</v>
      </c>
      <c r="AH13" s="20" t="str">
        <f>'شاخص بدنی'!AA13</f>
        <v>0.8</v>
      </c>
      <c r="AI13" s="23" t="e">
        <f ca="1">'شاخص بدنی'!AB13</f>
        <v>#REF!</v>
      </c>
      <c r="AJ13" s="20" t="e">
        <f ca="1">'شاخص بدنی'!AC13</f>
        <v>#REF!</v>
      </c>
      <c r="AK13" s="20" t="str">
        <f>'شاخص بدنی'!AD13</f>
        <v>32_14</v>
      </c>
      <c r="AL13" s="23" t="e">
        <f ca="1">'شاخص بدنی'!AE13</f>
        <v>#REF!</v>
      </c>
      <c r="AM13" s="23">
        <f>'شاخص بدنی'!AF13</f>
        <v>20.88</v>
      </c>
      <c r="AN13" s="23">
        <f>'شاخص بدنی'!AG13</f>
        <v>6.96</v>
      </c>
      <c r="AO13" s="23">
        <f>'شاخص بدنی'!AH13</f>
        <v>8.6999999999999993</v>
      </c>
      <c r="AP13" s="23">
        <f>'شاخص بدنی'!AI13</f>
        <v>6.96</v>
      </c>
      <c r="AQ13" s="23">
        <f>'شاخص بدنی'!AJ13</f>
        <v>14.5</v>
      </c>
      <c r="AR13" s="23" t="e">
        <f ca="1">'شاخص بدنی'!AK13</f>
        <v>#REF!</v>
      </c>
      <c r="AS13" s="23" t="e">
        <f ca="1">'شاخص بدنی'!AL13</f>
        <v>#REF!</v>
      </c>
      <c r="AT13" s="23" t="e">
        <f ca="1">'شاخص بدنی'!AM13</f>
        <v>#REF!</v>
      </c>
      <c r="AU13" s="23" t="e">
        <f ca="1">'شاخص بدنی'!AN13</f>
        <v>#REF!</v>
      </c>
      <c r="AV13" s="23" t="e">
        <f ca="1">'شاخص بدنی'!AO13</f>
        <v>#REF!</v>
      </c>
      <c r="AW13" s="23" t="e">
        <f ca="1">'شاخص بدنی'!AP13</f>
        <v>#REF!</v>
      </c>
      <c r="AX13" s="23" t="e">
        <f ca="1">'شاخص بدنی'!AQ13</f>
        <v>#REF!</v>
      </c>
      <c r="AY13" s="23">
        <f>'شاخص بدنی'!AR13</f>
        <v>18.989311896000004</v>
      </c>
      <c r="AZ13" s="23">
        <f>'شاخص بدنی'!AS13</f>
        <v>6.3297706320000007</v>
      </c>
      <c r="BA13" s="23">
        <f>'شاخص بدنی'!AT13</f>
        <v>7.9122132900000013</v>
      </c>
      <c r="BB13" s="23">
        <f>'شاخص بدنی'!AU13</f>
        <v>6.3297706320000007</v>
      </c>
      <c r="BC13" s="23">
        <f>'شاخص بدنی'!AV13</f>
        <v>13.187022150000002</v>
      </c>
      <c r="BD13" s="23" t="e">
        <f ca="1">'شاخص بدنی'!AW13</f>
        <v>#REF!</v>
      </c>
      <c r="BE13" s="23" t="e">
        <f ca="1">'شاخص بدنی'!AX13</f>
        <v>#REF!</v>
      </c>
      <c r="BF13" s="23" t="e">
        <f ca="1">'شاخص بدنی'!AY13</f>
        <v>#REF!</v>
      </c>
      <c r="BG13" s="23" t="e">
        <f ca="1">'شاخص بدنی'!AZ13</f>
        <v>#REF!</v>
      </c>
      <c r="BH13" s="23">
        <f>تغذیه!J13</f>
        <v>1347.8329999999999</v>
      </c>
      <c r="BI13" s="23">
        <f>تغذیه!K13</f>
        <v>1617.3995999999997</v>
      </c>
      <c r="BJ13" s="23" t="b">
        <f>تغذیه!L13</f>
        <v>0</v>
      </c>
      <c r="BK13" s="20" t="str">
        <f>تغذیه!M13</f>
        <v>طبیعی</v>
      </c>
      <c r="BL13" s="20" t="str">
        <f>تغذیه!N13</f>
        <v>نیازی به افزایش یا کاهش کالری ندارید</v>
      </c>
      <c r="BM13" s="23" t="b">
        <f>تغذیه!O13</f>
        <v>0</v>
      </c>
      <c r="BN13" s="21">
        <f>تغذیه!P13</f>
        <v>0</v>
      </c>
      <c r="BO13" s="21">
        <f>تغذیه!Q13</f>
        <v>0</v>
      </c>
      <c r="BP13" s="21">
        <f>تغذیه!R13</f>
        <v>0</v>
      </c>
      <c r="BQ13" s="21">
        <f>تغذیه!S13</f>
        <v>0</v>
      </c>
      <c r="BR13" s="21">
        <f>تغذیه!T13</f>
        <v>0</v>
      </c>
      <c r="BS13" s="21">
        <f>تغذیه!U13</f>
        <v>0</v>
      </c>
      <c r="BT13" s="21">
        <f>تغذیه!V13</f>
        <v>0</v>
      </c>
      <c r="BU13" s="21">
        <f>تغذیه!W13</f>
        <v>0</v>
      </c>
      <c r="BV13" s="21">
        <f>تغذیه!X13</f>
        <v>0</v>
      </c>
      <c r="BW13" s="21">
        <f>تغذیه!Y13</f>
        <v>0</v>
      </c>
      <c r="BX13" s="21">
        <f>تغذیه!Z13</f>
        <v>0</v>
      </c>
      <c r="BY13" s="21">
        <f>تغذیه!AA13</f>
        <v>0</v>
      </c>
      <c r="BZ13" s="21">
        <f>تغذیه!AB13</f>
        <v>0</v>
      </c>
      <c r="CA13" s="21">
        <f>تغذیه!AC13</f>
        <v>0</v>
      </c>
      <c r="CB13" s="21">
        <f>تغذیه!AD13</f>
        <v>0</v>
      </c>
      <c r="CC13" s="21">
        <f>تغذیه!AE13</f>
        <v>0</v>
      </c>
      <c r="CD13" s="21">
        <f>تغذیه!AF13</f>
        <v>0</v>
      </c>
      <c r="CE13" s="21">
        <f>تغذیه!AG13</f>
        <v>0</v>
      </c>
      <c r="CF13" s="21">
        <f>تغذیه!AH13</f>
        <v>0</v>
      </c>
      <c r="CG13" s="23" t="str">
        <f>ناهنجاری!AD13</f>
        <v>خفیف</v>
      </c>
      <c r="CH13" s="21" t="str">
        <f>ناهنجاری!AE13</f>
        <v>طبیعی</v>
      </c>
      <c r="CI13" s="21" t="str">
        <f>ناهنجاری!AF13</f>
        <v>طبیعی</v>
      </c>
      <c r="CJ13" s="23" t="str">
        <f>ناهنجاری!AG13</f>
        <v>خفیف</v>
      </c>
      <c r="CK13" s="23" t="str">
        <f>ناهنجاری!AH13</f>
        <v>خفیف</v>
      </c>
      <c r="CL13" s="23" t="str">
        <f>ناهنجاری!AI13</f>
        <v>طبیعی</v>
      </c>
      <c r="CM13" s="23" t="str">
        <f>ناهنجاری!AJ13</f>
        <v>طبیعی</v>
      </c>
      <c r="CN13" s="23" t="str">
        <f>ناهنجاری!AK13</f>
        <v>خفیف</v>
      </c>
      <c r="CO13" s="23" t="str">
        <f>ناهنجاری!AL13</f>
        <v>طبیعی</v>
      </c>
      <c r="CP13" s="23" t="str">
        <f>ناهنجاری!AM13</f>
        <v>طبیعی</v>
      </c>
      <c r="CQ13" s="21" t="str">
        <f>ناهنجاری!AN13</f>
        <v>طبیعی</v>
      </c>
      <c r="CR13" s="21" t="str">
        <f>ناهنجاری!AO13</f>
        <v>طبیعی</v>
      </c>
      <c r="CS13" s="23" t="str">
        <f>ناهنجاری!AP13</f>
        <v>خفیف</v>
      </c>
      <c r="CT13" s="21" t="str">
        <f>ناهنجاری!AQ13</f>
        <v>طبیعی</v>
      </c>
      <c r="CU13" s="23" t="str">
        <f>ناهنجاری!AR13</f>
        <v>طبیعی</v>
      </c>
      <c r="CV13" s="23" t="str">
        <f>ناهنجاری!AS13</f>
        <v>طبیعی</v>
      </c>
      <c r="CW13" s="23" t="str">
        <f>ناهنجاری!AT13</f>
        <v>طبیعی</v>
      </c>
      <c r="CX13" s="23" t="str">
        <f>ناهنجاری!AU13</f>
        <v>طبیعی</v>
      </c>
      <c r="CY13" s="23" t="str">
        <f>ناهنجاری!AV13</f>
        <v>طبیعی</v>
      </c>
      <c r="CZ13" s="23" t="str">
        <f>ناهنجاری!AW13</f>
        <v>طبیعی</v>
      </c>
      <c r="DA13" s="23" t="str">
        <f>ناهنجاری!AX13</f>
        <v>خفیف</v>
      </c>
      <c r="DB13" s="23" t="str">
        <f>ناهنجاری!AY13</f>
        <v>طبیعی</v>
      </c>
      <c r="DC13" s="23" t="str">
        <f>ناهنجاری!AZ13</f>
        <v>طبیعی</v>
      </c>
      <c r="DD13" s="23" t="str">
        <f>ناهنجاری!BA13</f>
        <v>خفیف</v>
      </c>
      <c r="DE13" s="23" t="str">
        <f>ناهنجاری!BB13</f>
        <v>خفیف</v>
      </c>
      <c r="DF13" s="23" t="str">
        <f>ناهنجاری!BC13</f>
        <v>طبیعی</v>
      </c>
      <c r="DG13" s="23" t="str">
        <f>عملکردی!AU13</f>
        <v>طبیعی</v>
      </c>
      <c r="DH13" s="23" t="str">
        <f>عملکردی!AV13</f>
        <v>طبیعی</v>
      </c>
      <c r="DI13" s="23" t="str">
        <f>عملکردی!AW13</f>
        <v>طبیعی</v>
      </c>
      <c r="DJ13" s="23" t="str">
        <f>عملکردی!AX13</f>
        <v>طبیعی</v>
      </c>
      <c r="DK13" s="23" t="str">
        <f>عملکردی!AY13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13" s="21" t="str">
        <f>عملکردی!AZ13</f>
        <v>طبیعی</v>
      </c>
      <c r="DM13" s="21" t="str">
        <f>عملکردی!BA13</f>
        <v>طبیعی</v>
      </c>
      <c r="DN13" s="21" t="str">
        <f>عملکردی!BB13</f>
        <v>طبیعی</v>
      </c>
      <c r="DO13" s="23" t="str">
        <f>عملکردی!BC13</f>
        <v>طبیعی</v>
      </c>
      <c r="DP13" s="23" t="str">
        <f>عملکردی!BD13</f>
        <v>طبیعی</v>
      </c>
      <c r="DQ13" s="23" t="str">
        <f>عملکردی!BE13</f>
        <v>طبیعی</v>
      </c>
      <c r="DR13" s="23" t="str">
        <f>عملکردی!BF13</f>
        <v>طبیعی</v>
      </c>
      <c r="DS13" s="21" t="str">
        <f>عملکردی!BG13</f>
        <v>طبیعی</v>
      </c>
      <c r="DT13" s="21" t="str">
        <f>عملکردی!BH13</f>
        <v>طبیعی</v>
      </c>
      <c r="DU13" s="23" t="str">
        <f>عملکردی!BI13</f>
        <v>احتمال بیش فعالی عضلات ذوزنقه ای فوقانی، گوشه ای، جناغی-چنبری-پستانی و احتمال کم فعالی عضلات خم کننده های عمقی گردن</v>
      </c>
      <c r="DV13" s="23" t="str">
        <f>عملکردی!BJ13</f>
        <v>طبیعی</v>
      </c>
      <c r="DW13" s="21" t="str">
        <f>عملکردی!BK13</f>
        <v>طبیعی</v>
      </c>
      <c r="DX13" s="23" t="str">
        <f>عملکردی!BL13</f>
        <v>طبیعی</v>
      </c>
      <c r="DY13" s="23" t="str">
        <f>عملکردی!BM13</f>
        <v>احتمال بیش فعالی عضلات نزدیک کننده، دو سررانی(سر کوتاه)، کشنده ی پهن نیام، دوقولی خارجی، پهن خارجی</v>
      </c>
      <c r="DZ13" s="23" t="str">
        <f>عملکردی!BN13</f>
        <v>طبیعی</v>
      </c>
      <c r="EA13" s="23" t="str">
        <f>عملکردی!BO13</f>
        <v>طبیعی</v>
      </c>
      <c r="EB13" s="23" t="str">
        <f>عملکردی!BP13</f>
        <v>طبیعی</v>
      </c>
      <c r="EC13" s="21" t="str">
        <f>عملکردی!BQ13</f>
        <v>طبیعی</v>
      </c>
      <c r="ED13" s="23" t="str">
        <f>عملکردی!BR13</f>
        <v>طبیعی</v>
      </c>
      <c r="EE13" s="21" t="str">
        <f>عملکردی!BS13</f>
        <v>طبیعی</v>
      </c>
      <c r="EF13" s="21" t="str">
        <f>عملکردی!BT13</f>
        <v>طبیعی</v>
      </c>
      <c r="EG13" s="21" t="str">
        <f>عملکردی!BU13</f>
        <v>طبیعی</v>
      </c>
      <c r="EH13" s="23" t="str">
        <f>عملکردی!BV13</f>
        <v>طبیعی</v>
      </c>
      <c r="EI13" s="21" t="str">
        <f>عملکردی!BW13</f>
        <v>طبیعی</v>
      </c>
      <c r="EJ13" s="21" t="str">
        <f>عملکردی!BX13</f>
        <v>طبیعی</v>
      </c>
      <c r="EK13" s="21" t="str">
        <f>عملکردی!BY13</f>
        <v>طبیعی</v>
      </c>
      <c r="EL13" s="23" t="str">
        <f>عملکردی!BZ13</f>
        <v>طبیعی</v>
      </c>
      <c r="EM13" s="23" t="str">
        <f>عملکردی!CA13</f>
        <v>طبیعی</v>
      </c>
      <c r="EN13" s="23" t="str">
        <f>عملکردی!CB13</f>
        <v>طبیعی</v>
      </c>
      <c r="EO13" s="23" t="str">
        <f>عملکردی!CC13</f>
        <v>طبیعی</v>
      </c>
      <c r="EP13" s="21" t="str">
        <f>عملکردی!CD13</f>
        <v>طبیعی</v>
      </c>
      <c r="EQ13" s="23" t="str">
        <f>عملکردی!CE13</f>
        <v>طبیعی</v>
      </c>
      <c r="ER13" s="23" t="str">
        <f>عملکردی!CF13</f>
        <v>طبیعی</v>
      </c>
      <c r="ES13" s="23" t="str">
        <f>عملکردی!CG13</f>
        <v>طبیعی</v>
      </c>
      <c r="ET13" s="23" t="str">
        <f>عملکردی!CH13</f>
        <v>طبیعی</v>
      </c>
      <c r="EU13" s="23" t="str">
        <f>عملکردی!CI13</f>
        <v>خفیف</v>
      </c>
      <c r="EV13" s="23" t="str">
        <f>عملکردی!CJ13</f>
        <v>خفیف</v>
      </c>
      <c r="EW13" t="str">
        <f>پرسشنامه!L13</f>
        <v>شما آمادگی لازم برای فعالیت بدنی را دارید.</v>
      </c>
      <c r="EX13" s="5">
        <f>پرسشنامه!BE13</f>
        <v>0</v>
      </c>
      <c r="EY13" s="5">
        <f>پرسشنامه!BF13</f>
        <v>0</v>
      </c>
      <c r="EZ13" t="str">
        <f>پرسشنامه!BG13</f>
        <v>بدتر از متوسط</v>
      </c>
      <c r="FA13" t="str">
        <f>پرسشنامه!BH13</f>
        <v>بدتر از متوسط</v>
      </c>
      <c r="FB13" t="str">
        <f>پرسشنامه!BI13</f>
        <v>بدتر از متوسط</v>
      </c>
      <c r="FC13" t="str">
        <f>پرسشنامه!BJ13</f>
        <v>بدتر از متوسط</v>
      </c>
      <c r="FD13" s="5">
        <f>پرسشنامه!CD13</f>
        <v>0</v>
      </c>
      <c r="FE13" t="str">
        <f>پرسشنامه!CE13</f>
        <v>بدتر از متوسط</v>
      </c>
      <c r="FF13" t="str">
        <f>پرسشنامه!CF13</f>
        <v>بدتر از متوسط</v>
      </c>
      <c r="FG13" s="5">
        <f>پرسشنامه!DI13</f>
        <v>0</v>
      </c>
      <c r="FH13" t="str">
        <f>پرسشنامه!DJ13</f>
        <v>بهتر از متوسط</v>
      </c>
      <c r="FI13" t="str">
        <f>پرسشنامه!DK13</f>
        <v>بهتر از متوسط</v>
      </c>
      <c r="FJ13" s="5">
        <f>پرسشنامه!DX13</f>
        <v>0</v>
      </c>
      <c r="FK13" t="str">
        <f>پرسشنامه!DY13</f>
        <v>بدتر از متوسط</v>
      </c>
      <c r="FL13" t="str">
        <f>پرسشنامه!DZ13</f>
        <v>بدتر از متوسط</v>
      </c>
      <c r="FM13" s="5">
        <f>پرسشنامه!FD13</f>
        <v>0</v>
      </c>
      <c r="FN13" t="str">
        <f>پرسشنامه!FE13</f>
        <v>بدتر از متوسط</v>
      </c>
      <c r="FO13" t="str">
        <f>پرسشنامه!FF13</f>
        <v>بدتر از متوسط</v>
      </c>
      <c r="FP13" s="5">
        <f>پرسشنامه!FV13</f>
        <v>0</v>
      </c>
      <c r="FQ13" t="str">
        <f>پرسشنامه!FW13</f>
        <v>بدتر از متوسط</v>
      </c>
      <c r="FR13" t="str">
        <f>پرسشنامه!FX13</f>
        <v>بدتر از متوسط</v>
      </c>
    </row>
    <row r="14" spans="1:174" ht="18.75" customHeight="1" x14ac:dyDescent="0.3">
      <c r="A14" s="20" t="str">
        <f>'اطلاعات شخصی'!B14</f>
        <v>سرکار خانم</v>
      </c>
      <c r="B14" s="20" t="str">
        <f>'اطلاعات شخصی'!C14</f>
        <v>سمیرا</v>
      </c>
      <c r="C14" s="20" t="str">
        <f>'اطلاعات شخصی'!D14</f>
        <v>قربانی</v>
      </c>
      <c r="D14" s="21">
        <f>'اطلاعات شخصی'!E14</f>
        <v>1292035366</v>
      </c>
      <c r="E14" s="22">
        <f>'اطلاعات شخصی'!F14</f>
        <v>9130913385</v>
      </c>
      <c r="F14" s="20" t="str">
        <f>'اطلاعات شخصی'!I14</f>
        <v>لیسانس</v>
      </c>
      <c r="G14" s="21" t="str">
        <f>'اطلاعات شخصی'!J14</f>
        <v>کارشناس فروش</v>
      </c>
      <c r="H14" s="21" t="str">
        <f>'اطلاعات شخصی'!K14</f>
        <v>شرکت بهبود ارتباط چهلستون</v>
      </c>
      <c r="I14" s="21">
        <f>'اطلاعات شخصی'!L14</f>
        <v>17</v>
      </c>
      <c r="J14" s="21">
        <f>'اطلاعات شخصی'!N14</f>
        <v>0</v>
      </c>
      <c r="K14" s="21">
        <f>'اطلاعات شخصی'!P14</f>
        <v>0</v>
      </c>
      <c r="L14" s="20" t="str">
        <f>'اطلاعات شخصی'!R14</f>
        <v>نسبتا فعال</v>
      </c>
      <c r="M14" s="21">
        <f>'اطلاعات شخصی'!S14</f>
        <v>170</v>
      </c>
      <c r="N14" s="21">
        <f>'اطلاعات شخصی'!T14</f>
        <v>62</v>
      </c>
      <c r="O14" s="21">
        <f>'اطلاعات شخصی'!U14</f>
        <v>37</v>
      </c>
      <c r="P14" s="21">
        <f>'شاخص بدنی'!H14</f>
        <v>33</v>
      </c>
      <c r="Q14" s="21">
        <f>'شاخص بدنی'!I14</f>
        <v>31</v>
      </c>
      <c r="R14" s="21">
        <f>'شاخص بدنی'!J14</f>
        <v>28</v>
      </c>
      <c r="S14" s="21">
        <f>'شاخص بدنی'!K14</f>
        <v>91</v>
      </c>
      <c r="T14" s="21">
        <f>'شاخص بدنی'!L14</f>
        <v>73</v>
      </c>
      <c r="U14" s="21">
        <f>'شاخص بدنی'!M14</f>
        <v>100</v>
      </c>
      <c r="V14" s="21">
        <f>'شاخص بدنی'!N14</f>
        <v>53</v>
      </c>
      <c r="W14" s="23">
        <f>'شاخص بدنی'!O14</f>
        <v>21.453287197231838</v>
      </c>
      <c r="X14" s="20" t="str">
        <f>'شاخص بدنی'!P14</f>
        <v>طبیعی</v>
      </c>
      <c r="Y14" s="21">
        <f>'شاخص بدنی'!Q14</f>
        <v>25</v>
      </c>
      <c r="Z14" s="23">
        <f>'شاخص بدنی'!R14</f>
        <v>18.5</v>
      </c>
      <c r="AA14" s="23">
        <f>'شاخص بدنی'!T14</f>
        <v>60.779589000000001</v>
      </c>
      <c r="AB14" s="23">
        <f>'شاخص بدنی'!U14</f>
        <v>1.2204109999999986</v>
      </c>
      <c r="AC14" s="20" t="str">
        <f>'شاخص بدنی'!V14</f>
        <v>اضافه وزن</v>
      </c>
      <c r="AD14" s="23">
        <f>'شاخص بدنی'!W14</f>
        <v>72.249999999999986</v>
      </c>
      <c r="AE14" s="23">
        <f>'شاخص بدنی'!X14</f>
        <v>53.464999999999996</v>
      </c>
      <c r="AF14" s="23">
        <f>'شاخص بدنی'!Y14</f>
        <v>0.73</v>
      </c>
      <c r="AG14" s="20" t="str">
        <f>'شاخص بدنی'!Z14</f>
        <v>کم</v>
      </c>
      <c r="AH14" s="20" t="str">
        <f>'شاخص بدنی'!AA14</f>
        <v>0.8</v>
      </c>
      <c r="AI14" s="23">
        <f>'شاخص بدنی'!AB14</f>
        <v>27.113697383949443</v>
      </c>
      <c r="AJ14" s="20" t="str">
        <f>'شاخص بدنی'!AC14</f>
        <v>میانگین</v>
      </c>
      <c r="AK14" s="20" t="str">
        <f>'شاخص بدنی'!AD14</f>
        <v>32_14</v>
      </c>
      <c r="AL14" s="23">
        <f>'شاخص بدنی'!AE14</f>
        <v>16.810492378048654</v>
      </c>
      <c r="AM14" s="23">
        <f>'شاخص بدنی'!AF14</f>
        <v>22.32</v>
      </c>
      <c r="AN14" s="23">
        <f>'شاخص بدنی'!AG14</f>
        <v>7.4399999999999995</v>
      </c>
      <c r="AO14" s="23">
        <f>'شاخص بدنی'!AH14</f>
        <v>9.2999999999999989</v>
      </c>
      <c r="AP14" s="23">
        <f>'شاخص بدنی'!AI14</f>
        <v>7.4399999999999995</v>
      </c>
      <c r="AQ14" s="23">
        <f>'شاخص بدنی'!AJ14</f>
        <v>15.5</v>
      </c>
      <c r="AR14" s="23">
        <f>'شاخص بدنی'!AK14</f>
        <v>7.0492378048655269E-2</v>
      </c>
      <c r="AS14" s="23">
        <f>'شاخص بدنی'!AL14</f>
        <v>3.5246189024327634E-2</v>
      </c>
      <c r="AT14" s="23">
        <f>'شاخص بدنی'!AM14</f>
        <v>1.1278780487784842E-2</v>
      </c>
      <c r="AU14" s="23">
        <f>'شاخص بدنی'!AN14</f>
        <v>2.3967408536542792E-2</v>
      </c>
      <c r="AV14" s="23">
        <f>'شاخص بدنی'!AO14</f>
        <v>22.284753810975673</v>
      </c>
      <c r="AW14" s="23">
        <f>'شاخص بدنی'!AP14</f>
        <v>7.428721219512215</v>
      </c>
      <c r="AX14" s="23">
        <f>'شاخص بدنی'!AQ14</f>
        <v>15.476032591463458</v>
      </c>
      <c r="AY14" s="23">
        <f>'شاخص بدنی'!AR14</f>
        <v>21.880652040000001</v>
      </c>
      <c r="AZ14" s="23">
        <f>'شاخص بدنی'!AS14</f>
        <v>7.2935506800000001</v>
      </c>
      <c r="BA14" s="23">
        <f>'شاخص بدنی'!AT14</f>
        <v>9.1169383499999999</v>
      </c>
      <c r="BB14" s="23">
        <f>'شاخص بدنی'!AU14</f>
        <v>7.2935506800000001</v>
      </c>
      <c r="BC14" s="23">
        <f>'شاخص بدنی'!AV14</f>
        <v>15.19489725</v>
      </c>
      <c r="BD14" s="23">
        <f>'شاخص بدنی'!AW14</f>
        <v>0.40410177097567157</v>
      </c>
      <c r="BE14" s="23">
        <f>'شاخص بدنی'!AX14</f>
        <v>0.40000334804865467</v>
      </c>
      <c r="BF14" s="23">
        <f>'شاخص بدنی'!AY14</f>
        <v>0.13517053951221492</v>
      </c>
      <c r="BG14" s="23">
        <f>'شاخص بدنی'!AZ14</f>
        <v>0.28113534146345742</v>
      </c>
      <c r="BH14" s="23">
        <f>تغذیه!J14</f>
        <v>1387.357</v>
      </c>
      <c r="BI14" s="23">
        <f>تغذیه!K14</f>
        <v>1664.8283999999999</v>
      </c>
      <c r="BJ14" s="23">
        <f>تغذیه!L14</f>
        <v>2150.40335</v>
      </c>
      <c r="BK14" s="20" t="str">
        <f>تغذیه!M14</f>
        <v>طبیعی</v>
      </c>
      <c r="BL14" s="20" t="str">
        <f>تغذیه!N14</f>
        <v>نیازی به افزایش یا کاهش کالری ندارید</v>
      </c>
      <c r="BM14" s="23">
        <f>تغذیه!O14</f>
        <v>2150.40335</v>
      </c>
      <c r="BN14" s="23">
        <f>تغذیه!P14</f>
        <v>537.60083750000001</v>
      </c>
      <c r="BO14" s="23">
        <f>تغذیه!Q14</f>
        <v>752.64117249999993</v>
      </c>
      <c r="BP14" s="23">
        <f>تغذیه!R14</f>
        <v>591.36092125000005</v>
      </c>
      <c r="BQ14" s="23">
        <f>تغذیه!S14</f>
        <v>268.80041875000001</v>
      </c>
      <c r="BR14" s="23">
        <f>تغذیه!T14</f>
        <v>322.56050249999998</v>
      </c>
      <c r="BS14" s="23">
        <f>تغذیه!U14</f>
        <v>80.640125624999996</v>
      </c>
      <c r="BT14" s="23">
        <f>تغذیه!V14</f>
        <v>59.733426388888887</v>
      </c>
      <c r="BU14" s="23">
        <f>تغذیه!W14</f>
        <v>80.640125624999996</v>
      </c>
      <c r="BV14" s="23">
        <f>تغذیه!X14</f>
        <v>112.89617587499998</v>
      </c>
      <c r="BW14" s="23">
        <f>تغذیه!Y14</f>
        <v>88.704138187500007</v>
      </c>
      <c r="BX14" s="23">
        <f>تغذیه!Z14</f>
        <v>40.320062812499998</v>
      </c>
      <c r="BY14" s="23">
        <f>تغذیه!AA14</f>
        <v>20.160031406249999</v>
      </c>
      <c r="BZ14" s="23">
        <f>تغذیه!AB14</f>
        <v>28.224043968749996</v>
      </c>
      <c r="CA14" s="23">
        <f>تغذیه!AC14</f>
        <v>22.176034546875002</v>
      </c>
      <c r="CB14" s="23">
        <f>تغذیه!AD14</f>
        <v>10.080015703125</v>
      </c>
      <c r="CC14" s="23">
        <f>تغذیه!AE14</f>
        <v>14.933356597222222</v>
      </c>
      <c r="CD14" s="23">
        <f>تغذیه!AF14</f>
        <v>20.906699236111109</v>
      </c>
      <c r="CE14" s="23">
        <f>تغذیه!AG14</f>
        <v>16.426692256944445</v>
      </c>
      <c r="CF14" s="23">
        <f>تغذیه!AH14</f>
        <v>7.4666782986111109</v>
      </c>
      <c r="CG14" s="23" t="str">
        <f>ناهنجاری!AD14</f>
        <v>طبیعی</v>
      </c>
      <c r="CH14" s="21" t="str">
        <f>ناهنجاری!AE14</f>
        <v>طبیعی</v>
      </c>
      <c r="CI14" s="21" t="str">
        <f>ناهنجاری!AF14</f>
        <v>طبیعی</v>
      </c>
      <c r="CJ14" s="23" t="str">
        <f>ناهنجاری!AG14</f>
        <v>طبیعی</v>
      </c>
      <c r="CK14" s="23" t="str">
        <f>ناهنجاری!AH14</f>
        <v>طبیعی</v>
      </c>
      <c r="CL14" s="23" t="str">
        <f>ناهنجاری!AI14</f>
        <v>طبیعی</v>
      </c>
      <c r="CM14" s="23" t="str">
        <f>ناهنجاری!AJ14</f>
        <v>طبیعی</v>
      </c>
      <c r="CN14" s="23" t="str">
        <f>ناهنجاری!AK14</f>
        <v>طبیعی</v>
      </c>
      <c r="CO14" s="23" t="str">
        <f>ناهنجاری!AL14</f>
        <v>طبیعی</v>
      </c>
      <c r="CP14" s="23" t="str">
        <f>ناهنجاری!AM14</f>
        <v>طبیعی</v>
      </c>
      <c r="CQ14" s="21" t="str">
        <f>ناهنجاری!AN14</f>
        <v>طبیعی</v>
      </c>
      <c r="CR14" s="21" t="str">
        <f>ناهنجاری!AO14</f>
        <v>طبیعی</v>
      </c>
      <c r="CS14" s="23" t="str">
        <f>ناهنجاری!AP14</f>
        <v>طبیعی</v>
      </c>
      <c r="CT14" s="21" t="str">
        <f>ناهنجاری!AQ14</f>
        <v>طبیعی</v>
      </c>
      <c r="CU14" s="23" t="str">
        <f>ناهنجاری!AR14</f>
        <v>خفیف</v>
      </c>
      <c r="CV14" s="23" t="str">
        <f>ناهنجاری!AS14</f>
        <v>طبیعی</v>
      </c>
      <c r="CW14" s="23" t="str">
        <f>ناهنجاری!AT14</f>
        <v>طبیعی</v>
      </c>
      <c r="CX14" s="23" t="str">
        <f>ناهنجاری!AU14</f>
        <v>خفیف</v>
      </c>
      <c r="CY14" s="23" t="str">
        <f>ناهنجاری!AV14</f>
        <v>طبیعی</v>
      </c>
      <c r="CZ14" s="23" t="str">
        <f>ناهنجاری!AW14</f>
        <v>طبیعی</v>
      </c>
      <c r="DA14" s="23" t="str">
        <f>ناهنجاری!AX14</f>
        <v>طبیعی</v>
      </c>
      <c r="DB14" s="23" t="str">
        <f>ناهنجاری!AY14</f>
        <v>خفیف</v>
      </c>
      <c r="DC14" s="23" t="str">
        <f>ناهنجاری!AZ14</f>
        <v>طبیعی</v>
      </c>
      <c r="DD14" s="23" t="str">
        <f>ناهنجاری!BA14</f>
        <v>طبیعی</v>
      </c>
      <c r="DE14" s="23" t="str">
        <f>ناهنجاری!BB14</f>
        <v>طبیعی</v>
      </c>
      <c r="DF14" s="23" t="str">
        <f>ناهنجاری!BC14</f>
        <v>طبیعی</v>
      </c>
      <c r="DG14" s="23" t="str">
        <f>عملکردی!AU14</f>
        <v>طبیعی</v>
      </c>
      <c r="DH14" s="23" t="str">
        <f>عملکردی!AV14</f>
        <v>طبیعی</v>
      </c>
      <c r="DI14" s="23" t="str">
        <f>عملکردی!AW14</f>
        <v>طبیعی</v>
      </c>
      <c r="DJ14" s="23" t="str">
        <f>عملکردی!AX14</f>
        <v>طبیعی</v>
      </c>
      <c r="DK14" s="23" t="str">
        <f>عملکردی!AY14</f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DL14" s="21" t="str">
        <f>عملکردی!AZ14</f>
        <v>طبیعی</v>
      </c>
      <c r="DM14" s="21" t="str">
        <f>عملکردی!BA14</f>
        <v>طبیعی</v>
      </c>
      <c r="DN14" s="21" t="str">
        <f>عملکردی!BB14</f>
        <v>طبیعی</v>
      </c>
      <c r="DO14" s="23" t="str">
        <f>عملکردی!BC14</f>
        <v>آسیب های احتمالی: التهاب نیام کف پایی، آسیب تاندون آشیل، سندرم فشار بر درشت نی میانی، اسپرین مچ پا، آسیب تاندون کشکک(زانوی پرندگان)</v>
      </c>
      <c r="DP14" s="23" t="str">
        <f>عملکردی!BD14</f>
        <v>طبیعی</v>
      </c>
      <c r="DQ14" s="23" t="str">
        <f>عملکردی!BE14</f>
        <v>طبیعی</v>
      </c>
      <c r="DR14" s="23" t="str">
        <f>عملکردی!BF14</f>
        <v>طبیعی</v>
      </c>
      <c r="DS14" s="21" t="str">
        <f>عملکردی!BG14</f>
        <v>طبیعی</v>
      </c>
      <c r="DT14" s="21" t="str">
        <f>عملکردی!BH14</f>
        <v>طبیعی</v>
      </c>
      <c r="DU14" s="23" t="str">
        <f>عملکردی!BI14</f>
        <v>طبیعی</v>
      </c>
      <c r="DV14" s="23" t="str">
        <f>عملکردی!BJ14</f>
        <v>طبیعی</v>
      </c>
      <c r="DW14" s="21" t="str">
        <f>عملکردی!BK14</f>
        <v>طبیعی</v>
      </c>
      <c r="DX14" s="23" t="str">
        <f>عملکردی!BL14</f>
        <v>طبیعی</v>
      </c>
      <c r="DY14" s="23" t="str">
        <f>عملکردی!BM14</f>
        <v>احتمال بیش فعالی عضلات نزدیک کننده، دو سررانی(سر کوتاه)، کشنده ی پهن نیام، دوقولی خارجی، پهن خارجی</v>
      </c>
      <c r="DZ14" s="23" t="str">
        <f>عملکردی!BN14</f>
        <v>طبیعی</v>
      </c>
      <c r="EA14" s="23" t="str">
        <f>عملکردی!BO14</f>
        <v>طبیعی</v>
      </c>
      <c r="EB14" s="23" t="str">
        <f>عملکردی!BP14</f>
        <v>طبیعی</v>
      </c>
      <c r="EC14" s="21" t="str">
        <f>عملکردی!BQ14</f>
        <v>طبیعی</v>
      </c>
      <c r="ED14" s="23" t="str">
        <f>عملکردی!BR14</f>
        <v>طبیعی</v>
      </c>
      <c r="EE14" s="21" t="str">
        <f>عملکردی!BS14</f>
        <v>طبیعی</v>
      </c>
      <c r="EF14" s="21" t="str">
        <f>عملکردی!BT14</f>
        <v>طبیعی</v>
      </c>
      <c r="EG14" s="21" t="str">
        <f>عملکردی!BU14</f>
        <v>طبیعی</v>
      </c>
      <c r="EH14" s="23" t="str">
        <f>عملکردی!BV14</f>
        <v>طبیعی</v>
      </c>
      <c r="EI14" s="21" t="str">
        <f>عملکردی!BW14</f>
        <v>طبیعی</v>
      </c>
      <c r="EJ14" s="21" t="str">
        <f>عملکردی!BX14</f>
        <v>طبیعی</v>
      </c>
      <c r="EK14" s="21" t="str">
        <f>عملکردی!BY14</f>
        <v>طبیعی</v>
      </c>
      <c r="EL14" s="23" t="str">
        <f>عملکردی!BZ14</f>
        <v>طبیعی</v>
      </c>
      <c r="EM14" s="23" t="str">
        <f>عملکردی!CA14</f>
        <v>طبیعی</v>
      </c>
      <c r="EN14" s="23" t="str">
        <f>عملکردی!CB14</f>
        <v>احتمال بیش فعالی عضلات راست کننده ی ستون فقرات، خم کننده های ران و کم فعالی عضلات پایدار کننده های ناحیه ثبات مرکزی تنه، سرینی بزرگ</v>
      </c>
      <c r="EO14" s="23" t="str">
        <f>عملکردی!CC14</f>
        <v>طبیعی</v>
      </c>
      <c r="EP14" s="21" t="str">
        <f>عملکردی!CD14</f>
        <v>طبیعی</v>
      </c>
      <c r="EQ14" s="23" t="str">
        <f>عملکردی!CE14</f>
        <v>طبیعی</v>
      </c>
      <c r="ER14" s="23" t="str">
        <f>عملکردی!CF14</f>
        <v>طبیعی</v>
      </c>
      <c r="ES14" s="23" t="str">
        <f>عملکردی!CG14</f>
        <v>طبیعی</v>
      </c>
      <c r="ET14" s="23" t="str">
        <f>عملکردی!CH14</f>
        <v>طبیعی</v>
      </c>
      <c r="EU14" s="23" t="str">
        <f>عملکردی!CI14</f>
        <v>خفیف</v>
      </c>
      <c r="EV14" s="23" t="str">
        <f>عملکردی!CJ14</f>
        <v>خفیف</v>
      </c>
      <c r="EW14" t="str">
        <f>پرسشنامه!L14</f>
        <v xml:space="preserve">باید قبل از اینکه فعالیت بدنی خود را شروع کنید با پزشک مشورت کنید. </v>
      </c>
      <c r="EX14" s="9">
        <f>پرسشنامه!BE14</f>
        <v>79.375</v>
      </c>
      <c r="EY14" s="9">
        <f>پرسشنامه!BF14</f>
        <v>87.5</v>
      </c>
      <c r="EZ14" t="str">
        <f>پرسشنامه!BG14</f>
        <v>بهتر از متوسط</v>
      </c>
      <c r="FA14" t="str">
        <f>پرسشنامه!BH14</f>
        <v>بهتر از متوسط</v>
      </c>
      <c r="FB14" t="str">
        <f>پرسشنامه!BI14</f>
        <v>بهتر از متوسط</v>
      </c>
      <c r="FC14" t="str">
        <f>پرسشنامه!BJ14</f>
        <v>بهتر از متوسط</v>
      </c>
      <c r="FD14" s="5">
        <f>پرسشنامه!CD14</f>
        <v>51</v>
      </c>
      <c r="FE14" t="str">
        <f>پرسشنامه!CE14</f>
        <v>بهتر از متوسط</v>
      </c>
      <c r="FF14" t="str">
        <f>پرسشنامه!CF14</f>
        <v>بهتر از متوسط</v>
      </c>
      <c r="FG14" s="5">
        <f>پرسشنامه!DI14</f>
        <v>27</v>
      </c>
      <c r="FH14" t="str">
        <f>پرسشنامه!DJ14</f>
        <v>بدتر از متوسط</v>
      </c>
      <c r="FI14" t="str">
        <f>پرسشنامه!DK14</f>
        <v>بدتر از متوسط</v>
      </c>
      <c r="FJ14" s="5">
        <f>پرسشنامه!DX14</f>
        <v>18</v>
      </c>
      <c r="FK14" t="str">
        <f>پرسشنامه!DY14</f>
        <v>بدتر از متوسط</v>
      </c>
      <c r="FL14" t="str">
        <f>پرسشنامه!DZ14</f>
        <v>بدتر از متوسط</v>
      </c>
      <c r="FM14" s="5">
        <f>پرسشنامه!FD14</f>
        <v>62</v>
      </c>
      <c r="FN14" t="str">
        <f>پرسشنامه!FE14</f>
        <v>بهتر از متوسط</v>
      </c>
      <c r="FO14" t="str">
        <f>پرسشنامه!FF14</f>
        <v>بهتر از متوسط</v>
      </c>
      <c r="FP14" s="5">
        <f>پرسشنامه!FV14</f>
        <v>43</v>
      </c>
      <c r="FQ14" t="str">
        <f>پرسشنامه!FW14</f>
        <v>بهتر از متوسط</v>
      </c>
      <c r="FR14" t="str">
        <f>پرسشنامه!FX14</f>
        <v>بهتر از متوسط</v>
      </c>
    </row>
    <row r="15" spans="1:174" ht="18.75" customHeight="1" x14ac:dyDescent="0.3">
      <c r="A15" s="20" t="s">
        <v>175</v>
      </c>
      <c r="B15" s="20" t="str">
        <f>'اطلاعات شخصی'!C15</f>
        <v>نفر کارکنان آقای</v>
      </c>
      <c r="C15" s="20" t="str">
        <f>'اطلاعات شخصی'!D15</f>
        <v>شرکت بهبود ارتباط چهلستون</v>
      </c>
      <c r="D15" s="21"/>
      <c r="E15" s="22"/>
      <c r="F15" s="20"/>
      <c r="G15" s="21"/>
      <c r="H15" s="21"/>
      <c r="I15" s="23">
        <f>'اطلاعات شخصی'!L15</f>
        <v>10.65</v>
      </c>
      <c r="J15" s="21"/>
      <c r="K15" s="21"/>
      <c r="L15" s="20" t="s">
        <v>176</v>
      </c>
      <c r="M15" s="23">
        <f>'اطلاعات شخصی'!S15</f>
        <v>171.85714285714286</v>
      </c>
      <c r="N15" s="23">
        <f>'اطلاعات شخصی'!T15</f>
        <v>72.285714285714292</v>
      </c>
      <c r="O15" s="23">
        <f ca="1">'اطلاعات شخصی'!U15</f>
        <v>32.571428571428569</v>
      </c>
      <c r="P15" s="21">
        <f>'شاخص بدنی'!H15</f>
        <v>38</v>
      </c>
      <c r="Q15" s="23">
        <f>'شاخص بدنی'!I15</f>
        <v>43.833333333333336</v>
      </c>
      <c r="R15" s="23">
        <f>'شاخص بدنی'!J15</f>
        <v>29.285714285714285</v>
      </c>
      <c r="S15" s="23">
        <f>'شاخص بدنی'!K15</f>
        <v>94.428571428571431</v>
      </c>
      <c r="T15" s="23">
        <f>'شاخص بدنی'!L15</f>
        <v>88.142857142857139</v>
      </c>
      <c r="U15" s="23">
        <f>'شاخص بدنی'!M15</f>
        <v>96.714285714285708</v>
      </c>
      <c r="V15" s="23">
        <f>'شاخص بدنی'!N15</f>
        <v>52.428571428571431</v>
      </c>
      <c r="W15" s="23">
        <f>'شاخص بدنی'!O15</f>
        <v>24.474695776491163</v>
      </c>
      <c r="X15" s="20" t="str">
        <f>'شاخص بدنی'!P15</f>
        <v>طبیعی</v>
      </c>
      <c r="Y15" s="21">
        <f>'شاخص بدنی'!Q15</f>
        <v>25</v>
      </c>
      <c r="Z15" s="23">
        <f>'شاخص بدنی'!R15</f>
        <v>18.5</v>
      </c>
      <c r="AA15" s="23">
        <f>'شاخص بدنی'!T15</f>
        <v>66.55462510000001</v>
      </c>
      <c r="AB15" s="23">
        <f>'شاخص بدنی'!U15</f>
        <v>5.7310891857142821</v>
      </c>
      <c r="AC15" s="20" t="str">
        <f>'شاخص بدنی'!V15</f>
        <v>اضافه وزن</v>
      </c>
      <c r="AD15" s="23">
        <f>'شاخص بدنی'!W15</f>
        <v>73.837193877551016</v>
      </c>
      <c r="AE15" s="23">
        <f>'شاخص بدنی'!X15</f>
        <v>54.639523469387754</v>
      </c>
      <c r="AF15" s="23">
        <f>'شاخص بدنی'!Y15</f>
        <v>0.91137370753323488</v>
      </c>
      <c r="AG15" s="20" t="str">
        <f>'شاخص بدنی'!Z15</f>
        <v>کم</v>
      </c>
      <c r="AH15" s="20" t="str">
        <f>'شاخص بدنی'!AA15</f>
        <v>0.95</v>
      </c>
      <c r="AI15" s="23" t="e">
        <f ca="1">'شاخص بدنی'!AB15</f>
        <v>#REF!</v>
      </c>
      <c r="AJ15" s="20" t="e">
        <f ca="1">'شاخص بدنی'!AC15</f>
        <v>#REF!</v>
      </c>
      <c r="AK15" s="20" t="str">
        <f>'شاخص بدنی'!AD15</f>
        <v>25_6</v>
      </c>
      <c r="AL15" s="23" t="e">
        <f ca="1">'شاخص بدنی'!AE15</f>
        <v>#REF!</v>
      </c>
      <c r="AM15" s="23">
        <f>'شاخص بدنی'!AF15</f>
        <v>32.528571428571432</v>
      </c>
      <c r="AN15" s="23">
        <f>'شاخص بدنی'!AG15</f>
        <v>2.1685714285714286</v>
      </c>
      <c r="AO15" s="23">
        <f>'شاخص بدنی'!AH15</f>
        <v>8.6742857142857144</v>
      </c>
      <c r="AP15" s="23">
        <f>'شاخص بدنی'!AI15</f>
        <v>10.842857142857143</v>
      </c>
      <c r="AQ15" s="23">
        <f>'شاخص بدنی'!AJ15</f>
        <v>18.071428571428573</v>
      </c>
      <c r="AR15" s="23" t="e">
        <f ca="1">'شاخص بدنی'!AK15</f>
        <v>#REF!</v>
      </c>
      <c r="AS15" s="23" t="e">
        <f ca="1">'شاخص بدنی'!AL15</f>
        <v>#REF!</v>
      </c>
      <c r="AT15" s="23" t="e">
        <f ca="1">'شاخص بدنی'!AM15</f>
        <v>#REF!</v>
      </c>
      <c r="AU15" s="23" t="e">
        <f ca="1">'شاخص بدنی'!AN15</f>
        <v>#REF!</v>
      </c>
      <c r="AV15" s="23" t="e">
        <f ca="1">'شاخص بدنی'!AO15</f>
        <v>#REF!</v>
      </c>
      <c r="AW15" s="23" t="e">
        <f ca="1">'شاخص بدنی'!AP15</f>
        <v>#REF!</v>
      </c>
      <c r="AX15" s="23" t="e">
        <f ca="1">'شاخص بدنی'!AQ15</f>
        <v>#REF!</v>
      </c>
      <c r="AY15" s="23">
        <f>'شاخص بدنی'!AR15</f>
        <v>29.949581295000005</v>
      </c>
      <c r="AZ15" s="23">
        <f>'شاخص بدنی'!AS15</f>
        <v>1.9966387530000003</v>
      </c>
      <c r="BA15" s="23">
        <f>'شاخص بدنی'!AT15</f>
        <v>7.9865550120000011</v>
      </c>
      <c r="BB15" s="23">
        <f>'شاخص بدنی'!AU15</f>
        <v>9.9831937650000011</v>
      </c>
      <c r="BC15" s="23">
        <f>'شاخص بدنی'!AV15</f>
        <v>16.638656275000002</v>
      </c>
      <c r="BD15" s="23" t="e">
        <f ca="1">'شاخص بدنی'!AW15</f>
        <v>#REF!</v>
      </c>
      <c r="BE15" s="23" t="e">
        <f ca="1">'شاخص بدنی'!AX15</f>
        <v>#REF!</v>
      </c>
      <c r="BF15" s="23" t="e">
        <f ca="1">'شاخص بدنی'!AY15</f>
        <v>#REF!</v>
      </c>
      <c r="BG15" s="23" t="e">
        <f ca="1">'شاخص بدنی'!AZ15</f>
        <v>#REF!</v>
      </c>
      <c r="BH15" s="23">
        <f ca="1">تغذیه!J15</f>
        <v>1696.6081428571433</v>
      </c>
      <c r="BI15" s="23">
        <f ca="1">تغذیه!K15</f>
        <v>2035.9297714285719</v>
      </c>
      <c r="BJ15" s="23">
        <f ca="1">تغذیه!L15</f>
        <v>2629.7426214285724</v>
      </c>
      <c r="BK15" s="20" t="str">
        <f>تغذیه!M15</f>
        <v>طبیعی</v>
      </c>
      <c r="BL15" s="20" t="str">
        <f>تغذیه!N15</f>
        <v>نیازی به افزایش یا کاهش کالری ندارید</v>
      </c>
      <c r="BM15" s="23">
        <f ca="1">تغذیه!O15</f>
        <v>2629.7426214285724</v>
      </c>
      <c r="BN15" s="23">
        <f ca="1">تغذیه!P15</f>
        <v>657.4356553571431</v>
      </c>
      <c r="BO15" s="23">
        <f ca="1">تغذیه!Q15</f>
        <v>920.40991750000023</v>
      </c>
      <c r="BP15" s="23">
        <f ca="1">تغذیه!R15</f>
        <v>723.17922089285753</v>
      </c>
      <c r="BQ15" s="23">
        <f ca="1">تغذیه!S15</f>
        <v>328.71782767857155</v>
      </c>
      <c r="BR15" s="23">
        <f ca="1">تغذیه!T15</f>
        <v>394.46139321428586</v>
      </c>
      <c r="BS15" s="23">
        <f ca="1">تغذیه!U15</f>
        <v>98.615348303571466</v>
      </c>
      <c r="BT15" s="23">
        <f ca="1">تغذیه!V15</f>
        <v>73.048406150793681</v>
      </c>
      <c r="BU15" s="23">
        <f ca="1">تغذیه!W15</f>
        <v>98.615348303571466</v>
      </c>
      <c r="BV15" s="23">
        <f ca="1">تغذیه!X15</f>
        <v>138.06148762500004</v>
      </c>
      <c r="BW15" s="23">
        <f ca="1">تغذیه!Y15</f>
        <v>108.47688313392862</v>
      </c>
      <c r="BX15" s="23">
        <f ca="1">تغذیه!Z15</f>
        <v>49.307674151785733</v>
      </c>
      <c r="BY15" s="23">
        <f ca="1">تغذیه!AA15</f>
        <v>24.653837075892866</v>
      </c>
      <c r="BZ15" s="23">
        <f ca="1">تغذیه!AB15</f>
        <v>34.51537190625001</v>
      </c>
      <c r="CA15" s="23">
        <f ca="1">تغذیه!AC15</f>
        <v>27.119220783482156</v>
      </c>
      <c r="CB15" s="23">
        <f ca="1">تغذیه!AD15</f>
        <v>12.326918537946433</v>
      </c>
      <c r="CC15" s="23">
        <f ca="1">تغذیه!AE15</f>
        <v>18.26210153769842</v>
      </c>
      <c r="CD15" s="23">
        <f ca="1">تغذیه!AF15</f>
        <v>25.566942152777788</v>
      </c>
      <c r="CE15" s="23">
        <f ca="1">تغذیه!AG15</f>
        <v>20.088311691468263</v>
      </c>
      <c r="CF15" s="23">
        <f ca="1">تغذیه!AH15</f>
        <v>9.1310507688492102</v>
      </c>
      <c r="CG15" s="21">
        <f>ناهنجاری!AD15</f>
        <v>100</v>
      </c>
      <c r="CH15" s="21">
        <f>ناهنجاری!AE15</f>
        <v>0</v>
      </c>
      <c r="CI15" s="21">
        <f>ناهنجاری!AF15</f>
        <v>0</v>
      </c>
      <c r="CJ15" s="23">
        <f>ناهنجاری!AG15</f>
        <v>42.857142857142854</v>
      </c>
      <c r="CK15" s="23">
        <f>ناهنجاری!AH15</f>
        <v>42.857142857142854</v>
      </c>
      <c r="CL15" s="23">
        <f>ناهنجاری!AI15</f>
        <v>57.142857142857139</v>
      </c>
      <c r="CM15" s="23">
        <f>ناهنجاری!AJ15</f>
        <v>57.142857142857139</v>
      </c>
      <c r="CN15" s="23">
        <f>ناهنجاری!AK15</f>
        <v>14.285714285714285</v>
      </c>
      <c r="CO15" s="23">
        <f>ناهنجاری!AL15</f>
        <v>28.571428571428569</v>
      </c>
      <c r="CP15" s="23">
        <f>ناهنجاری!AM15</f>
        <v>14.285714285714285</v>
      </c>
      <c r="CQ15" s="21">
        <f>ناهنجاری!AN15</f>
        <v>0</v>
      </c>
      <c r="CR15" s="21">
        <f>ناهنجاری!AO15</f>
        <v>0</v>
      </c>
      <c r="CS15" s="23">
        <f>ناهنجاری!AP15</f>
        <v>28.571428571428569</v>
      </c>
      <c r="CT15" s="21">
        <f>ناهنجاری!AQ15</f>
        <v>0</v>
      </c>
      <c r="CU15" s="23">
        <f>ناهنجاری!AR15</f>
        <v>85.714285714285708</v>
      </c>
      <c r="CV15" s="23">
        <f>ناهنجاری!AS15</f>
        <v>71.428571428571431</v>
      </c>
      <c r="CW15" s="23">
        <f>ناهنجاری!AT15</f>
        <v>42.857142857142854</v>
      </c>
      <c r="CX15" s="21">
        <f>ناهنجاری!AU15</f>
        <v>100</v>
      </c>
      <c r="CY15" s="23">
        <f>ناهنجاری!AV15</f>
        <v>42.857142857142854</v>
      </c>
      <c r="CZ15" s="23">
        <f>ناهنجاری!AW15</f>
        <v>14.285714285714285</v>
      </c>
      <c r="DA15" s="23">
        <f>ناهنجاری!AX15</f>
        <v>28.571428571428569</v>
      </c>
      <c r="DB15" s="21">
        <f>ناهنجاری!AY15</f>
        <v>0</v>
      </c>
      <c r="DC15" s="23">
        <f>ناهنجاری!AZ15</f>
        <v>57.142857142857139</v>
      </c>
      <c r="DD15" s="23">
        <f>ناهنجاری!BA15</f>
        <v>28.571428571428569</v>
      </c>
      <c r="DE15" s="23">
        <f>ناهنجاری!BB15</f>
        <v>28.571428571428569</v>
      </c>
      <c r="DF15" s="23">
        <f>ناهنجاری!BC15</f>
        <v>14.285714285714285</v>
      </c>
      <c r="DG15" s="23">
        <f>عملکردی!AU15</f>
        <v>14.285714285714285</v>
      </c>
      <c r="DH15" s="23">
        <f>عملکردی!AV15</f>
        <v>57.142857142857139</v>
      </c>
      <c r="DI15" s="23">
        <f>عملکردی!AW15</f>
        <v>14.285714285714285</v>
      </c>
      <c r="DJ15" s="23">
        <f>عملکردی!AX15</f>
        <v>57.142857142857139</v>
      </c>
      <c r="DK15" s="23">
        <f>عملکردی!AY15</f>
        <v>28.571428571428569</v>
      </c>
      <c r="DL15" s="21">
        <f>عملکردی!AZ15</f>
        <v>0</v>
      </c>
      <c r="DM15" s="21">
        <f>عملکردی!BA15</f>
        <v>0</v>
      </c>
      <c r="DN15" s="21">
        <f>عملکردی!BB15</f>
        <v>0</v>
      </c>
      <c r="DO15" s="23">
        <f>عملکردی!BC15</f>
        <v>42.857142857142854</v>
      </c>
      <c r="DP15" s="23">
        <f>عملکردی!BD15</f>
        <v>14.285714285714285</v>
      </c>
      <c r="DQ15" s="23">
        <f>عملکردی!BE15</f>
        <v>14.285714285714285</v>
      </c>
      <c r="DR15" s="23">
        <f>عملکردی!BF15</f>
        <v>14.285714285714285</v>
      </c>
      <c r="DS15" s="21">
        <f>عملکردی!BG15</f>
        <v>0</v>
      </c>
      <c r="DT15" s="21">
        <f>عملکردی!BH15</f>
        <v>0</v>
      </c>
      <c r="DU15" s="23">
        <f>عملکردی!BI15</f>
        <v>57.142857142857139</v>
      </c>
      <c r="DV15" s="23">
        <f>عملکردی!BJ15</f>
        <v>28.571428571428569</v>
      </c>
      <c r="DW15" s="21">
        <f>عملکردی!BK15</f>
        <v>0</v>
      </c>
      <c r="DX15" s="23">
        <f>عملکردی!BL15</f>
        <v>57.142857142857139</v>
      </c>
      <c r="DY15" s="21">
        <f>عملکردی!BM15</f>
        <v>100</v>
      </c>
      <c r="DZ15" s="21">
        <f>عملکردی!BN15</f>
        <v>0</v>
      </c>
      <c r="EA15" s="23">
        <f>عملکردی!BO15</f>
        <v>85.714285714285708</v>
      </c>
      <c r="EB15" s="23">
        <f>عملکردی!BP15</f>
        <v>14.285714285714285</v>
      </c>
      <c r="EC15" s="21">
        <f>عملکردی!BQ15</f>
        <v>0</v>
      </c>
      <c r="ED15" s="23">
        <f>عملکردی!BR15</f>
        <v>57.142857142857139</v>
      </c>
      <c r="EE15" s="21">
        <f>عملکردی!BS15</f>
        <v>0</v>
      </c>
      <c r="EF15" s="21">
        <f>عملکردی!BT15</f>
        <v>0</v>
      </c>
      <c r="EG15" s="21">
        <f>عملکردی!BU15</f>
        <v>0</v>
      </c>
      <c r="EH15" s="23">
        <f>عملکردی!BV15</f>
        <v>14.285714285714285</v>
      </c>
      <c r="EI15" s="21">
        <f>عملکردی!BW15</f>
        <v>0</v>
      </c>
      <c r="EJ15" s="21">
        <f>عملکردی!BX15</f>
        <v>0</v>
      </c>
      <c r="EK15" s="21">
        <f>عملکردی!BY15</f>
        <v>0</v>
      </c>
      <c r="EL15" s="23">
        <f>عملکردی!BZ15</f>
        <v>71.428571428571431</v>
      </c>
      <c r="EM15" s="23">
        <f>عملکردی!CA15</f>
        <v>14.285714285714285</v>
      </c>
      <c r="EN15" s="23">
        <f>عملکردی!CB15</f>
        <v>14.285714285714285</v>
      </c>
      <c r="EO15" s="23">
        <f>عملکردی!CC15</f>
        <v>14.285714285714285</v>
      </c>
      <c r="EP15" s="21">
        <f>عملکردی!CD15</f>
        <v>0</v>
      </c>
      <c r="EQ15" s="23">
        <f>عملکردی!CE15</f>
        <v>85.714285714285708</v>
      </c>
      <c r="ER15" s="23">
        <f>عملکردی!CF15</f>
        <v>85.714285714285708</v>
      </c>
      <c r="ES15" s="23">
        <f>عملکردی!CG15</f>
        <v>28.571428571428569</v>
      </c>
      <c r="ET15" s="23">
        <f>عملکردی!CH15</f>
        <v>28.571428571428569</v>
      </c>
      <c r="EU15" s="23">
        <f>عملکردی!CI15</f>
        <v>28.571428571428569</v>
      </c>
      <c r="EV15" s="23">
        <f>عملکردی!CJ15</f>
        <v>71.428571428571431</v>
      </c>
      <c r="EW15" t="str">
        <f>پرسشنامه!L15</f>
        <v xml:space="preserve">باید قبل از اینکه فعالیت بدنی خود را شروع کنید با پزشک مشورت کنید. </v>
      </c>
      <c r="EX15" s="9">
        <f>پرسشنامه!BE15</f>
        <v>71.160714285714292</v>
      </c>
      <c r="EY15" s="9">
        <f>پرسشنامه!BF15</f>
        <v>63.392857142857153</v>
      </c>
      <c r="EZ15" t="str">
        <f>پرسشنامه!BG15</f>
        <v>بهتر از متوسط</v>
      </c>
      <c r="FA15" t="str">
        <f>پرسشنامه!BH15</f>
        <v>بهتر از متوسط</v>
      </c>
      <c r="FB15" t="str">
        <f>پرسشنامه!BI15</f>
        <v>بهتر از متوسط</v>
      </c>
      <c r="FC15" t="str">
        <f>پرسشنامه!BJ15</f>
        <v>بهتر از متوسط</v>
      </c>
      <c r="FD15" s="9">
        <f>پرسشنامه!CD15</f>
        <v>43.142857142857146</v>
      </c>
      <c r="FE15" t="str">
        <f>پرسشنامه!CE15</f>
        <v>بهتر از متوسط</v>
      </c>
      <c r="FF15" t="str">
        <f>پرسشنامه!CF15</f>
        <v>بهتر از متوسط</v>
      </c>
      <c r="FG15" s="9">
        <f>پرسشنامه!DI15</f>
        <v>22.285714285714285</v>
      </c>
      <c r="FH15" t="str">
        <f>پرسشنامه!DJ15</f>
        <v>بهتر از متوسط</v>
      </c>
      <c r="FI15" t="str">
        <f>پرسشنامه!DK15</f>
        <v>بدتر از متوسط</v>
      </c>
      <c r="FJ15" s="9">
        <f>پرسشنامه!DX15</f>
        <v>22.714285714285715</v>
      </c>
      <c r="FK15" t="str">
        <f>پرسشنامه!DY15</f>
        <v>بدتر از متوسط</v>
      </c>
      <c r="FL15" t="str">
        <f>پرسشنامه!DZ15</f>
        <v>بهتر از متوسط</v>
      </c>
      <c r="FM15" s="5">
        <f>پرسشنامه!FD15</f>
        <v>51</v>
      </c>
      <c r="FN15" t="str">
        <f>پرسشنامه!FE15</f>
        <v>بهتر از متوسط</v>
      </c>
      <c r="FO15" t="str">
        <f>پرسشنامه!FF15</f>
        <v>بهتر از متوسط</v>
      </c>
      <c r="FP15" s="9">
        <f>پرسشنامه!FV15</f>
        <v>34.428571428571431</v>
      </c>
      <c r="FQ15" t="str">
        <f>پرسشنامه!FW15</f>
        <v>بهتر از متوسط</v>
      </c>
      <c r="FR15" t="str">
        <f>پرسشنامه!FX15</f>
        <v>بهتر از متوسط</v>
      </c>
    </row>
    <row r="16" spans="1:174" ht="18.75" customHeight="1" x14ac:dyDescent="0.3">
      <c r="A16" s="20" t="s">
        <v>175</v>
      </c>
      <c r="B16" s="20" t="str">
        <f>'اطلاعات شخصی'!C16</f>
        <v>نفر کارکنان خانم</v>
      </c>
      <c r="C16" s="20" t="str">
        <f>'اطلاعات شخصی'!D16</f>
        <v>شرکت بهبود ارتباط چهلستون</v>
      </c>
      <c r="D16" s="21"/>
      <c r="E16" s="22"/>
      <c r="F16" s="20"/>
      <c r="G16" s="21"/>
      <c r="H16" s="21"/>
      <c r="I16" s="23">
        <f>'اطلاعات شخصی'!L16</f>
        <v>5.5</v>
      </c>
      <c r="J16" s="21"/>
      <c r="K16" s="21"/>
      <c r="L16" s="20" t="s">
        <v>176</v>
      </c>
      <c r="M16" s="23">
        <f>'اطلاعات شخصی'!S16</f>
        <v>159.83333333333334</v>
      </c>
      <c r="N16" s="23">
        <f>'اطلاعات شخصی'!T16</f>
        <v>60.766666666666673</v>
      </c>
      <c r="O16" s="23">
        <f ca="1">'اطلاعات شخصی'!U16</f>
        <v>28.5</v>
      </c>
      <c r="P16" s="23">
        <f>'شاخص بدنی'!H16</f>
        <v>32.5</v>
      </c>
      <c r="Q16" s="23">
        <f>'شاخص بدنی'!I16</f>
        <v>36.333333333333336</v>
      </c>
      <c r="R16" s="23">
        <f>'شاخص بدنی'!J16</f>
        <v>27.833333333333332</v>
      </c>
      <c r="S16" s="23">
        <f>'شاخص بدنی'!K16</f>
        <v>91.833333333333329</v>
      </c>
      <c r="T16" s="23">
        <f>'شاخص بدنی'!L16</f>
        <v>76.166666666666671</v>
      </c>
      <c r="U16" s="23">
        <f>'شاخص بدنی'!M16</f>
        <v>100.5</v>
      </c>
      <c r="V16" s="21">
        <f>'شاخص بدنی'!N16</f>
        <v>60</v>
      </c>
      <c r="W16" s="23">
        <f>'شاخص بدنی'!O16</f>
        <v>23.786508582867324</v>
      </c>
      <c r="X16" s="20" t="str">
        <f>'شاخص بدنی'!P16</f>
        <v>طبیعی</v>
      </c>
      <c r="Y16" s="21">
        <f>'شاخص بدنی'!Q16</f>
        <v>25</v>
      </c>
      <c r="Z16" s="23">
        <f>'شاخص بدنی'!R16</f>
        <v>18.5</v>
      </c>
      <c r="AA16" s="23">
        <f>'شاخص بدنی'!T16</f>
        <v>53.975123383333347</v>
      </c>
      <c r="AB16" s="23">
        <f>'شاخص بدنی'!U16</f>
        <v>6.7915432833333256</v>
      </c>
      <c r="AC16" s="20" t="str">
        <f>'شاخص بدنی'!V16</f>
        <v>اضافه وزن</v>
      </c>
      <c r="AD16" s="23">
        <f>'شاخص بدنی'!W16</f>
        <v>63.866736111111109</v>
      </c>
      <c r="AE16" s="23">
        <f>'شاخص بدنی'!X16</f>
        <v>47.261384722222225</v>
      </c>
      <c r="AF16" s="23">
        <f>'شاخص بدنی'!Y16</f>
        <v>0.75787728026533996</v>
      </c>
      <c r="AG16" s="20" t="str">
        <f>'شاخص بدنی'!Z16</f>
        <v>کم</v>
      </c>
      <c r="AH16" s="20" t="str">
        <f>'شاخص بدنی'!AA16</f>
        <v>0.8</v>
      </c>
      <c r="AI16" s="23" t="e">
        <f ca="1">'شاخص بدنی'!AB16</f>
        <v>#REF!</v>
      </c>
      <c r="AJ16" s="20" t="e">
        <f ca="1">'شاخص بدنی'!AC16</f>
        <v>#REF!</v>
      </c>
      <c r="AK16" s="20" t="str">
        <f>'شاخص بدنی'!AD16</f>
        <v>32_14</v>
      </c>
      <c r="AL16" s="23" t="e">
        <f ca="1">'شاخص بدنی'!AE16</f>
        <v>#REF!</v>
      </c>
      <c r="AM16" s="23">
        <f>'شاخص بدنی'!AF16</f>
        <v>21.876000000000001</v>
      </c>
      <c r="AN16" s="23">
        <f>'شاخص بدنی'!AG16</f>
        <v>7.2920000000000007</v>
      </c>
      <c r="AO16" s="23">
        <f>'شاخص بدنی'!AH16</f>
        <v>9.1150000000000002</v>
      </c>
      <c r="AP16" s="23">
        <f>'شاخص بدنی'!AI16</f>
        <v>7.2920000000000007</v>
      </c>
      <c r="AQ16" s="23">
        <f>'شاخص بدنی'!AJ16</f>
        <v>15.191666666666668</v>
      </c>
      <c r="AR16" s="23" t="e">
        <f ca="1">'شاخص بدنی'!AK16</f>
        <v>#REF!</v>
      </c>
      <c r="AS16" s="23" t="e">
        <f ca="1">'شاخص بدنی'!AL16</f>
        <v>#REF!</v>
      </c>
      <c r="AT16" s="23" t="e">
        <f ca="1">'شاخص بدنی'!AM16</f>
        <v>#REF!</v>
      </c>
      <c r="AU16" s="23" t="e">
        <f ca="1">'شاخص بدنی'!AN16</f>
        <v>#REF!</v>
      </c>
      <c r="AV16" s="23" t="e">
        <f ca="1">'شاخص بدنی'!AO16</f>
        <v>#REF!</v>
      </c>
      <c r="AW16" s="23" t="e">
        <f ca="1">'شاخص بدنی'!AP16</f>
        <v>#REF!</v>
      </c>
      <c r="AX16" s="23" t="e">
        <f ca="1">'شاخص بدنی'!AQ16</f>
        <v>#REF!</v>
      </c>
      <c r="AY16" s="23">
        <f>'شاخص بدنی'!AR16</f>
        <v>19.431044418000003</v>
      </c>
      <c r="AZ16" s="23">
        <f>'شاخص بدنی'!AS16</f>
        <v>6.4770148060000015</v>
      </c>
      <c r="BA16" s="23">
        <f>'شاخص بدنی'!AT16</f>
        <v>8.0962685075000014</v>
      </c>
      <c r="BB16" s="23">
        <f>'شاخص بدنی'!AU16</f>
        <v>6.4770148060000015</v>
      </c>
      <c r="BC16" s="23">
        <f>'شاخص بدنی'!AV16</f>
        <v>13.493780845833337</v>
      </c>
      <c r="BD16" s="23" t="e">
        <f ca="1">'شاخص بدنی'!AW16</f>
        <v>#REF!</v>
      </c>
      <c r="BE16" s="23" t="e">
        <f ca="1">'شاخص بدنی'!AX16</f>
        <v>#REF!</v>
      </c>
      <c r="BF16" s="23" t="e">
        <f ca="1">'شاخص بدنی'!AY16</f>
        <v>#REF!</v>
      </c>
      <c r="BG16" s="23" t="e">
        <f ca="1">'شاخص بدنی'!AZ16</f>
        <v>#REF!</v>
      </c>
      <c r="BH16" s="23">
        <f ca="1">تغذیه!J16</f>
        <v>1381.2610333333337</v>
      </c>
      <c r="BI16" s="23">
        <f ca="1">تغذیه!K16</f>
        <v>1657.5132400000005</v>
      </c>
      <c r="BJ16" s="23">
        <f ca="1">تغذیه!L16</f>
        <v>1899.2339208333337</v>
      </c>
      <c r="BK16" s="20" t="str">
        <f>تغذیه!M16</f>
        <v>طبیعی</v>
      </c>
      <c r="BL16" s="20" t="str">
        <f>تغذیه!N16</f>
        <v>نیازی به افزایش یا کاهش کالری ندارید</v>
      </c>
      <c r="BM16" s="23">
        <f ca="1">تغذیه!O16</f>
        <v>1899.2339208333337</v>
      </c>
      <c r="BN16" s="23">
        <f ca="1">تغذیه!P16</f>
        <v>474.80848020833344</v>
      </c>
      <c r="BO16" s="23">
        <f ca="1">تغذیه!Q16</f>
        <v>664.73187229166672</v>
      </c>
      <c r="BP16" s="23">
        <f ca="1">تغذیه!R16</f>
        <v>522.28932822916681</v>
      </c>
      <c r="BQ16" s="23">
        <f ca="1">تغذیه!S16</f>
        <v>237.40424010416672</v>
      </c>
      <c r="BR16" s="23">
        <f ca="1">تغذیه!T16</f>
        <v>284.88508812500004</v>
      </c>
      <c r="BS16" s="23">
        <f ca="1">تغذیه!U16</f>
        <v>71.22127203125001</v>
      </c>
      <c r="BT16" s="23">
        <f ca="1">تغذیه!V16</f>
        <v>52.756497800925935</v>
      </c>
      <c r="BU16" s="23">
        <f ca="1">تغذیه!W16</f>
        <v>71.22127203125001</v>
      </c>
      <c r="BV16" s="23">
        <f ca="1">تغذیه!X16</f>
        <v>99.709780843750011</v>
      </c>
      <c r="BW16" s="23">
        <f ca="1">تغذیه!Y16</f>
        <v>78.343399234375013</v>
      </c>
      <c r="BX16" s="23">
        <f ca="1">تغذیه!Z16</f>
        <v>35.610636015625005</v>
      </c>
      <c r="BY16" s="23">
        <f ca="1">تغذیه!AA16</f>
        <v>17.805318007812502</v>
      </c>
      <c r="BZ16" s="23">
        <f ca="1">تغذیه!AB16</f>
        <v>24.927445210937503</v>
      </c>
      <c r="CA16" s="23">
        <f ca="1">تغذیه!AC16</f>
        <v>19.585849808593753</v>
      </c>
      <c r="CB16" s="23">
        <f ca="1">تغذیه!AD16</f>
        <v>8.9026590039062512</v>
      </c>
      <c r="CC16" s="23">
        <f ca="1">تغذیه!AE16</f>
        <v>13.189124450231484</v>
      </c>
      <c r="CD16" s="23">
        <f ca="1">تغذیه!AF16</f>
        <v>18.464774230324075</v>
      </c>
      <c r="CE16" s="23">
        <f ca="1">تغذیه!AG16</f>
        <v>14.508036895254634</v>
      </c>
      <c r="CF16" s="23">
        <f ca="1">تغذیه!AH16</f>
        <v>6.5945622251157419</v>
      </c>
      <c r="CG16" s="23">
        <f>ناهنجاری!AD16</f>
        <v>16.666666666666664</v>
      </c>
      <c r="CH16" s="21">
        <f>ناهنجاری!AE16</f>
        <v>0</v>
      </c>
      <c r="CI16" s="21">
        <f>ناهنجاری!AF16</f>
        <v>0</v>
      </c>
      <c r="CJ16" s="23">
        <f>ناهنجاری!AG16</f>
        <v>16.666666666666664</v>
      </c>
      <c r="CK16" s="23">
        <f>ناهنجاری!AH16</f>
        <v>16.666666666666664</v>
      </c>
      <c r="CL16" s="21">
        <f>ناهنجاری!AI16</f>
        <v>0</v>
      </c>
      <c r="CM16" s="21">
        <f>ناهنجاری!AJ16</f>
        <v>50</v>
      </c>
      <c r="CN16" s="23">
        <f>ناهنجاری!AK16</f>
        <v>83.333333333333343</v>
      </c>
      <c r="CO16" s="21">
        <f>ناهنجاری!AL16</f>
        <v>0</v>
      </c>
      <c r="CP16" s="21">
        <f>ناهنجاری!AM16</f>
        <v>0</v>
      </c>
      <c r="CQ16" s="21">
        <f>ناهنجاری!AN16</f>
        <v>0</v>
      </c>
      <c r="CR16" s="21">
        <f>ناهنجاری!AO16</f>
        <v>0</v>
      </c>
      <c r="CS16" s="23">
        <f>ناهنجاری!AP16</f>
        <v>33.333333333333329</v>
      </c>
      <c r="CT16" s="21">
        <f>ناهنجاری!AQ16</f>
        <v>0</v>
      </c>
      <c r="CU16" s="21">
        <f>ناهنجاری!AR16</f>
        <v>50</v>
      </c>
      <c r="CV16" s="21">
        <f>ناهنجاری!AS16</f>
        <v>0</v>
      </c>
      <c r="CW16" s="21">
        <f>ناهنجاری!AT16</f>
        <v>0</v>
      </c>
      <c r="CX16" s="23">
        <f>ناهنجاری!AU16</f>
        <v>16.666666666666664</v>
      </c>
      <c r="CY16" s="21">
        <f>ناهنجاری!AV16</f>
        <v>0</v>
      </c>
      <c r="CZ16" s="21">
        <f>ناهنجاری!AW16</f>
        <v>0</v>
      </c>
      <c r="DA16" s="23">
        <f>ناهنجاری!AX16</f>
        <v>33.333333333333329</v>
      </c>
      <c r="DB16" s="23">
        <f>ناهنجاری!AY16</f>
        <v>33.333333333333329</v>
      </c>
      <c r="DC16" s="21">
        <f>ناهنجاری!AZ16</f>
        <v>0</v>
      </c>
      <c r="DD16" s="23">
        <f>ناهنجاری!BA16</f>
        <v>33.333333333333329</v>
      </c>
      <c r="DE16" s="23">
        <f>ناهنجاری!BB16</f>
        <v>16.666666666666664</v>
      </c>
      <c r="DF16" s="23">
        <f>ناهنجاری!BC16</f>
        <v>16.666666666666664</v>
      </c>
      <c r="DG16" s="23">
        <f>عملکردی!AU16</f>
        <v>16.666666666666664</v>
      </c>
      <c r="DH16" s="21">
        <f>عملکردی!AV16</f>
        <v>0</v>
      </c>
      <c r="DI16" s="23">
        <f>عملکردی!AW16</f>
        <v>16.666666666666664</v>
      </c>
      <c r="DJ16" s="21">
        <f>عملکردی!AX16</f>
        <v>0</v>
      </c>
      <c r="DK16" s="23">
        <f>عملکردی!AY16</f>
        <v>66.666666666666657</v>
      </c>
      <c r="DL16" s="21">
        <f>عملکردی!AZ16</f>
        <v>0</v>
      </c>
      <c r="DM16" s="21">
        <f>عملکردی!BA16</f>
        <v>0</v>
      </c>
      <c r="DN16" s="21">
        <f>عملکردی!BB16</f>
        <v>0</v>
      </c>
      <c r="DO16" s="23">
        <f>عملکردی!BC16</f>
        <v>33.333333333333329</v>
      </c>
      <c r="DP16" s="21">
        <f>عملکردی!BD16</f>
        <v>0</v>
      </c>
      <c r="DQ16" s="21">
        <f>عملکردی!BE16</f>
        <v>0</v>
      </c>
      <c r="DR16" s="23">
        <f>عملکردی!BF16</f>
        <v>16.666666666666664</v>
      </c>
      <c r="DS16" s="21">
        <f>عملکردی!BG16</f>
        <v>0</v>
      </c>
      <c r="DT16" s="21">
        <f>عملکردی!BH16</f>
        <v>0</v>
      </c>
      <c r="DU16" s="23">
        <f>عملکردی!BI16</f>
        <v>33.333333333333329</v>
      </c>
      <c r="DV16" s="21">
        <f>عملکردی!BJ16</f>
        <v>0</v>
      </c>
      <c r="DW16" s="21">
        <f>عملکردی!BK16</f>
        <v>0</v>
      </c>
      <c r="DX16" s="21">
        <f>عملکردی!BL16</f>
        <v>0</v>
      </c>
      <c r="DY16" s="23">
        <f>عملکردی!BM16</f>
        <v>33.333333333333329</v>
      </c>
      <c r="DZ16" s="23">
        <f>عملکردی!BN16</f>
        <v>33.333333333333329</v>
      </c>
      <c r="EA16" s="23">
        <f>عملکردی!BO16</f>
        <v>16.666666666666664</v>
      </c>
      <c r="EB16" s="21">
        <f>عملکردی!BP16</f>
        <v>0</v>
      </c>
      <c r="EC16" s="21">
        <f>عملکردی!BQ16</f>
        <v>0</v>
      </c>
      <c r="ED16" s="23">
        <f>عملکردی!BR16</f>
        <v>16.666666666666664</v>
      </c>
      <c r="EE16" s="21">
        <f>عملکردی!BS16</f>
        <v>0</v>
      </c>
      <c r="EF16" s="21">
        <f>عملکردی!BT16</f>
        <v>0</v>
      </c>
      <c r="EG16" s="21">
        <f>عملکردی!BU16</f>
        <v>0</v>
      </c>
      <c r="EH16" s="21">
        <f>عملکردی!BV16</f>
        <v>0</v>
      </c>
      <c r="EI16" s="21">
        <f>عملکردی!BW16</f>
        <v>0</v>
      </c>
      <c r="EJ16" s="21">
        <f>عملکردی!BX16</f>
        <v>0</v>
      </c>
      <c r="EK16" s="21">
        <f>عملکردی!BY16</f>
        <v>0</v>
      </c>
      <c r="EL16" s="21">
        <f>عملکردی!BZ16</f>
        <v>0</v>
      </c>
      <c r="EM16" s="21">
        <f>عملکردی!CA16</f>
        <v>0</v>
      </c>
      <c r="EN16" s="23">
        <f>عملکردی!CB16</f>
        <v>33.333333333333329</v>
      </c>
      <c r="EO16" s="21">
        <f>عملکردی!CC16</f>
        <v>0</v>
      </c>
      <c r="EP16" s="21">
        <f>عملکردی!CD16</f>
        <v>0</v>
      </c>
      <c r="EQ16" s="21">
        <f>عملکردی!CE16</f>
        <v>0</v>
      </c>
      <c r="ER16" s="21">
        <f>عملکردی!CF16</f>
        <v>0</v>
      </c>
      <c r="ES16" s="21">
        <f>عملکردی!CG16</f>
        <v>50</v>
      </c>
      <c r="ET16" s="21">
        <f>عملکردی!CH16</f>
        <v>50</v>
      </c>
      <c r="EU16" s="21">
        <f>عملکردی!CI16</f>
        <v>50</v>
      </c>
      <c r="EV16" s="21">
        <f>عملکردی!CJ16</f>
        <v>50</v>
      </c>
      <c r="EW16" t="str">
        <f>پرسشنامه!L16</f>
        <v xml:space="preserve">باید قبل از اینکه فعالیت بدنی خود را شروع کنید با پزشک مشورت کنید. </v>
      </c>
      <c r="EX16" s="9">
        <f>پرسشنامه!BE16</f>
        <v>59.479166666666664</v>
      </c>
      <c r="EY16" s="9">
        <f>پرسشنامه!BF16</f>
        <v>59.93055555555555</v>
      </c>
      <c r="EZ16" t="str">
        <f>پرسشنامه!BG16</f>
        <v>بهتر از متوسط</v>
      </c>
      <c r="FA16" t="str">
        <f>پرسشنامه!BH16</f>
        <v>بدتر از متوسط</v>
      </c>
      <c r="FB16" t="str">
        <f>پرسشنامه!BI16</f>
        <v>بهتر از متوسط</v>
      </c>
      <c r="FC16" t="str">
        <f>پرسشنامه!BJ16</f>
        <v>بدتر از متوسط</v>
      </c>
      <c r="FD16" s="9">
        <f>پرسشنامه!CD16</f>
        <v>30.5</v>
      </c>
      <c r="FE16" t="str">
        <f>پرسشنامه!CE16</f>
        <v>بدتر از متوسط</v>
      </c>
      <c r="FF16" t="str">
        <f>پرسشنامه!CF16</f>
        <v>بدتر از متوسط</v>
      </c>
      <c r="FG16" s="9">
        <f>پرسشنامه!DI16</f>
        <v>20.333333333333332</v>
      </c>
      <c r="FH16" t="str">
        <f>پرسشنامه!DJ16</f>
        <v>بهتر از متوسط</v>
      </c>
      <c r="FI16" t="str">
        <f>پرسشنامه!DK16</f>
        <v>بهتر از متوسط</v>
      </c>
      <c r="FJ16" s="9">
        <f>پرسشنامه!DX16</f>
        <v>15.666666666666666</v>
      </c>
      <c r="FK16" t="str">
        <f>پرسشنامه!DY16</f>
        <v>بدتر از متوسط</v>
      </c>
      <c r="FL16" t="str">
        <f>پرسشنامه!DZ16</f>
        <v>بدتر از متوسط</v>
      </c>
      <c r="FM16" s="9">
        <f>پرسشنامه!FD16</f>
        <v>39.666666666666664</v>
      </c>
      <c r="FN16" t="str">
        <f>پرسشنامه!FE16</f>
        <v>بدتر از متوسط</v>
      </c>
      <c r="FO16" t="str">
        <f>پرسشنامه!FF16</f>
        <v>بدتر از متوسط</v>
      </c>
      <c r="FP16" s="9">
        <f>پرسشنامه!FV16</f>
        <v>32.666666666666664</v>
      </c>
      <c r="FQ16" t="str">
        <f>پرسشنامه!FW16</f>
        <v>بهتر از متوسط</v>
      </c>
      <c r="FR16" t="str">
        <f>پرسشنامه!FX16</f>
        <v>بدتر از متوسط</v>
      </c>
    </row>
    <row r="17" spans="1:174" ht="18.75" customHeight="1" x14ac:dyDescent="0.3">
      <c r="A17" s="20" t="s">
        <v>175</v>
      </c>
      <c r="B17" s="20" t="str">
        <f>'اطلاعات شخصی'!C17</f>
        <v>نفر کل کارکنان</v>
      </c>
      <c r="C17" s="20" t="str">
        <f>'اطلاعات شخصی'!D17</f>
        <v>شرکت بهبود ارتباط چهلستون</v>
      </c>
      <c r="D17" s="21"/>
      <c r="E17" s="22"/>
      <c r="F17" s="20"/>
      <c r="G17" s="21"/>
      <c r="H17" s="21"/>
      <c r="I17" s="23">
        <f>'اطلاعات شخصی'!L17</f>
        <v>8.3611111111111107</v>
      </c>
      <c r="J17" s="21"/>
      <c r="K17" s="21"/>
      <c r="L17" s="20" t="s">
        <v>176</v>
      </c>
      <c r="M17" s="23">
        <f>'اطلاعات شخصی'!S17</f>
        <v>166.30769230769232</v>
      </c>
      <c r="N17" s="23">
        <f>'اطلاعات شخصی'!T17</f>
        <v>66.969230769230776</v>
      </c>
      <c r="O17" s="23">
        <f ca="1">'اطلاعات شخصی'!U17</f>
        <v>30.692307692307693</v>
      </c>
      <c r="P17" s="23">
        <f>'شاخص بدنی'!H17</f>
        <v>35.46153846153846</v>
      </c>
      <c r="Q17" s="23">
        <f>'شاخص بدنی'!I17</f>
        <v>40.083333333333336</v>
      </c>
      <c r="R17" s="23">
        <f>'شاخص بدنی'!J17</f>
        <v>28.615384615384617</v>
      </c>
      <c r="S17" s="23">
        <f>'شاخص بدنی'!K17</f>
        <v>93.230769230769226</v>
      </c>
      <c r="T17" s="23">
        <f>'شاخص بدنی'!L17</f>
        <v>82.615384615384613</v>
      </c>
      <c r="U17" s="23">
        <f>'شاخص بدنی'!M17</f>
        <v>98.461538461538467</v>
      </c>
      <c r="V17" s="23">
        <f>'شاخص بدنی'!N17</f>
        <v>55.92307692307692</v>
      </c>
      <c r="W17" s="23">
        <f>'شاخص بدنی'!O17</f>
        <v>24.213113393310234</v>
      </c>
      <c r="X17" s="20" t="str">
        <f>'شاخص بدنی'!P17</f>
        <v>طبیعی</v>
      </c>
      <c r="Y17" s="21">
        <f>'شاخص بدنی'!Q17</f>
        <v>25</v>
      </c>
      <c r="Z17" s="23">
        <f>'شاخص بدنی'!R17</f>
        <v>18.5</v>
      </c>
      <c r="AA17" s="23" t="b">
        <f>'شاخص بدنی'!T17</f>
        <v>0</v>
      </c>
      <c r="AB17" s="23">
        <f>'شاخص بدنی'!U17</f>
        <v>66.969230769230776</v>
      </c>
      <c r="AC17" s="20" t="str">
        <f>'شاخص بدنی'!V17</f>
        <v>اضافه وزن</v>
      </c>
      <c r="AD17" s="23">
        <f>'شاخص بدنی'!W17</f>
        <v>69.145621301775151</v>
      </c>
      <c r="AE17" s="23">
        <f>'شاخص بدنی'!X17</f>
        <v>51.167759763313612</v>
      </c>
      <c r="AF17" s="23">
        <f>'شاخص بدنی'!Y17</f>
        <v>0.83906249999999993</v>
      </c>
      <c r="AG17" s="20" t="b">
        <f>'شاخص بدنی'!Z17</f>
        <v>0</v>
      </c>
      <c r="AH17" s="20" t="b">
        <f>'شاخص بدنی'!AA17</f>
        <v>0</v>
      </c>
      <c r="AI17" s="23" t="e">
        <f ca="1">'شاخص بدنی'!AB17</f>
        <v>#REF!</v>
      </c>
      <c r="AJ17" s="20" t="b">
        <f>'شاخص بدنی'!AC17</f>
        <v>0</v>
      </c>
      <c r="AK17" s="20" t="b">
        <f>'شاخص بدنی'!AD17</f>
        <v>0</v>
      </c>
      <c r="AL17" s="23" t="e">
        <f ca="1">'شاخص بدنی'!AE17</f>
        <v>#REF!</v>
      </c>
      <c r="AM17" s="23">
        <f>'شاخص بدنی'!AF17</f>
        <v>28.053000000000001</v>
      </c>
      <c r="AN17" s="23">
        <f>'شاخص بدنی'!AG17</f>
        <v>4.2909999999999995</v>
      </c>
      <c r="AO17" s="23">
        <f>'شاخص بدنی'!AH17</f>
        <v>8.8424999999999994</v>
      </c>
      <c r="AP17" s="23">
        <f>'شاخص بدنی'!AI17</f>
        <v>9.3510000000000009</v>
      </c>
      <c r="AQ17" s="23">
        <f>'شاخص بدنی'!AJ17</f>
        <v>16.845833333333335</v>
      </c>
      <c r="AR17" s="23" t="e">
        <f ca="1">'شاخص بدنی'!AK17</f>
        <v>#REF!</v>
      </c>
      <c r="AS17" s="23" t="e">
        <f ca="1">'شاخص بدنی'!AL17</f>
        <v>#REF!</v>
      </c>
      <c r="AT17" s="23" t="e">
        <f ca="1">'شاخص بدنی'!AM17</f>
        <v>#REF!</v>
      </c>
      <c r="AU17" s="23" t="e">
        <f ca="1">'شاخص بدنی'!AN17</f>
        <v>#REF!</v>
      </c>
      <c r="AV17" s="23" t="e">
        <f ca="1">'شاخص بدنی'!AO17</f>
        <v>#REF!</v>
      </c>
      <c r="AW17" s="23" t="e">
        <f ca="1">'شاخص بدنی'!AP17</f>
        <v>#REF!</v>
      </c>
      <c r="AX17" s="23" t="e">
        <f ca="1">'شاخص بدنی'!AQ17</f>
        <v>#REF!</v>
      </c>
      <c r="AY17" s="23">
        <f>'شاخص بدنی'!AR17</f>
        <v>25.362723627750004</v>
      </c>
      <c r="AZ17" s="23">
        <f>'شاخص بدنی'!AS17</f>
        <v>3.7954174522500002</v>
      </c>
      <c r="BA17" s="23">
        <f>'شاخص بدنی'!AT17</f>
        <v>7.9472131482500012</v>
      </c>
      <c r="BB17" s="23">
        <f>'شاخص بدنی'!AU17</f>
        <v>8.4542412092500001</v>
      </c>
      <c r="BC17" s="23">
        <f>'شاخص بدنی'!AV17</f>
        <v>15.186531812499998</v>
      </c>
      <c r="BD17" s="23" t="e">
        <f ca="1">'شاخص بدنی'!AW17</f>
        <v>#REF!</v>
      </c>
      <c r="BE17" s="23" t="e">
        <f ca="1">'شاخص بدنی'!AX17</f>
        <v>#REF!</v>
      </c>
      <c r="BF17" s="23" t="e">
        <f ca="1">'شاخص بدنی'!AY17</f>
        <v>#REF!</v>
      </c>
      <c r="BG17" s="23" t="e">
        <f ca="1">'شاخص بدنی'!AZ17</f>
        <v>#REF!</v>
      </c>
      <c r="BH17" s="23">
        <f ca="1">تغذیه!J17</f>
        <v>1564.7055166666669</v>
      </c>
      <c r="BI17" s="23">
        <f ca="1">تغذیه!K17</f>
        <v>1877.6466200000002</v>
      </c>
      <c r="BJ17" s="23">
        <f ca="1">تغذیه!L17</f>
        <v>2151.4700854166667</v>
      </c>
      <c r="BK17" s="20" t="str">
        <f>تغذیه!M17</f>
        <v>طبیعی</v>
      </c>
      <c r="BL17" s="20" t="str">
        <f>تغذیه!N17</f>
        <v>نیازی به افزایش یا کاهش کالری ندارید</v>
      </c>
      <c r="BM17" s="23">
        <f ca="1">تغذیه!O17</f>
        <v>2151.4700854166667</v>
      </c>
      <c r="BN17" s="23">
        <f ca="1">تغذیه!P17</f>
        <v>537.86752135416668</v>
      </c>
      <c r="BO17" s="23">
        <f ca="1">تغذیه!Q17</f>
        <v>753.01452989583333</v>
      </c>
      <c r="BP17" s="23">
        <f ca="1">تغذیه!R17</f>
        <v>591.65427348958337</v>
      </c>
      <c r="BQ17" s="23">
        <f ca="1">تغذیه!S17</f>
        <v>268.93376067708334</v>
      </c>
      <c r="BR17" s="23">
        <f ca="1">تغذیه!T17</f>
        <v>322.72051281249998</v>
      </c>
      <c r="BS17" s="23">
        <f ca="1">تغذیه!U17</f>
        <v>80.680128203124994</v>
      </c>
      <c r="BT17" s="23">
        <f ca="1">تغذیه!V17</f>
        <v>59.763057928240741</v>
      </c>
      <c r="BU17" s="23">
        <f ca="1">تغذیه!W17</f>
        <v>80.680128203124994</v>
      </c>
      <c r="BV17" s="23">
        <f ca="1">تغذیه!X17</f>
        <v>112.95217948437498</v>
      </c>
      <c r="BW17" s="23">
        <f ca="1">تغذیه!Y17</f>
        <v>88.748141023437498</v>
      </c>
      <c r="BX17" s="23">
        <f ca="1">تغذیه!Z17</f>
        <v>40.340064101562497</v>
      </c>
      <c r="BY17" s="23">
        <f ca="1">تغذیه!AA17</f>
        <v>20.170032050781249</v>
      </c>
      <c r="BZ17" s="23">
        <f ca="1">تغذیه!AB17</f>
        <v>28.238044871093745</v>
      </c>
      <c r="CA17" s="23">
        <f ca="1">تغذیه!AC17</f>
        <v>22.187035255859374</v>
      </c>
      <c r="CB17" s="23">
        <f ca="1">تغذیه!AD17</f>
        <v>10.085016025390624</v>
      </c>
      <c r="CC17" s="23">
        <f ca="1">تغذیه!AE17</f>
        <v>14.940764482060185</v>
      </c>
      <c r="CD17" s="23">
        <f ca="1">تغذیه!AF17</f>
        <v>20.917070274884257</v>
      </c>
      <c r="CE17" s="23">
        <f ca="1">تغذیه!AG17</f>
        <v>16.434840930266205</v>
      </c>
      <c r="CF17" s="23">
        <f ca="1">تغذیه!AH17</f>
        <v>7.4703822410300926</v>
      </c>
      <c r="CG17" s="23">
        <f>ناهنجاری!AD17</f>
        <v>61.53846153846154</v>
      </c>
      <c r="CH17" s="21">
        <f>ناهنجاری!AE17</f>
        <v>0</v>
      </c>
      <c r="CI17" s="21">
        <f>ناهنجاری!AF17</f>
        <v>0</v>
      </c>
      <c r="CJ17" s="23">
        <f>ناهنجاری!AG17</f>
        <v>30.76923076923077</v>
      </c>
      <c r="CK17" s="23">
        <f>ناهنجاری!AH17</f>
        <v>30.76923076923077</v>
      </c>
      <c r="CL17" s="23">
        <f>ناهنجاری!AI17</f>
        <v>30.76923076923077</v>
      </c>
      <c r="CM17" s="23">
        <f>ناهنجاری!AJ17</f>
        <v>53.846153846153847</v>
      </c>
      <c r="CN17" s="23">
        <f>ناهنجاری!AK17</f>
        <v>46.153846153846153</v>
      </c>
      <c r="CO17" s="23">
        <f>ناهنجاری!AL17</f>
        <v>15.384615384615385</v>
      </c>
      <c r="CP17" s="23">
        <f>ناهنجاری!AM17</f>
        <v>7.6923076923076925</v>
      </c>
      <c r="CQ17" s="21">
        <f>ناهنجاری!AN17</f>
        <v>0</v>
      </c>
      <c r="CR17" s="21">
        <f>ناهنجاری!AO17</f>
        <v>0</v>
      </c>
      <c r="CS17" s="23">
        <f>ناهنجاری!AP17</f>
        <v>30.76923076923077</v>
      </c>
      <c r="CT17" s="21">
        <f>ناهنجاری!AQ17</f>
        <v>0</v>
      </c>
      <c r="CU17" s="23">
        <f>ناهنجاری!AR17</f>
        <v>69.230769230769226</v>
      </c>
      <c r="CV17" s="23">
        <f>ناهنجاری!AS17</f>
        <v>38.461538461538467</v>
      </c>
      <c r="CW17" s="23">
        <f>ناهنجاری!AT17</f>
        <v>23.076923076923077</v>
      </c>
      <c r="CX17" s="23">
        <f>ناهنجاری!AU17</f>
        <v>61.53846153846154</v>
      </c>
      <c r="CY17" s="23">
        <f>ناهنجاری!AV17</f>
        <v>23.076923076923077</v>
      </c>
      <c r="CZ17" s="23">
        <f>ناهنجاری!AW17</f>
        <v>7.6923076923076925</v>
      </c>
      <c r="DA17" s="23">
        <f>ناهنجاری!AX17</f>
        <v>30.76923076923077</v>
      </c>
      <c r="DB17" s="23">
        <f>ناهنجاری!AY17</f>
        <v>15.384615384615385</v>
      </c>
      <c r="DC17" s="23">
        <f>ناهنجاری!AZ17</f>
        <v>30.76923076923077</v>
      </c>
      <c r="DD17" s="23">
        <f>ناهنجاری!BA17</f>
        <v>30.76923076923077</v>
      </c>
      <c r="DE17" s="23">
        <f>ناهنجاری!BB17</f>
        <v>23.076923076923077</v>
      </c>
      <c r="DF17" s="23">
        <f>ناهنجاری!BC17</f>
        <v>15.384615384615385</v>
      </c>
      <c r="DG17" s="23">
        <f>عملکردی!AU17</f>
        <v>15.384615384615385</v>
      </c>
      <c r="DH17" s="23">
        <f>عملکردی!AV17</f>
        <v>30.76923076923077</v>
      </c>
      <c r="DI17" s="23">
        <f>عملکردی!AW17</f>
        <v>15.384615384615385</v>
      </c>
      <c r="DJ17" s="23">
        <f>عملکردی!AX17</f>
        <v>30.76923076923077</v>
      </c>
      <c r="DK17" s="23">
        <f>عملکردی!AY17</f>
        <v>46.153846153846153</v>
      </c>
      <c r="DL17" s="21">
        <f>عملکردی!AZ17</f>
        <v>0</v>
      </c>
      <c r="DM17" s="21">
        <f>عملکردی!BA17</f>
        <v>0</v>
      </c>
      <c r="DN17" s="21">
        <f>عملکردی!BB17</f>
        <v>0</v>
      </c>
      <c r="DO17" s="23">
        <f>عملکردی!BC17</f>
        <v>38.461538461538467</v>
      </c>
      <c r="DP17" s="23">
        <f>عملکردی!BD17</f>
        <v>7.6923076923076925</v>
      </c>
      <c r="DQ17" s="23">
        <f>عملکردی!BE17</f>
        <v>7.6923076923076925</v>
      </c>
      <c r="DR17" s="23">
        <f>عملکردی!BF17</f>
        <v>15.384615384615385</v>
      </c>
      <c r="DS17" s="21">
        <f>عملکردی!BG17</f>
        <v>0</v>
      </c>
      <c r="DT17" s="21">
        <f>عملکردی!BH17</f>
        <v>0</v>
      </c>
      <c r="DU17" s="23">
        <f>عملکردی!BI17</f>
        <v>46.153846153846153</v>
      </c>
      <c r="DV17" s="23">
        <f>عملکردی!BJ17</f>
        <v>15.384615384615385</v>
      </c>
      <c r="DW17" s="21">
        <f>عملکردی!BK17</f>
        <v>0</v>
      </c>
      <c r="DX17" s="23">
        <f>عملکردی!BL17</f>
        <v>30.76923076923077</v>
      </c>
      <c r="DY17" s="23">
        <f>عملکردی!BM17</f>
        <v>69.230769230769226</v>
      </c>
      <c r="DZ17" s="23">
        <f>عملکردی!BN17</f>
        <v>15.384615384615385</v>
      </c>
      <c r="EA17" s="23">
        <f>عملکردی!BO17</f>
        <v>53.846153846153847</v>
      </c>
      <c r="EB17" s="23">
        <f>عملکردی!BP17</f>
        <v>7.6923076923076925</v>
      </c>
      <c r="EC17" s="21">
        <f>عملکردی!BQ17</f>
        <v>0</v>
      </c>
      <c r="ED17" s="23">
        <f>عملکردی!BR17</f>
        <v>38.461538461538467</v>
      </c>
      <c r="EE17" s="21">
        <f>عملکردی!BS17</f>
        <v>0</v>
      </c>
      <c r="EF17" s="21">
        <f>عملکردی!BT17</f>
        <v>0</v>
      </c>
      <c r="EG17" s="21">
        <f>عملکردی!BU17</f>
        <v>0</v>
      </c>
      <c r="EH17" s="23">
        <f>عملکردی!BV17</f>
        <v>7.6923076923076925</v>
      </c>
      <c r="EI17" s="21">
        <f>عملکردی!BW17</f>
        <v>0</v>
      </c>
      <c r="EJ17" s="21">
        <f>عملکردی!BX17</f>
        <v>0</v>
      </c>
      <c r="EK17" s="21">
        <f>عملکردی!BY17</f>
        <v>0</v>
      </c>
      <c r="EL17" s="23">
        <f>عملکردی!BZ17</f>
        <v>38.461538461538467</v>
      </c>
      <c r="EM17" s="23">
        <f>عملکردی!CA17</f>
        <v>7.6923076923076925</v>
      </c>
      <c r="EN17" s="23">
        <f>عملکردی!CB17</f>
        <v>23.076923076923077</v>
      </c>
      <c r="EO17" s="23">
        <f>عملکردی!CC17</f>
        <v>7.6923076923076925</v>
      </c>
      <c r="EP17" s="21">
        <f>عملکردی!CD17</f>
        <v>0</v>
      </c>
      <c r="EQ17" s="23">
        <f>عملکردی!CE17</f>
        <v>46.153846153846153</v>
      </c>
      <c r="ER17" s="23">
        <f>عملکردی!CF17</f>
        <v>46.153846153846153</v>
      </c>
      <c r="ES17" s="23">
        <f>عملکردی!CG17</f>
        <v>38.461538461538467</v>
      </c>
      <c r="ET17" s="23">
        <f>عملکردی!CH17</f>
        <v>38.461538461538467</v>
      </c>
      <c r="EU17" s="23">
        <f>عملکردی!CI17</f>
        <v>38.461538461538467</v>
      </c>
      <c r="EV17" s="23">
        <f>عملکردی!CJ17</f>
        <v>61.53846153846154</v>
      </c>
      <c r="EW17" t="str">
        <f>پرسشنامه!L17</f>
        <v xml:space="preserve">باید قبل از اینکه فعالیت بدنی خود را شروع کنید با پزشک مشورت کنید. </v>
      </c>
      <c r="EX17" s="9">
        <f>پرسشنامه!BE17</f>
        <v>65.769230769230774</v>
      </c>
      <c r="EY17" s="9">
        <f>پرسشنامه!BF17</f>
        <v>61.794871794871796</v>
      </c>
      <c r="EZ17" t="str">
        <f>پرسشنامه!BG17</f>
        <v>بهتر از متوسط</v>
      </c>
      <c r="FA17" t="str">
        <f>پرسشنامه!BH17</f>
        <v>بهتر از متوسط</v>
      </c>
      <c r="FB17" t="str">
        <f>پرسشنامه!BI17</f>
        <v>بهتر از متوسط</v>
      </c>
      <c r="FC17" t="str">
        <f>پرسشنامه!BJ17</f>
        <v>بهتر از متوسط</v>
      </c>
      <c r="FD17" s="9">
        <f>پرسشنامه!CD17</f>
        <v>37.307692307692307</v>
      </c>
      <c r="FE17" t="str">
        <f>پرسشنامه!CE17</f>
        <v>بدتر از متوسط</v>
      </c>
      <c r="FF17" t="str">
        <f>پرسشنامه!CF17</f>
        <v>بهتر از متوسط</v>
      </c>
      <c r="FG17" s="9">
        <f>پرسشنامه!DI17</f>
        <v>21.384615384615383</v>
      </c>
      <c r="FH17" t="str">
        <f>پرسشنامه!DJ17</f>
        <v>بهتر از متوسط</v>
      </c>
      <c r="FI17" t="str">
        <f>پرسشنامه!DK17</f>
        <v>بهتر از متوسط</v>
      </c>
      <c r="FJ17" s="9">
        <f>پرسشنامه!DX17</f>
        <v>19.46153846153846</v>
      </c>
      <c r="FK17" t="str">
        <f>پرسشنامه!DY17</f>
        <v>بدتر از متوسط</v>
      </c>
      <c r="FL17" t="str">
        <f>پرسشنامه!DZ17</f>
        <v>بهتر از متوسط</v>
      </c>
      <c r="FM17" s="9">
        <f>پرسشنامه!FD17</f>
        <v>45.769230769230766</v>
      </c>
      <c r="FN17" t="str">
        <f>پرسشنامه!FE17</f>
        <v>بهتر از متوسط</v>
      </c>
      <c r="FO17" t="str">
        <f>پرسشنامه!FF17</f>
        <v>بهتر از متوسط</v>
      </c>
      <c r="FP17" s="9">
        <f>پرسشنامه!FV17</f>
        <v>33.615384615384613</v>
      </c>
      <c r="FQ17" t="str">
        <f>پرسشنامه!FW17</f>
        <v>بهتر از متوسط</v>
      </c>
      <c r="FR17" t="str">
        <f>پرسشنامه!FX17</f>
        <v>بهتر از متوسط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U17"/>
  <sheetViews>
    <sheetView workbookViewId="0"/>
  </sheetViews>
  <sheetFormatPr defaultRowHeight="14.4" x14ac:dyDescent="0.3"/>
  <cols>
    <col min="1" max="2" width="13.5546875" style="1" bestFit="1" customWidth="1"/>
    <col min="3" max="4" width="13.5546875" bestFit="1" customWidth="1"/>
    <col min="5" max="5" width="10.6640625" style="16" bestFit="1" customWidth="1"/>
    <col min="6" max="6" width="11.6640625" style="19" bestFit="1" customWidth="1"/>
    <col min="7" max="7" width="10.109375" style="14" bestFit="1" customWidth="1"/>
    <col min="8" max="8" width="13.5546875" style="2" bestFit="1" customWidth="1"/>
    <col min="9" max="9" width="13.5546875" bestFit="1" customWidth="1"/>
    <col min="10" max="10" width="11.6640625" style="16" bestFit="1" customWidth="1"/>
    <col min="11" max="11" width="13.5546875" style="16" bestFit="1" customWidth="1"/>
    <col min="12" max="12" width="13.5546875" style="2" bestFit="1" customWidth="1"/>
    <col min="13" max="13" width="13.5546875" style="16" bestFit="1" customWidth="1"/>
    <col min="14" max="14" width="34" style="16" bestFit="1" customWidth="1"/>
    <col min="15" max="16" width="21.6640625" style="16" bestFit="1" customWidth="1"/>
    <col min="17" max="17" width="8.33203125" style="2" bestFit="1" customWidth="1"/>
    <col min="18" max="18" width="8.33203125" bestFit="1" customWidth="1"/>
    <col min="19" max="19" width="13.5546875" style="2" bestFit="1" customWidth="1"/>
    <col min="20" max="20" width="9.109375" style="2" bestFit="1" customWidth="1"/>
    <col min="21" max="21" width="13.5546875" style="2" bestFit="1" customWidth="1"/>
  </cols>
  <sheetData>
    <row r="1" spans="1:21" ht="18.75" customHeight="1" x14ac:dyDescent="0.3">
      <c r="A1" s="1" t="str">
        <f>'داده ها'!A1</f>
        <v>جنسیت عدد</v>
      </c>
      <c r="B1" s="1" t="s">
        <v>161</v>
      </c>
      <c r="C1" t="str">
        <f>'داده ها'!B1</f>
        <v>نام</v>
      </c>
      <c r="D1" t="str">
        <f>'داده ها'!C1</f>
        <v>نام خانوادگی</v>
      </c>
      <c r="E1" s="16" t="str">
        <f>'داده ها'!D1</f>
        <v>کد ملی</v>
      </c>
      <c r="F1" s="17" t="str">
        <f>'داده ها'!E1</f>
        <v>شماره تماس</v>
      </c>
      <c r="G1" s="11" t="str">
        <f>'داده ها'!F1</f>
        <v>تاریخ تولد</v>
      </c>
      <c r="H1" s="2" t="str">
        <f>'داده ها'!H1</f>
        <v>میزان تحصیلات عدد</v>
      </c>
      <c r="I1" t="s">
        <v>162</v>
      </c>
      <c r="J1" s="16" t="str">
        <f>'داده ها'!I1</f>
        <v>شغل</v>
      </c>
      <c r="K1" s="16" t="str">
        <f>'داده ها'!J1</f>
        <v>محل اشتغال</v>
      </c>
      <c r="L1" s="2" t="str">
        <f>'داده ها'!K1</f>
        <v>سابقه خدمت کاری</v>
      </c>
      <c r="M1" s="16" t="str">
        <f>'داده ها'!L1</f>
        <v>سابقه بیماری عدد</v>
      </c>
      <c r="N1" s="16" t="s">
        <v>163</v>
      </c>
      <c r="O1" s="16" t="str">
        <f>'داده ها'!M1</f>
        <v>درد عدد</v>
      </c>
      <c r="P1" s="16" t="s">
        <v>164</v>
      </c>
      <c r="Q1" s="2" t="str">
        <f>'داده ها'!N1</f>
        <v>میزان فعالیت عدد</v>
      </c>
      <c r="R1" t="s">
        <v>165</v>
      </c>
      <c r="S1" s="2" t="str">
        <f>'داده ها'!O1</f>
        <v>قد</v>
      </c>
      <c r="T1" s="2" t="str">
        <f>'داده ها'!P1</f>
        <v>وزن</v>
      </c>
      <c r="U1" s="2" t="str">
        <f>'داده ها'!Q1</f>
        <v>سن</v>
      </c>
    </row>
    <row r="2" spans="1:21" ht="18.75" customHeight="1" x14ac:dyDescent="0.3">
      <c r="A2" s="5">
        <f>'داده ها'!A2</f>
        <v>2</v>
      </c>
      <c r="B2" s="1" t="str">
        <f t="shared" ref="B2:B14" si="0">IF(A2=1,"سرکار خانم",IF(A2=2,"جناب آقای"))</f>
        <v>جناب آقای</v>
      </c>
      <c r="C2" t="str">
        <f>'داده ها'!B2</f>
        <v>امیر</v>
      </c>
      <c r="D2" t="str">
        <f>'داده ها'!C2</f>
        <v>اخوان</v>
      </c>
      <c r="E2" s="5">
        <f>'داده ها'!D2</f>
        <v>0</v>
      </c>
      <c r="F2" s="18">
        <f>'داده ها'!E2</f>
        <v>9134116267</v>
      </c>
      <c r="G2" s="12">
        <f>'داده ها'!F2</f>
        <v>31576</v>
      </c>
      <c r="H2" s="5">
        <f>'داده ها'!H2</f>
        <v>7</v>
      </c>
      <c r="I2" t="str">
        <f t="shared" ref="I2:I14" si="1">IF(H2=1,"زیر سیکل",IF(H2=2,"سیکل",IF(H2=3,"دیپلم",IF(H2=4,"فوق دیپلم",IF(H2=5,"لیسانس",IF(H2=6,"فوق لیسانس",IF(H2=7,"دکتری")))))))</f>
        <v>دکتری</v>
      </c>
      <c r="J2" s="16" t="str">
        <f>'داده ها'!I2</f>
        <v>هیات علمی</v>
      </c>
      <c r="K2" s="16" t="str">
        <f>'داده ها'!J2</f>
        <v>مهندسی پزشکی</v>
      </c>
      <c r="L2" s="5">
        <f>'داده ها'!K2</f>
        <v>0</v>
      </c>
      <c r="M2" s="5">
        <f>'داده ها'!L2</f>
        <v>0</v>
      </c>
      <c r="N2" s="5">
        <f t="shared" ref="N2:N14" si="2">M2</f>
        <v>0</v>
      </c>
      <c r="O2" s="5">
        <f>'داده ها'!M2</f>
        <v>0</v>
      </c>
      <c r="P2" s="5">
        <f t="shared" ref="P2:P14" si="3">O2</f>
        <v>0</v>
      </c>
      <c r="Q2" s="5">
        <f>'داده ها'!N2</f>
        <v>2</v>
      </c>
      <c r="R2" t="str">
        <f t="shared" ref="R2:R14" si="4">IF(Q2=1,"بی تحرک",IF(Q2=2,"کم تحرک",IF(Q2=3,"نسبتا فعال",IF(Q2=4,"بسیار فعال",IF(Q2=5,"بیش از حد فعال")))))</f>
        <v>کم تحرک</v>
      </c>
      <c r="S2" s="5">
        <f>'داده ها'!O2</f>
        <v>166</v>
      </c>
      <c r="T2" s="5">
        <f>'داده ها'!P2</f>
        <v>79</v>
      </c>
      <c r="U2" s="5">
        <f ca="1">'داده ها'!Q2</f>
        <v>37</v>
      </c>
    </row>
    <row r="3" spans="1:21" ht="18.75" customHeight="1" x14ac:dyDescent="0.3">
      <c r="A3" s="5">
        <f>'داده ها'!A3</f>
        <v>2</v>
      </c>
      <c r="B3" s="1" t="str">
        <f t="shared" si="0"/>
        <v>جناب آقای</v>
      </c>
      <c r="C3" t="str">
        <f>'داده ها'!B3</f>
        <v>حسین</v>
      </c>
      <c r="D3" t="str">
        <f>'داده ها'!C3</f>
        <v>افسری</v>
      </c>
      <c r="E3" s="5">
        <f>'داده ها'!D3</f>
        <v>1140166956</v>
      </c>
      <c r="F3" s="18">
        <f>'داده ها'!E3</f>
        <v>9131033990</v>
      </c>
      <c r="G3" s="12">
        <f>'داده ها'!F3</f>
        <v>27821</v>
      </c>
      <c r="H3" s="5">
        <f>'داده ها'!H3</f>
        <v>4</v>
      </c>
      <c r="I3" t="str">
        <f t="shared" si="1"/>
        <v>فوق دیپلم</v>
      </c>
      <c r="J3" s="16" t="str">
        <f>'داده ها'!I3</f>
        <v xml:space="preserve">دکوراسیون داخلی </v>
      </c>
      <c r="K3" s="16" t="str">
        <f>'داده ها'!J3</f>
        <v>سیار</v>
      </c>
      <c r="L3" s="5">
        <f>'داده ها'!K3</f>
        <v>26</v>
      </c>
      <c r="M3" s="5">
        <f>'داده ها'!L3</f>
        <v>0</v>
      </c>
      <c r="N3" s="5">
        <f t="shared" si="2"/>
        <v>0</v>
      </c>
      <c r="O3" s="5">
        <f>'داده ها'!M3</f>
        <v>0</v>
      </c>
      <c r="P3" s="5">
        <f t="shared" si="3"/>
        <v>0</v>
      </c>
      <c r="Q3" s="5">
        <f>'داده ها'!N3</f>
        <v>4</v>
      </c>
      <c r="R3" t="str">
        <f t="shared" si="4"/>
        <v>بسیار فعال</v>
      </c>
      <c r="S3" s="5">
        <f>'داده ها'!O3</f>
        <v>169</v>
      </c>
      <c r="T3" s="5">
        <f>'داده ها'!P3</f>
        <v>60</v>
      </c>
      <c r="U3" s="5">
        <f ca="1">'داده ها'!Q3</f>
        <v>47</v>
      </c>
    </row>
    <row r="4" spans="1:21" ht="18.75" customHeight="1" x14ac:dyDescent="0.3">
      <c r="A4" s="5">
        <f>'داده ها'!A4</f>
        <v>2</v>
      </c>
      <c r="B4" s="1" t="str">
        <f t="shared" si="0"/>
        <v>جناب آقای</v>
      </c>
      <c r="C4" t="str">
        <f>'داده ها'!B4</f>
        <v>سهیل</v>
      </c>
      <c r="D4" t="str">
        <f>'داده ها'!C4</f>
        <v>هاشمی</v>
      </c>
      <c r="E4" s="5">
        <f>'داده ها'!D4</f>
        <v>1273062035</v>
      </c>
      <c r="F4" s="18">
        <f>'داده ها'!E4</f>
        <v>9222978957</v>
      </c>
      <c r="G4" s="12">
        <f>'داده ها'!F4</f>
        <v>36529</v>
      </c>
      <c r="H4" s="5">
        <f>'داده ها'!H4</f>
        <v>5</v>
      </c>
      <c r="I4" t="str">
        <f t="shared" si="1"/>
        <v>لیسانس</v>
      </c>
      <c r="J4" s="16" t="str">
        <f>'داده ها'!I4</f>
        <v>کارشناس IT</v>
      </c>
      <c r="K4" s="16" t="str">
        <f>'داده ها'!J4</f>
        <v>شرکت بهبود ارتباط چهلستون</v>
      </c>
      <c r="L4" s="5">
        <f>'داده ها'!K4</f>
        <v>2</v>
      </c>
      <c r="M4" s="16" t="str">
        <f>'داده ها'!L4</f>
        <v>فشار خون</v>
      </c>
      <c r="N4" s="16" t="str">
        <f t="shared" si="2"/>
        <v>فشار خون</v>
      </c>
      <c r="O4" s="16" t="str">
        <f>'داده ها'!M4</f>
        <v>سرو صورت</v>
      </c>
      <c r="P4" s="16" t="str">
        <f t="shared" si="3"/>
        <v>سرو صورت</v>
      </c>
      <c r="Q4" s="5">
        <f>'داده ها'!N4</f>
        <v>2</v>
      </c>
      <c r="R4" t="str">
        <f t="shared" si="4"/>
        <v>کم تحرک</v>
      </c>
      <c r="S4" s="5">
        <f>'داده ها'!O4</f>
        <v>170</v>
      </c>
      <c r="T4" s="5">
        <f>'داده ها'!P4</f>
        <v>83</v>
      </c>
      <c r="U4" s="5">
        <f ca="1">'داده ها'!Q4</f>
        <v>24</v>
      </c>
    </row>
    <row r="5" spans="1:21" ht="18.75" customHeight="1" x14ac:dyDescent="0.3">
      <c r="A5" s="5">
        <f>'داده ها'!A5</f>
        <v>2</v>
      </c>
      <c r="B5" s="1" t="str">
        <f t="shared" si="0"/>
        <v>جناب آقای</v>
      </c>
      <c r="C5" t="str">
        <f>'داده ها'!B5</f>
        <v>سید محسن</v>
      </c>
      <c r="D5" t="str">
        <f>'داده ها'!C5</f>
        <v>احمدی</v>
      </c>
      <c r="E5" s="5">
        <f>'داده ها'!D5</f>
        <v>1100430105</v>
      </c>
      <c r="F5" s="18">
        <f>'داده ها'!E5</f>
        <v>9130741442</v>
      </c>
      <c r="G5" s="12">
        <f>'داده ها'!F5</f>
        <v>36373</v>
      </c>
      <c r="H5" s="5">
        <f>'داده ها'!H5</f>
        <v>5</v>
      </c>
      <c r="I5" t="str">
        <f t="shared" si="1"/>
        <v>لیسانس</v>
      </c>
      <c r="J5" s="16" t="str">
        <f>'داده ها'!I5</f>
        <v>کارمند</v>
      </c>
      <c r="K5" s="16" t="str">
        <f>'داده ها'!J5</f>
        <v xml:space="preserve">شرکت بهبود ارتباط چهلستون </v>
      </c>
      <c r="L5" s="5">
        <f>'داده ها'!K5</f>
        <v>0</v>
      </c>
      <c r="M5" s="5">
        <f>'داده ها'!L5</f>
        <v>0</v>
      </c>
      <c r="N5" s="5">
        <f t="shared" si="2"/>
        <v>0</v>
      </c>
      <c r="O5" s="5">
        <f>'داده ها'!M5</f>
        <v>0</v>
      </c>
      <c r="P5" s="5">
        <f t="shared" si="3"/>
        <v>0</v>
      </c>
      <c r="Q5" s="5">
        <f>'داده ها'!N5</f>
        <v>3</v>
      </c>
      <c r="R5" t="str">
        <f t="shared" si="4"/>
        <v>نسبتا فعال</v>
      </c>
      <c r="S5" s="5">
        <f>'داده ها'!O5</f>
        <v>174</v>
      </c>
      <c r="T5" s="5">
        <f>'داده ها'!P5</f>
        <v>75</v>
      </c>
      <c r="U5" s="5">
        <f ca="1">'داده ها'!Q5</f>
        <v>24</v>
      </c>
    </row>
    <row r="6" spans="1:21" ht="18.75" customHeight="1" x14ac:dyDescent="0.3">
      <c r="A6" s="5">
        <f>'داده ها'!A6</f>
        <v>2</v>
      </c>
      <c r="B6" s="1" t="str">
        <f t="shared" si="0"/>
        <v>جناب آقای</v>
      </c>
      <c r="C6" t="str">
        <f>'داده ها'!B6</f>
        <v>مهدی</v>
      </c>
      <c r="D6" t="str">
        <f>'داده ها'!C6</f>
        <v>حافظپور</v>
      </c>
      <c r="E6" s="5">
        <f>'داده ها'!D6</f>
        <v>2282450787</v>
      </c>
      <c r="F6" s="18">
        <f>'داده ها'!E6</f>
        <v>9217667870</v>
      </c>
      <c r="G6" s="12">
        <f>'داده ها'!F6</f>
        <v>35749</v>
      </c>
      <c r="H6" s="5">
        <f>'داده ها'!H6</f>
        <v>6</v>
      </c>
      <c r="I6" t="str">
        <f t="shared" si="1"/>
        <v>فوق لیسانس</v>
      </c>
      <c r="J6" s="16" t="str">
        <f>'داده ها'!I6</f>
        <v>کارمند</v>
      </c>
      <c r="K6" s="16" t="str">
        <f>'داده ها'!J6</f>
        <v>شرکت بهبود ارتباط چهلستون</v>
      </c>
      <c r="L6" s="9">
        <f>'داده ها'!K6</f>
        <v>0.75</v>
      </c>
      <c r="M6" s="5">
        <f>'داده ها'!L6</f>
        <v>0</v>
      </c>
      <c r="N6" s="5">
        <f t="shared" si="2"/>
        <v>0</v>
      </c>
      <c r="O6" s="5">
        <f>'داده ها'!M6</f>
        <v>0</v>
      </c>
      <c r="P6" s="5">
        <f t="shared" si="3"/>
        <v>0</v>
      </c>
      <c r="Q6" s="5">
        <f>'داده ها'!N6</f>
        <v>1</v>
      </c>
      <c r="R6" t="str">
        <f t="shared" si="4"/>
        <v>بی تحرک</v>
      </c>
      <c r="S6" s="5">
        <f>'داده ها'!O6</f>
        <v>178</v>
      </c>
      <c r="T6" s="5">
        <f>'داده ها'!P6</f>
        <v>70</v>
      </c>
      <c r="U6" s="5">
        <f ca="1">'داده ها'!Q6</f>
        <v>26</v>
      </c>
    </row>
    <row r="7" spans="1:21" ht="18.75" customHeight="1" x14ac:dyDescent="0.3">
      <c r="A7" s="5">
        <f>'داده ها'!A7</f>
        <v>2</v>
      </c>
      <c r="B7" s="1" t="str">
        <f t="shared" si="0"/>
        <v>جناب آقای</v>
      </c>
      <c r="C7" t="str">
        <f>'داده ها'!B7</f>
        <v>مهدی</v>
      </c>
      <c r="D7" t="str">
        <f>'داده ها'!C7</f>
        <v>صادقی</v>
      </c>
      <c r="E7" s="5">
        <f>'داده ها'!D7</f>
        <v>1160322600</v>
      </c>
      <c r="F7" s="18">
        <f>'داده ها'!E7</f>
        <v>9211463441</v>
      </c>
      <c r="G7" s="12">
        <f>'داده ها'!F7</f>
        <v>35500</v>
      </c>
      <c r="H7" s="5">
        <f>'داده ها'!H7</f>
        <v>6</v>
      </c>
      <c r="I7" t="str">
        <f t="shared" si="1"/>
        <v>فوق لیسانس</v>
      </c>
      <c r="J7" s="16" t="str">
        <f>'داده ها'!I7</f>
        <v>کارشناس تحقیق و توسعه</v>
      </c>
      <c r="K7" s="16" t="str">
        <f>'داده ها'!J7</f>
        <v>شرکت بهبود ارتباط چهلستون</v>
      </c>
      <c r="L7" s="9">
        <f>'داده ها'!K7</f>
        <v>3.5</v>
      </c>
      <c r="M7" s="16" t="str">
        <f>'داده ها'!L7</f>
        <v>گوارشی-پوستی</v>
      </c>
      <c r="N7" s="16" t="str">
        <f t="shared" si="2"/>
        <v>گوارشی-پوستی</v>
      </c>
      <c r="O7" s="16" t="str">
        <f>'داده ها'!M7</f>
        <v>گردن-کتف-شکم</v>
      </c>
      <c r="P7" s="16" t="str">
        <f t="shared" si="3"/>
        <v>گردن-کتف-شکم</v>
      </c>
      <c r="Q7" s="5">
        <f>'داده ها'!N7</f>
        <v>2</v>
      </c>
      <c r="R7" t="str">
        <f t="shared" si="4"/>
        <v>کم تحرک</v>
      </c>
      <c r="S7" s="5">
        <f>'داده ها'!O7</f>
        <v>170</v>
      </c>
      <c r="T7" s="5">
        <f>'داده ها'!P7</f>
        <v>54</v>
      </c>
      <c r="U7" s="5">
        <f ca="1">'داده ها'!Q7</f>
        <v>26</v>
      </c>
    </row>
    <row r="8" spans="1:21" ht="18.75" customHeight="1" x14ac:dyDescent="0.3">
      <c r="A8" s="5">
        <f>'داده ها'!A8</f>
        <v>2</v>
      </c>
      <c r="B8" s="1" t="str">
        <f t="shared" si="0"/>
        <v>جناب آقای</v>
      </c>
      <c r="C8" t="str">
        <f>'داده ها'!B8</f>
        <v>ولی اله</v>
      </c>
      <c r="D8" t="str">
        <f>'داده ها'!C8</f>
        <v>امیری</v>
      </c>
      <c r="E8" s="5">
        <f>'داده ها'!D8</f>
        <v>1199214647</v>
      </c>
      <c r="F8" s="18">
        <f>'داده ها'!E8</f>
        <v>9132088154</v>
      </c>
      <c r="G8" s="12">
        <f>'داده ها'!F8</f>
        <v>29065</v>
      </c>
      <c r="H8" s="5">
        <f>'داده ها'!H8</f>
        <v>6</v>
      </c>
      <c r="I8" t="str">
        <f t="shared" si="1"/>
        <v>فوق لیسانس</v>
      </c>
      <c r="J8" s="16" t="str">
        <f>'داده ها'!I8</f>
        <v>کارمند</v>
      </c>
      <c r="K8" s="16" t="str">
        <f>'داده ها'!J8</f>
        <v>شهرک علمی و تحقیقاتی دانشگاه صنعتی اصفهان</v>
      </c>
      <c r="L8" s="5">
        <f>'داده ها'!K8</f>
        <v>21</v>
      </c>
      <c r="M8" s="5">
        <f>'داده ها'!L8</f>
        <v>0</v>
      </c>
      <c r="N8" s="5">
        <f t="shared" si="2"/>
        <v>0</v>
      </c>
      <c r="O8" s="16" t="str">
        <f>'داده ها'!M8</f>
        <v>زانو-کمر-کتف-شانه</v>
      </c>
      <c r="P8" s="16" t="str">
        <f t="shared" si="3"/>
        <v>زانو-کمر-کتف-شانه</v>
      </c>
      <c r="Q8" s="5">
        <f>'داده ها'!N8</f>
        <v>3</v>
      </c>
      <c r="R8" t="str">
        <f t="shared" si="4"/>
        <v>نسبتا فعال</v>
      </c>
      <c r="S8" s="5">
        <f>'داده ها'!O8</f>
        <v>176</v>
      </c>
      <c r="T8" s="5">
        <f>'داده ها'!P8</f>
        <v>85</v>
      </c>
      <c r="U8" s="5">
        <f ca="1">'داده ها'!Q8</f>
        <v>44</v>
      </c>
    </row>
    <row r="9" spans="1:21" ht="18.75" customHeight="1" x14ac:dyDescent="0.3">
      <c r="A9" s="5">
        <f>'داده ها'!A9</f>
        <v>1</v>
      </c>
      <c r="B9" s="1" t="str">
        <f t="shared" si="0"/>
        <v>سرکار خانم</v>
      </c>
      <c r="C9" t="str">
        <f>'داده ها'!B9</f>
        <v>سعیده</v>
      </c>
      <c r="D9" t="str">
        <f>'داده ها'!C9</f>
        <v>قربانی</v>
      </c>
      <c r="E9" s="5">
        <f>'داده ها'!D9</f>
        <v>1271087812</v>
      </c>
      <c r="F9" s="18">
        <f>'داده ها'!E9</f>
        <v>9130913375</v>
      </c>
      <c r="G9" s="12">
        <f>'داده ها'!F9</f>
        <v>33662</v>
      </c>
      <c r="H9" s="5">
        <f>'داده ها'!H9</f>
        <v>4</v>
      </c>
      <c r="I9" t="str">
        <f t="shared" si="1"/>
        <v>فوق دیپلم</v>
      </c>
      <c r="J9" s="16" t="str">
        <f>'داده ها'!I9</f>
        <v>کارمند</v>
      </c>
      <c r="K9" s="16" t="str">
        <f>'داده ها'!J9</f>
        <v>شرکت بهبود ارتباط چهل ستون</v>
      </c>
      <c r="L9" s="5">
        <f>'داده ها'!K9</f>
        <v>0</v>
      </c>
      <c r="M9" s="16" t="str">
        <f>'داده ها'!L9</f>
        <v>گوارشی</v>
      </c>
      <c r="N9" s="16" t="str">
        <f t="shared" si="2"/>
        <v>گوارشی</v>
      </c>
      <c r="O9" s="16" t="str">
        <f>'داده ها'!M9</f>
        <v>پا-ساق پا-زانو-دنبالچه-کمر-گردن-کتف-شانه-مچ دست</v>
      </c>
      <c r="P9" s="16" t="str">
        <f t="shared" si="3"/>
        <v>پا-ساق پا-زانو-دنبالچه-کمر-گردن-کتف-شانه-مچ دست</v>
      </c>
      <c r="Q9" s="5">
        <f>'داده ها'!N9</f>
        <v>3</v>
      </c>
      <c r="R9" t="str">
        <f t="shared" si="4"/>
        <v>نسبتا فعال</v>
      </c>
      <c r="S9" s="5">
        <f>'داده ها'!O9</f>
        <v>167</v>
      </c>
      <c r="T9" s="9">
        <f>'داده ها'!P9</f>
        <v>51.6</v>
      </c>
      <c r="U9" s="5">
        <f ca="1">'داده ها'!Q9</f>
        <v>31</v>
      </c>
    </row>
    <row r="10" spans="1:21" ht="18.75" customHeight="1" x14ac:dyDescent="0.3">
      <c r="A10" s="5">
        <f>'داده ها'!A10</f>
        <v>1</v>
      </c>
      <c r="B10" s="1" t="str">
        <f t="shared" si="0"/>
        <v>سرکار خانم</v>
      </c>
      <c r="C10" t="str">
        <f>'داده ها'!B10</f>
        <v>شیرین</v>
      </c>
      <c r="D10" t="str">
        <f>'داده ها'!C10</f>
        <v>شیرانی</v>
      </c>
      <c r="E10" s="5">
        <f>'داده ها'!D10</f>
        <v>1272569810</v>
      </c>
      <c r="F10" s="18">
        <f>'داده ها'!E10</f>
        <v>9938278805</v>
      </c>
      <c r="G10" s="12">
        <f>'داده ها'!F10</f>
        <v>35813</v>
      </c>
      <c r="H10" s="5">
        <f>'داده ها'!H10</f>
        <v>5</v>
      </c>
      <c r="I10" t="str">
        <f t="shared" si="1"/>
        <v>لیسانس</v>
      </c>
      <c r="J10" s="16" t="str">
        <f>'داده ها'!I10</f>
        <v xml:space="preserve">کارمند </v>
      </c>
      <c r="K10" s="16" t="str">
        <f>'داده ها'!J10</f>
        <v xml:space="preserve">شهرک علمی تحقیقاتی </v>
      </c>
      <c r="L10" s="9">
        <f>'داده ها'!K10</f>
        <v>1.5</v>
      </c>
      <c r="M10" s="5">
        <f>'داده ها'!L10</f>
        <v>0</v>
      </c>
      <c r="N10" s="5">
        <f t="shared" si="2"/>
        <v>0</v>
      </c>
      <c r="O10" s="16" t="str">
        <f>'داده ها'!M10</f>
        <v>زانو-کمر-گردن-انگشتان دست</v>
      </c>
      <c r="P10" s="16" t="str">
        <f t="shared" si="3"/>
        <v>زانو-کمر-گردن-انگشتان دست</v>
      </c>
      <c r="Q10" s="5">
        <f>'داده ها'!N10</f>
        <v>3</v>
      </c>
      <c r="R10" t="str">
        <f t="shared" si="4"/>
        <v>نسبتا فعال</v>
      </c>
      <c r="S10" s="5">
        <f>'داده ها'!O10</f>
        <v>150</v>
      </c>
      <c r="T10" s="5">
        <f>'داده ها'!P10</f>
        <v>77</v>
      </c>
      <c r="U10" s="5">
        <f ca="1">'داده ها'!Q10</f>
        <v>25</v>
      </c>
    </row>
    <row r="11" spans="1:21" ht="18.75" customHeight="1" x14ac:dyDescent="0.3">
      <c r="A11" s="5">
        <f>'داده ها'!A11</f>
        <v>1</v>
      </c>
      <c r="B11" s="1" t="str">
        <f t="shared" si="0"/>
        <v>سرکار خانم</v>
      </c>
      <c r="C11" t="str">
        <f>'داده ها'!B11</f>
        <v>مائده</v>
      </c>
      <c r="D11" t="str">
        <f>'داده ها'!C11</f>
        <v>اسدی</v>
      </c>
      <c r="E11" s="5">
        <f>'داده ها'!D11</f>
        <v>1273001702</v>
      </c>
      <c r="F11" s="18">
        <f>'داده ها'!E11</f>
        <v>9137111997</v>
      </c>
      <c r="G11" s="12">
        <f>'داده ها'!F11</f>
        <v>36425</v>
      </c>
      <c r="H11" s="5">
        <f>'داده ها'!H11</f>
        <v>5</v>
      </c>
      <c r="I11" t="str">
        <f t="shared" si="1"/>
        <v>لیسانس</v>
      </c>
      <c r="J11" s="16" t="str">
        <f>'داده ها'!I11</f>
        <v>کارمند</v>
      </c>
      <c r="K11" s="16" t="str">
        <f>'داده ها'!J11</f>
        <v>شهرک علمی و تحقیقاتی</v>
      </c>
      <c r="L11" s="5">
        <f>'داده ها'!K11</f>
        <v>2</v>
      </c>
      <c r="M11" s="5">
        <f>'داده ها'!L11</f>
        <v>0</v>
      </c>
      <c r="N11" s="5">
        <f t="shared" si="2"/>
        <v>0</v>
      </c>
      <c r="O11" s="5">
        <f>'داده ها'!M11</f>
        <v>0</v>
      </c>
      <c r="P11" s="5">
        <f t="shared" si="3"/>
        <v>0</v>
      </c>
      <c r="Q11" s="5">
        <f>'داده ها'!N11</f>
        <v>1</v>
      </c>
      <c r="R11" t="str">
        <f t="shared" si="4"/>
        <v>بی تحرک</v>
      </c>
      <c r="S11" s="5">
        <f>'داده ها'!O11</f>
        <v>162</v>
      </c>
      <c r="T11" s="5">
        <f>'داده ها'!P11</f>
        <v>60</v>
      </c>
      <c r="U11" s="5">
        <f ca="1">'داده ها'!Q11</f>
        <v>24</v>
      </c>
    </row>
    <row r="12" spans="1:21" ht="18.75" customHeight="1" x14ac:dyDescent="0.3">
      <c r="A12" s="5">
        <f>'داده ها'!A12</f>
        <v>1</v>
      </c>
      <c r="B12" s="1" t="str">
        <f t="shared" si="0"/>
        <v>سرکار خانم</v>
      </c>
      <c r="C12" t="str">
        <f>'داده ها'!B12</f>
        <v>مرضیه</v>
      </c>
      <c r="D12" t="str">
        <f>'داده ها'!C12</f>
        <v>رحیمی</v>
      </c>
      <c r="E12" s="5">
        <f>'داده ها'!D12</f>
        <v>1272599061</v>
      </c>
      <c r="F12" s="18">
        <f>'داده ها'!E12</f>
        <v>9907213325</v>
      </c>
      <c r="G12" s="12">
        <f>'داده ها'!F12</f>
        <v>35833</v>
      </c>
      <c r="H12" s="5">
        <f>'داده ها'!H12</f>
        <v>4</v>
      </c>
      <c r="I12" t="str">
        <f t="shared" si="1"/>
        <v>فوق دیپلم</v>
      </c>
      <c r="J12" s="16" t="str">
        <f>'داده ها'!I12</f>
        <v>اپراتورتولید</v>
      </c>
      <c r="K12" s="16" t="str">
        <f>'داده ها'!J12</f>
        <v>شرکت چهلستون</v>
      </c>
      <c r="L12" s="9">
        <f>'داده ها'!K12</f>
        <v>1.5</v>
      </c>
      <c r="M12" s="16" t="str">
        <f>'داده ها'!L12</f>
        <v>دستگاه ایمنی</v>
      </c>
      <c r="N12" s="16" t="str">
        <f t="shared" si="2"/>
        <v>دستگاه ایمنی</v>
      </c>
      <c r="O12" s="5">
        <f>'داده ها'!M12</f>
        <v>0</v>
      </c>
      <c r="P12" s="5">
        <f t="shared" si="3"/>
        <v>0</v>
      </c>
      <c r="Q12" s="5">
        <f>'داده ها'!N12</f>
        <v>1</v>
      </c>
      <c r="R12" t="str">
        <f t="shared" si="4"/>
        <v>بی تحرک</v>
      </c>
      <c r="S12" s="5">
        <f>'داده ها'!O12</f>
        <v>152</v>
      </c>
      <c r="T12" s="5">
        <f>'داده ها'!P12</f>
        <v>56</v>
      </c>
      <c r="U12" s="5">
        <f ca="1">'داده ها'!Q12</f>
        <v>25</v>
      </c>
    </row>
    <row r="13" spans="1:21" ht="18.75" customHeight="1" x14ac:dyDescent="0.3">
      <c r="A13" s="5">
        <f>'داده ها'!A13</f>
        <v>1</v>
      </c>
      <c r="B13" s="1" t="str">
        <f t="shared" si="0"/>
        <v>سرکار خانم</v>
      </c>
      <c r="C13" t="str">
        <f>'داده ها'!B13</f>
        <v>نگین</v>
      </c>
      <c r="D13" t="str">
        <f>'داده ها'!C13</f>
        <v>رهبر</v>
      </c>
      <c r="E13" s="5">
        <f>'داده ها'!D13</f>
        <v>4260186991</v>
      </c>
      <c r="F13" s="18">
        <f>'داده ها'!E13</f>
        <v>9175207593</v>
      </c>
      <c r="G13" s="12">
        <f>'داده ها'!F13</f>
        <v>0</v>
      </c>
      <c r="H13" s="5">
        <f>'داده ها'!H13</f>
        <v>0</v>
      </c>
      <c r="I13" t="b">
        <f t="shared" si="1"/>
        <v>0</v>
      </c>
      <c r="J13" s="5">
        <f>'داده ها'!I13</f>
        <v>0</v>
      </c>
      <c r="K13" s="5">
        <f>'داده ها'!J13</f>
        <v>0</v>
      </c>
      <c r="L13" s="5">
        <f>'داده ها'!K13</f>
        <v>0</v>
      </c>
      <c r="M13" s="5">
        <f>'داده ها'!L13</f>
        <v>0</v>
      </c>
      <c r="N13" s="5">
        <f t="shared" si="2"/>
        <v>0</v>
      </c>
      <c r="O13" s="5">
        <f>'داده ها'!M13</f>
        <v>0</v>
      </c>
      <c r="P13" s="5">
        <f t="shared" si="3"/>
        <v>0</v>
      </c>
      <c r="Q13" s="5">
        <f>'داده ها'!N13</f>
        <v>0</v>
      </c>
      <c r="R13" t="b">
        <f t="shared" si="4"/>
        <v>0</v>
      </c>
      <c r="S13" s="5">
        <f>'داده ها'!O13</f>
        <v>158</v>
      </c>
      <c r="T13" s="5">
        <f>'داده ها'!P13</f>
        <v>58</v>
      </c>
      <c r="U13" s="5">
        <f>'داده ها'!Q13</f>
        <v>29</v>
      </c>
    </row>
    <row r="14" spans="1:21" ht="18.75" customHeight="1" x14ac:dyDescent="0.3">
      <c r="A14" s="5">
        <f>'داده ها'!A14</f>
        <v>1</v>
      </c>
      <c r="B14" s="1" t="str">
        <f t="shared" si="0"/>
        <v>سرکار خانم</v>
      </c>
      <c r="C14" t="str">
        <f>'داده ها'!B14</f>
        <v>سمیرا</v>
      </c>
      <c r="D14" t="str">
        <f>'داده ها'!C14</f>
        <v>قربانی</v>
      </c>
      <c r="E14" s="5">
        <f>'داده ها'!D14</f>
        <v>1292035366</v>
      </c>
      <c r="F14" s="18">
        <f>'داده ها'!E14</f>
        <v>9130913385</v>
      </c>
      <c r="G14" s="11" t="str">
        <f>'داده ها'!F14</f>
        <v>08/07/1365</v>
      </c>
      <c r="H14" s="5">
        <f>'داده ها'!H14</f>
        <v>5</v>
      </c>
      <c r="I14" t="str">
        <f t="shared" si="1"/>
        <v>لیسانس</v>
      </c>
      <c r="J14" s="16" t="str">
        <f>'داده ها'!I14</f>
        <v>کارشناس فروش</v>
      </c>
      <c r="K14" s="16" t="str">
        <f>'داده ها'!J14</f>
        <v>شرکت بهبود ارتباط چهلستون</v>
      </c>
      <c r="L14" s="5">
        <f>'داده ها'!K14</f>
        <v>17</v>
      </c>
      <c r="M14" s="5">
        <f>'داده ها'!L14</f>
        <v>0</v>
      </c>
      <c r="N14" s="5">
        <f t="shared" si="2"/>
        <v>0</v>
      </c>
      <c r="O14" s="5">
        <f>'داده ها'!M14</f>
        <v>0</v>
      </c>
      <c r="P14" s="5">
        <f t="shared" si="3"/>
        <v>0</v>
      </c>
      <c r="Q14" s="5">
        <f>'داده ها'!N14</f>
        <v>3</v>
      </c>
      <c r="R14" t="str">
        <f t="shared" si="4"/>
        <v>نسبتا فعال</v>
      </c>
      <c r="S14" s="5">
        <f>'داده ها'!O14</f>
        <v>170</v>
      </c>
      <c r="T14" s="5">
        <f>'داده ها'!P14</f>
        <v>62</v>
      </c>
      <c r="U14" s="5">
        <f>'داده ها'!Q14</f>
        <v>37</v>
      </c>
    </row>
    <row r="15" spans="1:21" ht="18.75" customHeight="1" x14ac:dyDescent="0.3">
      <c r="A15" s="5">
        <f>'داده ها'!A15</f>
        <v>2</v>
      </c>
      <c r="B15" s="5">
        <f>COUNTIF(A2:A14,2)</f>
        <v>7</v>
      </c>
      <c r="C15" t="str">
        <f>'داده ها'!B15</f>
        <v>نفر کارکنان آقای</v>
      </c>
      <c r="D15" t="str">
        <f>'داده ها'!C15</f>
        <v>شرکت بهبود ارتباط چهلستون</v>
      </c>
      <c r="H15" s="9">
        <f>'داده ها'!H15</f>
        <v>5.5714285714285712</v>
      </c>
      <c r="L15" s="9">
        <f>'داده ها'!K15</f>
        <v>10.65</v>
      </c>
      <c r="Q15" s="9">
        <f>'داده ها'!N15</f>
        <v>2.4285714285714284</v>
      </c>
      <c r="S15" s="9">
        <f>'داده ها'!O15</f>
        <v>171.85714285714286</v>
      </c>
      <c r="T15" s="9">
        <f>'داده ها'!P15</f>
        <v>72.285714285714292</v>
      </c>
      <c r="U15" s="9">
        <f ca="1">'داده ها'!Q15</f>
        <v>32.571428571428569</v>
      </c>
    </row>
    <row r="16" spans="1:21" ht="18.75" customHeight="1" x14ac:dyDescent="0.3">
      <c r="A16" s="5">
        <f>'داده ها'!A16</f>
        <v>1</v>
      </c>
      <c r="B16" s="5">
        <f>COUNTIF(A2:A14,1)</f>
        <v>6</v>
      </c>
      <c r="C16" t="str">
        <f>'داده ها'!B16</f>
        <v>نفر کارکنان خانم</v>
      </c>
      <c r="D16" t="str">
        <f>'داده ها'!C16</f>
        <v>شرکت بهبود ارتباط چهلستون</v>
      </c>
      <c r="H16" s="9">
        <f>'داده ها'!H16</f>
        <v>4.5999999999999996</v>
      </c>
      <c r="L16" s="9">
        <f>'داده ها'!K16</f>
        <v>5.5</v>
      </c>
      <c r="Q16" s="9">
        <f>'داده ها'!N16</f>
        <v>2.2000000000000002</v>
      </c>
      <c r="S16" s="9">
        <f>'داده ها'!O16</f>
        <v>159.83333333333334</v>
      </c>
      <c r="T16" s="9">
        <f>'داده ها'!P16</f>
        <v>60.766666666666673</v>
      </c>
      <c r="U16" s="9">
        <f ca="1">'داده ها'!Q16</f>
        <v>28.5</v>
      </c>
    </row>
    <row r="17" spans="1:21" ht="18.75" customHeight="1" x14ac:dyDescent="0.3">
      <c r="A17" s="5">
        <f>'داده ها'!A17</f>
        <v>0</v>
      </c>
      <c r="B17" s="5">
        <f>SUM(B15:B16)</f>
        <v>13</v>
      </c>
      <c r="C17" t="str">
        <f>'داده ها'!B17</f>
        <v>نفر کل کارکنان</v>
      </c>
      <c r="D17" t="str">
        <f>'داده ها'!C17</f>
        <v>شرکت بهبود ارتباط چهلستون</v>
      </c>
      <c r="H17" s="9">
        <f>'داده ها'!H17</f>
        <v>5.166666666666667</v>
      </c>
      <c r="L17" s="9">
        <f>'داده ها'!K17</f>
        <v>8.3611111111111107</v>
      </c>
      <c r="Q17" s="9">
        <f>'داده ها'!N17</f>
        <v>2.3333333333333335</v>
      </c>
      <c r="S17" s="9">
        <f>'داده ها'!O17</f>
        <v>166.30769230769232</v>
      </c>
      <c r="T17" s="9">
        <f>'داده ها'!P17</f>
        <v>66.969230769230776</v>
      </c>
      <c r="U17" s="9">
        <f ca="1">'داده ها'!Q17</f>
        <v>30.692307692307693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Z17"/>
  <sheetViews>
    <sheetView workbookViewId="0">
      <pane ySplit="1" topLeftCell="A2" activePane="bottomLeft" state="frozen"/>
      <selection pane="bottomLeft" activeCell="O2" sqref="O2:O17"/>
    </sheetView>
  </sheetViews>
  <sheetFormatPr defaultRowHeight="14.4" x14ac:dyDescent="0.3"/>
  <cols>
    <col min="1" max="1" width="13.5546875" style="1" bestFit="1" customWidth="1"/>
    <col min="2" max="3" width="13.5546875" bestFit="1" customWidth="1"/>
    <col min="4" max="5" width="13.5546875" style="2" bestFit="1" customWidth="1"/>
    <col min="6" max="6" width="10.109375" style="14" bestFit="1" customWidth="1"/>
    <col min="7" max="15" width="13.5546875" style="2" bestFit="1" customWidth="1"/>
    <col min="16" max="16" width="13.5546875" bestFit="1" customWidth="1"/>
    <col min="17" max="17" width="13.5546875" style="1" bestFit="1" customWidth="1"/>
    <col min="18" max="19" width="13.5546875" style="2" bestFit="1" customWidth="1"/>
    <col min="20" max="20" width="13.5546875" style="15" bestFit="1" customWidth="1"/>
    <col min="21" max="21" width="13.5546875" style="2" bestFit="1" customWidth="1"/>
    <col min="22" max="22" width="13.5546875" bestFit="1" customWidth="1"/>
    <col min="23" max="25" width="13.5546875" style="2" bestFit="1" customWidth="1"/>
    <col min="26" max="27" width="13.5546875" bestFit="1" customWidth="1"/>
    <col min="28" max="28" width="13.5546875" style="2" bestFit="1" customWidth="1"/>
    <col min="29" max="30" width="13.5546875" bestFit="1" customWidth="1"/>
    <col min="31" max="52" width="13.5546875" style="2" bestFit="1" customWidth="1"/>
  </cols>
  <sheetData>
    <row r="1" spans="1:52" ht="18.75" customHeight="1" x14ac:dyDescent="0.3">
      <c r="A1" s="1" t="str">
        <f>'داده ها'!A1</f>
        <v>جنسیت عدد</v>
      </c>
      <c r="B1" t="str">
        <f>'داده ها'!B1</f>
        <v>نام</v>
      </c>
      <c r="C1" t="str">
        <f>'داده ها'!C1</f>
        <v>نام خانوادگی</v>
      </c>
      <c r="D1" s="2" t="str">
        <f>'داده ها'!O1</f>
        <v>قد</v>
      </c>
      <c r="E1" s="2" t="str">
        <f>'داده ها'!P1</f>
        <v>وزن</v>
      </c>
      <c r="F1" s="11" t="str">
        <f>'داده ها'!F1</f>
        <v>تاریخ تولد</v>
      </c>
      <c r="G1" s="3" t="str">
        <f>'داده ها'!Q1</f>
        <v>سن</v>
      </c>
      <c r="H1" s="2" t="str">
        <f>'داده ها'!R1</f>
        <v>دور گردن</v>
      </c>
      <c r="I1" s="2" t="str">
        <f>'داده ها'!S1</f>
        <v>عرض شانه</v>
      </c>
      <c r="J1" s="2" t="str">
        <f>'داده ها'!T1</f>
        <v>دور بازو</v>
      </c>
      <c r="K1" s="2" t="str">
        <f>'داده ها'!U1</f>
        <v>دور سینه</v>
      </c>
      <c r="L1" s="2" t="str">
        <f>'داده ها'!V1</f>
        <v>دور کمر</v>
      </c>
      <c r="M1" s="2" t="str">
        <f>'داده ها'!W1</f>
        <v>دور باسن</v>
      </c>
      <c r="N1" s="2" t="str">
        <f>'داده ها'!X1</f>
        <v>دور ران</v>
      </c>
      <c r="O1" s="2" t="s">
        <v>99</v>
      </c>
      <c r="P1" t="s">
        <v>124</v>
      </c>
      <c r="Q1" s="1" t="s">
        <v>125</v>
      </c>
      <c r="R1" s="2" t="s">
        <v>126</v>
      </c>
      <c r="S1" s="2" t="s">
        <v>127</v>
      </c>
      <c r="T1" s="15" t="s">
        <v>128</v>
      </c>
      <c r="U1" s="2" t="s">
        <v>129</v>
      </c>
      <c r="V1" t="s">
        <v>130</v>
      </c>
      <c r="W1" s="2" t="s">
        <v>131</v>
      </c>
      <c r="X1" s="2" t="s">
        <v>132</v>
      </c>
      <c r="Y1" s="2" t="s">
        <v>133</v>
      </c>
      <c r="Z1" t="s">
        <v>134</v>
      </c>
      <c r="AA1" t="s">
        <v>135</v>
      </c>
      <c r="AB1" s="2" t="s">
        <v>136</v>
      </c>
      <c r="AC1" t="s">
        <v>137</v>
      </c>
      <c r="AD1" t="s">
        <v>138</v>
      </c>
      <c r="AE1" s="2" t="s">
        <v>139</v>
      </c>
      <c r="AF1" s="2" t="s">
        <v>140</v>
      </c>
      <c r="AG1" s="2" t="s">
        <v>141</v>
      </c>
      <c r="AH1" s="2" t="s">
        <v>142</v>
      </c>
      <c r="AI1" s="2" t="s">
        <v>143</v>
      </c>
      <c r="AJ1" s="2" t="s">
        <v>144</v>
      </c>
      <c r="AK1" s="3" t="s">
        <v>145</v>
      </c>
      <c r="AL1" s="3" t="s">
        <v>146</v>
      </c>
      <c r="AM1" s="3" t="s">
        <v>147</v>
      </c>
      <c r="AN1" s="3" t="s">
        <v>148</v>
      </c>
      <c r="AO1" s="3" t="s">
        <v>149</v>
      </c>
      <c r="AP1" s="3" t="s">
        <v>150</v>
      </c>
      <c r="AQ1" s="3" t="s">
        <v>151</v>
      </c>
      <c r="AR1" s="3" t="s">
        <v>152</v>
      </c>
      <c r="AS1" s="3" t="s">
        <v>153</v>
      </c>
      <c r="AT1" s="3" t="s">
        <v>154</v>
      </c>
      <c r="AU1" s="3" t="s">
        <v>155</v>
      </c>
      <c r="AV1" s="3" t="s">
        <v>156</v>
      </c>
      <c r="AW1" s="2" t="s">
        <v>157</v>
      </c>
      <c r="AX1" s="2" t="s">
        <v>158</v>
      </c>
      <c r="AY1" s="2" t="s">
        <v>159</v>
      </c>
      <c r="AZ1" s="2" t="s">
        <v>160</v>
      </c>
    </row>
    <row r="2" spans="1:52" ht="18.75" customHeight="1" x14ac:dyDescent="0.3">
      <c r="A2" s="5">
        <f>'داده ها'!A2</f>
        <v>2</v>
      </c>
      <c r="B2" t="str">
        <f>'داده ها'!B2</f>
        <v>امیر</v>
      </c>
      <c r="C2" t="str">
        <f>'داده ها'!C2</f>
        <v>اخوان</v>
      </c>
      <c r="D2" s="5">
        <f>'داده ها'!O2</f>
        <v>166</v>
      </c>
      <c r="E2" s="5">
        <f>'داده ها'!P2</f>
        <v>79</v>
      </c>
      <c r="F2" s="12">
        <f>'داده ها'!F2</f>
        <v>31576</v>
      </c>
      <c r="G2" s="13">
        <f ca="1">'داده ها'!Q2</f>
        <v>37</v>
      </c>
      <c r="H2" s="5">
        <f>'داده ها'!R2</f>
        <v>39</v>
      </c>
      <c r="I2" s="5">
        <f>'داده ها'!S2</f>
        <v>0</v>
      </c>
      <c r="J2" s="5">
        <f>'داده ها'!T2</f>
        <v>28</v>
      </c>
      <c r="K2" s="5">
        <f>'داده ها'!U2</f>
        <v>97</v>
      </c>
      <c r="L2" s="5">
        <f>'داده ها'!V2</f>
        <v>97</v>
      </c>
      <c r="M2" s="5">
        <f>'داده ها'!W2</f>
        <v>98</v>
      </c>
      <c r="N2" s="5">
        <f>'داده ها'!X2</f>
        <v>54</v>
      </c>
      <c r="O2" s="9">
        <f t="shared" ref="O2:O17" si="0">(E2)/(D2/100)^2</f>
        <v>28.668892437218755</v>
      </c>
      <c r="P2" t="str">
        <f t="shared" ref="P2:P17" si="1">IF(O2&lt;16,"لاغر شدید",IF(O2&lt;17,"لاغر متوسط",IF(O2&lt;18.5,"لاغر خفیف",IF(O2&lt;25,"طبیعی",IF(O2&lt;30,"اضافه وزن",IF(O2&lt;35,"چاق","خیلی چاق"))))))</f>
        <v>اضافه وزن</v>
      </c>
      <c r="Q2" s="5">
        <v>25</v>
      </c>
      <c r="R2" s="9">
        <v>18.5</v>
      </c>
      <c r="S2" s="9">
        <f t="shared" ref="S2:S17" si="2">D2*0.393701</f>
        <v>65.354365999999999</v>
      </c>
      <c r="T2" s="9">
        <f t="shared" ref="T2:T17" si="3">IF(A2=1,49+(1.7*(S2-60)),IF(A2=2,52+(1.9*(S2-60))))</f>
        <v>62.173295400000001</v>
      </c>
      <c r="U2" s="9">
        <f t="shared" ref="U2:U17" si="4">E2-T2</f>
        <v>16.826704599999999</v>
      </c>
      <c r="V2" t="str">
        <f t="shared" ref="V2:V17" si="5">IF(U2&lt;0, "کمبود وزن", IF(U2=0, "طبیعی", "اضافه وزن"))</f>
        <v>اضافه وزن</v>
      </c>
      <c r="W2" s="9">
        <f t="shared" ref="W2:W17" si="6">Q2*(D2/100)^2</f>
        <v>68.89</v>
      </c>
      <c r="X2" s="9">
        <f t="shared" ref="X2:X17" si="7">R2*(D2/100)^2</f>
        <v>50.9786</v>
      </c>
      <c r="Y2" s="9">
        <f t="shared" ref="Y2:Y17" si="8">L2/M2</f>
        <v>0.98979591836734693</v>
      </c>
      <c r="Z2" t="str">
        <f t="shared" ref="Z2:Z17" si="9">IF(A2=1,IF(Y2&lt;=0.8, "کم", IF(Y2&lt;=0.85, "متوسط", "زیاد")),IF(A2=2,IF(Y2&lt;=0.95, "کم", IF(Y2&lt;=1, "متوسط", "زیاد"))))</f>
        <v>متوسط</v>
      </c>
      <c r="AA2" t="str">
        <f t="shared" ref="AA2:AA17" si="10">IF(A2=1,"0.8",IF(A2=2,"0.95"))</f>
        <v>0.95</v>
      </c>
      <c r="AB2" s="9">
        <f>IF(A2=1,((495)/(1.29579-0.35004*LOG10(L2+M2-H2)+0.221*LOG10(D2))-450),IF(A2=2,((495)/(1.0324-0.19077*LOG10(L2-H2)+0.15456*LOG10(D2))-450)))</f>
        <v>26.359689162508062</v>
      </c>
      <c r="AC2" t="str">
        <f t="shared" ref="AC2:AC17" si="11">IF(A2=1,IF(AB2&lt;10," بسیار پایین",IF(AB2&lt;14,"ضروری",IF(AB2&lt;21,"ورزشکار",IF(AB2&lt;25,"تناسب اندام",IF(AB2&lt;32,"میانگین","چاق"))))),IF(A2=2,IF(AB2&lt;2," بسیار پایین",IF(AB2&lt;5,"ضروری",IF(AB2&lt;14,"ورزشکار",IF(AB2&lt;18,"تناسب اندام",IF(AB2&lt;25,"میانگین","چاق")))))))</f>
        <v>چاق</v>
      </c>
      <c r="AD2" t="str">
        <f t="shared" ref="AD2:AD17" si="12">IF(A2=1,"32_14",IF(A2=2,"25_6"))</f>
        <v>25_6</v>
      </c>
      <c r="AE2" s="9">
        <f t="shared" ref="AE2:AE16" si="13">(AB2/100)*E2</f>
        <v>20.824154438381367</v>
      </c>
      <c r="AF2" s="9">
        <f t="shared" ref="AF2:AF16" si="14">IF(A2=1,0.36*E2,IF(A2=2,0.45*E2))</f>
        <v>35.550000000000004</v>
      </c>
      <c r="AG2" s="9">
        <f t="shared" ref="AG2:AG16" si="15">IF(A2=1,0.12*E2,IF(A2=2,0.03*E2))</f>
        <v>2.37</v>
      </c>
      <c r="AH2" s="9">
        <f t="shared" ref="AH2:AH16" si="16">IF(A2=1,0.15*E2,IF(A2=2,0.12*E2))</f>
        <v>9.48</v>
      </c>
      <c r="AI2" s="9">
        <f t="shared" ref="AI2:AI16" si="17">IF(A2=1,0.12*E2,IF(A2=2,0.15*E2))</f>
        <v>11.85</v>
      </c>
      <c r="AJ2" s="9">
        <f t="shared" ref="AJ2:AJ16" si="18">IF(A2=1,0.25*E2,IF(A2=2,0.25*E2))</f>
        <v>19.75</v>
      </c>
      <c r="AK2" s="9">
        <f t="shared" ref="AK2:AK16" si="19">AE2-AG2-AH2</f>
        <v>8.9741544383813654</v>
      </c>
      <c r="AL2" s="9">
        <f t="shared" ref="AL2:AL16" si="20">IF(A2=1,0.5*AK2,IF(A2=2,0.53*AK2))</f>
        <v>4.7563018523421237</v>
      </c>
      <c r="AM2" s="9">
        <f t="shared" ref="AM2:AM16" si="21">IF(A2=1,0.16*AK2,IF(A2=2,0.17*AK2))</f>
        <v>1.5256062545248321</v>
      </c>
      <c r="AN2" s="9">
        <f t="shared" ref="AN2:AN16" si="22">IF(A2=1,0.34*AK2,IF(A2=2,0.3*AK2))</f>
        <v>2.6922463315144096</v>
      </c>
      <c r="AO2" s="9">
        <f t="shared" ref="AO2:AO16" si="23">AF2-AL2</f>
        <v>30.793698147657881</v>
      </c>
      <c r="AP2" s="9">
        <f t="shared" ref="AP2:AP16" si="24">AI2-AM2</f>
        <v>10.324393745475167</v>
      </c>
      <c r="AQ2" s="9">
        <f t="shared" ref="AQ2:AQ16" si="25">AJ2-AN2</f>
        <v>17.057753668485589</v>
      </c>
      <c r="AR2" s="9">
        <f t="shared" ref="AR2:AR16" si="26">IF(A2=1,0.36*T2,IF(A2=2,0.45*T2))</f>
        <v>27.97798293</v>
      </c>
      <c r="AS2" s="9">
        <f t="shared" ref="AS2:AS16" si="27">IF(A2=1,0.12*T2,IF(A2=2,0.03*T2))</f>
        <v>1.865198862</v>
      </c>
      <c r="AT2" s="9">
        <f t="shared" ref="AT2:AT16" si="28">IF(A2=1,0.15*T2,IF(A2=2,0.12*T2))</f>
        <v>7.4607954479999998</v>
      </c>
      <c r="AU2" s="9">
        <f t="shared" ref="AU2:AU16" si="29">IF(A2=1,0.12*T2,IF(A2=2,0.15*T2))</f>
        <v>9.3259943100000005</v>
      </c>
      <c r="AV2" s="9">
        <f t="shared" ref="AV2:AV16" si="30">IF(A2=1,0.25*T2,IF(A2=2,0.25*T2))</f>
        <v>15.54332385</v>
      </c>
      <c r="AW2" s="9">
        <f t="shared" ref="AW2:AW16" si="31">AO2-AR2</f>
        <v>2.8157152176578819</v>
      </c>
      <c r="AX2" s="9">
        <f t="shared" ref="AX2:AX16" si="32">AE2-AS2-AT2</f>
        <v>11.498160128381368</v>
      </c>
      <c r="AY2" s="9">
        <f t="shared" ref="AY2:AY16" si="33">AP2-AU2</f>
        <v>0.99839943547516619</v>
      </c>
      <c r="AZ2" s="9">
        <f t="shared" ref="AZ2:AZ16" si="34">AQ2-AV2</f>
        <v>1.5144298184855884</v>
      </c>
    </row>
    <row r="3" spans="1:52" ht="18.75" customHeight="1" x14ac:dyDescent="0.3">
      <c r="A3" s="5">
        <f>'داده ها'!A3</f>
        <v>2</v>
      </c>
      <c r="B3" t="str">
        <f>'داده ها'!B3</f>
        <v>حسین</v>
      </c>
      <c r="C3" t="str">
        <f>'داده ها'!C3</f>
        <v>افسری</v>
      </c>
      <c r="D3" s="5">
        <f>'داده ها'!O3</f>
        <v>169</v>
      </c>
      <c r="E3" s="5">
        <f>'داده ها'!P3</f>
        <v>60</v>
      </c>
      <c r="F3" s="12">
        <f>'داده ها'!F3</f>
        <v>27821</v>
      </c>
      <c r="G3" s="13">
        <f ca="1">'داده ها'!Q3</f>
        <v>47</v>
      </c>
      <c r="H3" s="5">
        <f>'داده ها'!R3</f>
        <v>35</v>
      </c>
      <c r="I3" s="5">
        <f>'داده ها'!S3</f>
        <v>41</v>
      </c>
      <c r="J3" s="5">
        <f>'داده ها'!T3</f>
        <v>26</v>
      </c>
      <c r="K3" s="5">
        <f>'داده ها'!U3</f>
        <v>88</v>
      </c>
      <c r="L3" s="5">
        <f>'داده ها'!V3</f>
        <v>77</v>
      </c>
      <c r="M3" s="5">
        <f>'داده ها'!W3</f>
        <v>90</v>
      </c>
      <c r="N3" s="5">
        <f>'داده ها'!X3</f>
        <v>45</v>
      </c>
      <c r="O3" s="9">
        <f t="shared" si="0"/>
        <v>21.007667798746546</v>
      </c>
      <c r="P3" t="str">
        <f t="shared" si="1"/>
        <v>طبیعی</v>
      </c>
      <c r="Q3" s="5">
        <v>25</v>
      </c>
      <c r="R3" s="9">
        <v>18.5</v>
      </c>
      <c r="S3" s="9">
        <f t="shared" si="2"/>
        <v>66.535469000000006</v>
      </c>
      <c r="T3" s="9">
        <f t="shared" si="3"/>
        <v>64.417391100000003</v>
      </c>
      <c r="U3" s="9">
        <f t="shared" si="4"/>
        <v>-4.4173911000000032</v>
      </c>
      <c r="V3" t="str">
        <f t="shared" si="5"/>
        <v>کمبود وزن</v>
      </c>
      <c r="W3" s="9">
        <f t="shared" si="6"/>
        <v>71.402499999999989</v>
      </c>
      <c r="X3" s="9">
        <f t="shared" si="7"/>
        <v>52.837849999999996</v>
      </c>
      <c r="Y3" s="9">
        <f t="shared" si="8"/>
        <v>0.85555555555555551</v>
      </c>
      <c r="Z3" t="str">
        <f t="shared" si="9"/>
        <v>کم</v>
      </c>
      <c r="AA3" t="str">
        <f t="shared" si="10"/>
        <v>0.95</v>
      </c>
      <c r="AB3" s="9">
        <f>IF(A3=1,((495)/(1.29579-0.35004*LOG10(L3+M3-H3)+0.221*LOG10(D3))-450),IF(A3=2,((495)/(1.0324-0.19077*LOG10(L3-H3)+0.15456*LOG10(D3))-450)))</f>
        <v>13.884961685420137</v>
      </c>
      <c r="AC3" t="str">
        <f t="shared" si="11"/>
        <v>ورزشکار</v>
      </c>
      <c r="AD3" t="str">
        <f t="shared" si="12"/>
        <v>25_6</v>
      </c>
      <c r="AE3" s="9">
        <f t="shared" si="13"/>
        <v>8.3309770112520827</v>
      </c>
      <c r="AF3" s="5">
        <f t="shared" si="14"/>
        <v>27</v>
      </c>
      <c r="AG3" s="9">
        <f t="shared" si="15"/>
        <v>1.7999999999999998</v>
      </c>
      <c r="AH3" s="9">
        <f t="shared" si="16"/>
        <v>7.1999999999999993</v>
      </c>
      <c r="AI3" s="5">
        <f t="shared" si="17"/>
        <v>9</v>
      </c>
      <c r="AJ3" s="5">
        <f t="shared" si="18"/>
        <v>15</v>
      </c>
      <c r="AK3" s="9">
        <f t="shared" si="19"/>
        <v>-0.66902298874791644</v>
      </c>
      <c r="AL3" s="9">
        <f t="shared" si="20"/>
        <v>-0.35458218403639574</v>
      </c>
      <c r="AM3" s="9">
        <f t="shared" si="21"/>
        <v>-0.1137339080871458</v>
      </c>
      <c r="AN3" s="9">
        <f t="shared" si="22"/>
        <v>-0.20070689662437494</v>
      </c>
      <c r="AO3" s="9">
        <f t="shared" si="23"/>
        <v>27.354582184036396</v>
      </c>
      <c r="AP3" s="9">
        <f t="shared" si="24"/>
        <v>9.1137339080871467</v>
      </c>
      <c r="AQ3" s="9">
        <f t="shared" si="25"/>
        <v>15.200706896624375</v>
      </c>
      <c r="AR3" s="9">
        <f t="shared" si="26"/>
        <v>28.987825995000001</v>
      </c>
      <c r="AS3" s="9">
        <f t="shared" si="27"/>
        <v>1.932521733</v>
      </c>
      <c r="AT3" s="9">
        <f t="shared" si="28"/>
        <v>7.7300869319999999</v>
      </c>
      <c r="AU3" s="9">
        <f t="shared" si="29"/>
        <v>9.6626086650000005</v>
      </c>
      <c r="AV3" s="9">
        <f t="shared" si="30"/>
        <v>16.104347775000001</v>
      </c>
      <c r="AW3" s="9">
        <f t="shared" si="31"/>
        <v>-1.6332438109636058</v>
      </c>
      <c r="AX3" s="9">
        <f t="shared" si="32"/>
        <v>-1.3316316537479169</v>
      </c>
      <c r="AY3" s="9">
        <f t="shared" si="33"/>
        <v>-0.54887475691285381</v>
      </c>
      <c r="AZ3" s="9">
        <f t="shared" si="34"/>
        <v>-0.90364087837562579</v>
      </c>
    </row>
    <row r="4" spans="1:52" ht="18.75" customHeight="1" x14ac:dyDescent="0.3">
      <c r="A4" s="5">
        <f>'داده ها'!A4</f>
        <v>2</v>
      </c>
      <c r="B4" t="str">
        <f>'داده ها'!B4</f>
        <v>سهیل</v>
      </c>
      <c r="C4" t="str">
        <f>'داده ها'!C4</f>
        <v>هاشمی</v>
      </c>
      <c r="D4" s="5">
        <f>'داده ها'!O4</f>
        <v>170</v>
      </c>
      <c r="E4" s="5">
        <f>'داده ها'!P4</f>
        <v>83</v>
      </c>
      <c r="F4" s="12">
        <f>'داده ها'!F4</f>
        <v>36529</v>
      </c>
      <c r="G4" s="13">
        <f ca="1">'داده ها'!Q4</f>
        <v>24</v>
      </c>
      <c r="H4" s="5">
        <f>'داده ها'!R4</f>
        <v>40</v>
      </c>
      <c r="I4" s="5">
        <f>'داده ها'!S4</f>
        <v>48</v>
      </c>
      <c r="J4" s="5">
        <f>'داده ها'!T4</f>
        <v>31</v>
      </c>
      <c r="K4" s="5">
        <f>'داده ها'!U4</f>
        <v>110</v>
      </c>
      <c r="L4" s="5">
        <f>'داده ها'!V4</f>
        <v>99</v>
      </c>
      <c r="M4" s="5">
        <f>'داده ها'!W4</f>
        <v>105</v>
      </c>
      <c r="N4" s="5">
        <f>'داده ها'!X4</f>
        <v>60</v>
      </c>
      <c r="O4" s="9">
        <f t="shared" si="0"/>
        <v>28.719723183391007</v>
      </c>
      <c r="P4" t="str">
        <f t="shared" si="1"/>
        <v>اضافه وزن</v>
      </c>
      <c r="Q4" s="5">
        <v>25</v>
      </c>
      <c r="R4" s="9">
        <v>18.5</v>
      </c>
      <c r="S4" s="9">
        <f t="shared" si="2"/>
        <v>66.929169999999999</v>
      </c>
      <c r="T4" s="9">
        <f t="shared" si="3"/>
        <v>65.165423000000004</v>
      </c>
      <c r="U4" s="9">
        <f t="shared" si="4"/>
        <v>17.834576999999996</v>
      </c>
      <c r="V4" t="str">
        <f t="shared" si="5"/>
        <v>اضافه وزن</v>
      </c>
      <c r="W4" s="9">
        <f t="shared" si="6"/>
        <v>72.249999999999986</v>
      </c>
      <c r="X4" s="9">
        <f t="shared" si="7"/>
        <v>53.464999999999996</v>
      </c>
      <c r="Y4" s="9">
        <f t="shared" si="8"/>
        <v>0.94285714285714284</v>
      </c>
      <c r="Z4" t="str">
        <f t="shared" si="9"/>
        <v>کم</v>
      </c>
      <c r="AA4" t="str">
        <f t="shared" si="10"/>
        <v>0.95</v>
      </c>
      <c r="AB4" s="9" t="e">
        <f t="shared" ref="AB4:AB13" ca="1" si="35">IF(A4=1,((495)/(1.29579-0.35004*G11(L4+M4-H4)+0.221*G11(D4))-450),IF(A4=2,((495)/(1.0324-0.19077*G11(L4-H4)+0.15456*G11(D4))-450)))</f>
        <v>#REF!</v>
      </c>
      <c r="AC4" t="e">
        <f t="shared" ca="1" si="11"/>
        <v>#REF!</v>
      </c>
      <c r="AD4" t="str">
        <f t="shared" si="12"/>
        <v>25_6</v>
      </c>
      <c r="AE4" s="9" t="e">
        <f t="shared" ca="1" si="13"/>
        <v>#REF!</v>
      </c>
      <c r="AF4" s="9">
        <f t="shared" si="14"/>
        <v>37.35</v>
      </c>
      <c r="AG4" s="9">
        <f t="shared" si="15"/>
        <v>2.4899999999999998</v>
      </c>
      <c r="AH4" s="9">
        <f t="shared" si="16"/>
        <v>9.9599999999999991</v>
      </c>
      <c r="AI4" s="9">
        <f t="shared" si="17"/>
        <v>12.45</v>
      </c>
      <c r="AJ4" s="9">
        <f t="shared" si="18"/>
        <v>20.75</v>
      </c>
      <c r="AK4" s="9" t="e">
        <f t="shared" ca="1" si="19"/>
        <v>#REF!</v>
      </c>
      <c r="AL4" s="9" t="e">
        <f t="shared" ca="1" si="20"/>
        <v>#REF!</v>
      </c>
      <c r="AM4" s="9" t="e">
        <f t="shared" ca="1" si="21"/>
        <v>#REF!</v>
      </c>
      <c r="AN4" s="9" t="e">
        <f t="shared" ca="1" si="22"/>
        <v>#REF!</v>
      </c>
      <c r="AO4" s="9" t="e">
        <f t="shared" ca="1" si="23"/>
        <v>#REF!</v>
      </c>
      <c r="AP4" s="9" t="e">
        <f t="shared" ca="1" si="24"/>
        <v>#REF!</v>
      </c>
      <c r="AQ4" s="9" t="e">
        <f t="shared" ca="1" si="25"/>
        <v>#REF!</v>
      </c>
      <c r="AR4" s="9">
        <f t="shared" si="26"/>
        <v>29.324440350000003</v>
      </c>
      <c r="AS4" s="9">
        <f t="shared" si="27"/>
        <v>1.9549626900000001</v>
      </c>
      <c r="AT4" s="9">
        <f t="shared" si="28"/>
        <v>7.8198507600000005</v>
      </c>
      <c r="AU4" s="9">
        <f t="shared" si="29"/>
        <v>9.7748134499999999</v>
      </c>
      <c r="AV4" s="9">
        <f t="shared" si="30"/>
        <v>16.291355750000001</v>
      </c>
      <c r="AW4" s="9" t="e">
        <f t="shared" ca="1" si="31"/>
        <v>#REF!</v>
      </c>
      <c r="AX4" s="9" t="e">
        <f t="shared" ca="1" si="32"/>
        <v>#REF!</v>
      </c>
      <c r="AY4" s="9" t="e">
        <f t="shared" ca="1" si="33"/>
        <v>#REF!</v>
      </c>
      <c r="AZ4" s="9" t="e">
        <f t="shared" ca="1" si="34"/>
        <v>#REF!</v>
      </c>
    </row>
    <row r="5" spans="1:52" ht="18.75" customHeight="1" x14ac:dyDescent="0.3">
      <c r="A5" s="5">
        <f>'داده ها'!A5</f>
        <v>2</v>
      </c>
      <c r="B5" t="str">
        <f>'داده ها'!B5</f>
        <v>سید محسن</v>
      </c>
      <c r="C5" t="str">
        <f>'داده ها'!C5</f>
        <v>احمدی</v>
      </c>
      <c r="D5" s="5">
        <f>'داده ها'!O5</f>
        <v>174</v>
      </c>
      <c r="E5" s="5">
        <f>'داده ها'!P5</f>
        <v>75</v>
      </c>
      <c r="F5" s="12">
        <f>'داده ها'!F5</f>
        <v>36373</v>
      </c>
      <c r="G5" s="13">
        <f ca="1">'داده ها'!Q5</f>
        <v>24</v>
      </c>
      <c r="H5" s="5">
        <f>'داده ها'!R5</f>
        <v>38</v>
      </c>
      <c r="I5" s="5">
        <f>'داده ها'!S5</f>
        <v>44</v>
      </c>
      <c r="J5" s="5">
        <f>'داده ها'!T5</f>
        <v>32</v>
      </c>
      <c r="K5" s="5">
        <f>'داده ها'!U5</f>
        <v>96</v>
      </c>
      <c r="L5" s="5">
        <f>'داده ها'!V5</f>
        <v>93</v>
      </c>
      <c r="M5" s="5">
        <f>'داده ها'!W5</f>
        <v>100</v>
      </c>
      <c r="N5" s="5">
        <f>'داده ها'!X5</f>
        <v>55</v>
      </c>
      <c r="O5" s="9">
        <f t="shared" si="0"/>
        <v>24.772096710265558</v>
      </c>
      <c r="P5" t="str">
        <f t="shared" si="1"/>
        <v>طبیعی</v>
      </c>
      <c r="Q5" s="5">
        <v>25</v>
      </c>
      <c r="R5" s="9">
        <v>18.5</v>
      </c>
      <c r="S5" s="9">
        <f t="shared" si="2"/>
        <v>68.503973999999999</v>
      </c>
      <c r="T5" s="9">
        <f t="shared" si="3"/>
        <v>68.157550599999993</v>
      </c>
      <c r="U5" s="9">
        <f t="shared" si="4"/>
        <v>6.8424494000000067</v>
      </c>
      <c r="V5" t="str">
        <f t="shared" si="5"/>
        <v>اضافه وزن</v>
      </c>
      <c r="W5" s="9">
        <f t="shared" si="6"/>
        <v>75.69</v>
      </c>
      <c r="X5" s="9">
        <f t="shared" si="7"/>
        <v>56.010600000000004</v>
      </c>
      <c r="Y5" s="9">
        <f t="shared" si="8"/>
        <v>0.93</v>
      </c>
      <c r="Z5" t="str">
        <f t="shared" si="9"/>
        <v>کم</v>
      </c>
      <c r="AA5" t="str">
        <f t="shared" si="10"/>
        <v>0.95</v>
      </c>
      <c r="AB5" s="9" t="e">
        <f t="shared" ca="1" si="35"/>
        <v>#REF!</v>
      </c>
      <c r="AC5" t="e">
        <f t="shared" ca="1" si="11"/>
        <v>#REF!</v>
      </c>
      <c r="AD5" t="str">
        <f t="shared" si="12"/>
        <v>25_6</v>
      </c>
      <c r="AE5" s="9" t="e">
        <f t="shared" ca="1" si="13"/>
        <v>#REF!</v>
      </c>
      <c r="AF5" s="9">
        <f t="shared" si="14"/>
        <v>33.75</v>
      </c>
      <c r="AG5" s="9">
        <f t="shared" si="15"/>
        <v>2.25</v>
      </c>
      <c r="AH5" s="5">
        <f t="shared" si="16"/>
        <v>9</v>
      </c>
      <c r="AI5" s="9">
        <f t="shared" si="17"/>
        <v>11.25</v>
      </c>
      <c r="AJ5" s="9">
        <f t="shared" si="18"/>
        <v>18.75</v>
      </c>
      <c r="AK5" s="9" t="e">
        <f t="shared" ca="1" si="19"/>
        <v>#REF!</v>
      </c>
      <c r="AL5" s="9" t="e">
        <f t="shared" ca="1" si="20"/>
        <v>#REF!</v>
      </c>
      <c r="AM5" s="9" t="e">
        <f t="shared" ca="1" si="21"/>
        <v>#REF!</v>
      </c>
      <c r="AN5" s="9" t="e">
        <f t="shared" ca="1" si="22"/>
        <v>#REF!</v>
      </c>
      <c r="AO5" s="9" t="e">
        <f t="shared" ca="1" si="23"/>
        <v>#REF!</v>
      </c>
      <c r="AP5" s="9" t="e">
        <f t="shared" ca="1" si="24"/>
        <v>#REF!</v>
      </c>
      <c r="AQ5" s="9" t="e">
        <f t="shared" ca="1" si="25"/>
        <v>#REF!</v>
      </c>
      <c r="AR5" s="9">
        <f t="shared" si="26"/>
        <v>30.670897769999996</v>
      </c>
      <c r="AS5" s="9">
        <f t="shared" si="27"/>
        <v>2.0447265179999996</v>
      </c>
      <c r="AT5" s="9">
        <f t="shared" si="28"/>
        <v>8.1789060719999984</v>
      </c>
      <c r="AU5" s="9">
        <f t="shared" si="29"/>
        <v>10.223632589999999</v>
      </c>
      <c r="AV5" s="9">
        <f t="shared" si="30"/>
        <v>17.039387649999998</v>
      </c>
      <c r="AW5" s="9" t="e">
        <f t="shared" ca="1" si="31"/>
        <v>#REF!</v>
      </c>
      <c r="AX5" s="9" t="e">
        <f t="shared" ca="1" si="32"/>
        <v>#REF!</v>
      </c>
      <c r="AY5" s="9" t="e">
        <f t="shared" ca="1" si="33"/>
        <v>#REF!</v>
      </c>
      <c r="AZ5" s="9" t="e">
        <f t="shared" ca="1" si="34"/>
        <v>#REF!</v>
      </c>
    </row>
    <row r="6" spans="1:52" ht="18.75" customHeight="1" x14ac:dyDescent="0.3">
      <c r="A6" s="5">
        <f>'داده ها'!A6</f>
        <v>2</v>
      </c>
      <c r="B6" t="str">
        <f>'داده ها'!B6</f>
        <v>مهدی</v>
      </c>
      <c r="C6" t="str">
        <f>'داده ها'!C6</f>
        <v>حافظپور</v>
      </c>
      <c r="D6" s="5">
        <f>'داده ها'!O6</f>
        <v>178</v>
      </c>
      <c r="E6" s="5">
        <f>'داده ها'!P6</f>
        <v>70</v>
      </c>
      <c r="F6" s="12">
        <f>'داده ها'!F6</f>
        <v>35749</v>
      </c>
      <c r="G6" s="13">
        <f ca="1">'داده ها'!Q6</f>
        <v>26</v>
      </c>
      <c r="H6" s="5">
        <f>'داده ها'!R6</f>
        <v>38</v>
      </c>
      <c r="I6" s="5">
        <f>'داده ها'!S6</f>
        <v>45</v>
      </c>
      <c r="J6" s="5">
        <f>'داده ها'!T6</f>
        <v>27</v>
      </c>
      <c r="K6" s="5">
        <f>'داده ها'!U6</f>
        <v>90</v>
      </c>
      <c r="L6" s="5">
        <f>'داده ها'!V6</f>
        <v>86</v>
      </c>
      <c r="M6" s="5">
        <f>'داده ها'!W6</f>
        <v>98</v>
      </c>
      <c r="N6" s="5">
        <f>'داده ها'!X6</f>
        <v>50</v>
      </c>
      <c r="O6" s="9">
        <f t="shared" si="0"/>
        <v>22.093170054286073</v>
      </c>
      <c r="P6" t="str">
        <f t="shared" si="1"/>
        <v>طبیعی</v>
      </c>
      <c r="Q6" s="5">
        <v>25</v>
      </c>
      <c r="R6" s="9">
        <v>18.5</v>
      </c>
      <c r="S6" s="9">
        <f t="shared" si="2"/>
        <v>70.078778</v>
      </c>
      <c r="T6" s="9">
        <f t="shared" si="3"/>
        <v>71.149678199999997</v>
      </c>
      <c r="U6" s="9">
        <f t="shared" si="4"/>
        <v>-1.1496781999999968</v>
      </c>
      <c r="V6" t="str">
        <f t="shared" si="5"/>
        <v>کمبود وزن</v>
      </c>
      <c r="W6" s="9">
        <f t="shared" si="6"/>
        <v>79.210000000000008</v>
      </c>
      <c r="X6" s="9">
        <f t="shared" si="7"/>
        <v>58.615400000000001</v>
      </c>
      <c r="Y6" s="9">
        <f t="shared" si="8"/>
        <v>0.87755102040816324</v>
      </c>
      <c r="Z6" t="str">
        <f t="shared" si="9"/>
        <v>کم</v>
      </c>
      <c r="AA6" t="str">
        <f t="shared" si="10"/>
        <v>0.95</v>
      </c>
      <c r="AB6" s="9" t="e">
        <f t="shared" ca="1" si="35"/>
        <v>#REF!</v>
      </c>
      <c r="AC6" t="e">
        <f t="shared" ca="1" si="11"/>
        <v>#REF!</v>
      </c>
      <c r="AD6" t="str">
        <f t="shared" si="12"/>
        <v>25_6</v>
      </c>
      <c r="AE6" s="9" t="e">
        <f t="shared" ca="1" si="13"/>
        <v>#REF!</v>
      </c>
      <c r="AF6" s="9">
        <f t="shared" si="14"/>
        <v>31.5</v>
      </c>
      <c r="AG6" s="9">
        <f t="shared" si="15"/>
        <v>2.1</v>
      </c>
      <c r="AH6" s="9">
        <f t="shared" si="16"/>
        <v>8.4</v>
      </c>
      <c r="AI6" s="9">
        <f t="shared" si="17"/>
        <v>10.5</v>
      </c>
      <c r="AJ6" s="9">
        <f t="shared" si="18"/>
        <v>17.5</v>
      </c>
      <c r="AK6" s="9" t="e">
        <f t="shared" ca="1" si="19"/>
        <v>#REF!</v>
      </c>
      <c r="AL6" s="9" t="e">
        <f t="shared" ca="1" si="20"/>
        <v>#REF!</v>
      </c>
      <c r="AM6" s="9" t="e">
        <f t="shared" ca="1" si="21"/>
        <v>#REF!</v>
      </c>
      <c r="AN6" s="9" t="e">
        <f t="shared" ca="1" si="22"/>
        <v>#REF!</v>
      </c>
      <c r="AO6" s="9" t="e">
        <f t="shared" ca="1" si="23"/>
        <v>#REF!</v>
      </c>
      <c r="AP6" s="9" t="e">
        <f t="shared" ca="1" si="24"/>
        <v>#REF!</v>
      </c>
      <c r="AQ6" s="9" t="e">
        <f t="shared" ca="1" si="25"/>
        <v>#REF!</v>
      </c>
      <c r="AR6" s="9">
        <f t="shared" si="26"/>
        <v>32.017355189999996</v>
      </c>
      <c r="AS6" s="9">
        <f t="shared" si="27"/>
        <v>2.1344903459999998</v>
      </c>
      <c r="AT6" s="9">
        <f t="shared" si="28"/>
        <v>8.537961383999999</v>
      </c>
      <c r="AU6" s="9">
        <f t="shared" si="29"/>
        <v>10.672451729999999</v>
      </c>
      <c r="AV6" s="9">
        <f t="shared" si="30"/>
        <v>17.787419549999999</v>
      </c>
      <c r="AW6" s="9" t="e">
        <f t="shared" ca="1" si="31"/>
        <v>#REF!</v>
      </c>
      <c r="AX6" s="9" t="e">
        <f t="shared" ca="1" si="32"/>
        <v>#REF!</v>
      </c>
      <c r="AY6" s="9" t="e">
        <f t="shared" ca="1" si="33"/>
        <v>#REF!</v>
      </c>
      <c r="AZ6" s="9" t="e">
        <f t="shared" ca="1" si="34"/>
        <v>#REF!</v>
      </c>
    </row>
    <row r="7" spans="1:52" ht="18.75" customHeight="1" x14ac:dyDescent="0.3">
      <c r="A7" s="5">
        <f>'داده ها'!A7</f>
        <v>2</v>
      </c>
      <c r="B7" t="str">
        <f>'داده ها'!B7</f>
        <v>مهدی</v>
      </c>
      <c r="C7" t="str">
        <f>'داده ها'!C7</f>
        <v>صادقی</v>
      </c>
      <c r="D7" s="5">
        <f>'داده ها'!O7</f>
        <v>170</v>
      </c>
      <c r="E7" s="5">
        <f>'داده ها'!P7</f>
        <v>54</v>
      </c>
      <c r="F7" s="12">
        <f>'داده ها'!F7</f>
        <v>35500</v>
      </c>
      <c r="G7" s="13">
        <f ca="1">'داده ها'!Q7</f>
        <v>26</v>
      </c>
      <c r="H7" s="5">
        <f>'داده ها'!R7</f>
        <v>37</v>
      </c>
      <c r="I7" s="5">
        <f>'داده ها'!S7</f>
        <v>36</v>
      </c>
      <c r="J7" s="5">
        <f>'داده ها'!T7</f>
        <v>27</v>
      </c>
      <c r="K7" s="5">
        <f>'داده ها'!U7</f>
        <v>80</v>
      </c>
      <c r="L7" s="5">
        <f>'داده ها'!V7</f>
        <v>70</v>
      </c>
      <c r="M7" s="5">
        <f>'داده ها'!W7</f>
        <v>88</v>
      </c>
      <c r="N7" s="5">
        <f>'داده ها'!X7</f>
        <v>44</v>
      </c>
      <c r="O7" s="9">
        <f t="shared" si="0"/>
        <v>18.68512110726644</v>
      </c>
      <c r="P7" t="str">
        <f t="shared" si="1"/>
        <v>طبیعی</v>
      </c>
      <c r="Q7" s="5">
        <v>25</v>
      </c>
      <c r="R7" s="9">
        <v>18.5</v>
      </c>
      <c r="S7" s="9">
        <f t="shared" si="2"/>
        <v>66.929169999999999</v>
      </c>
      <c r="T7" s="9">
        <f t="shared" si="3"/>
        <v>65.165423000000004</v>
      </c>
      <c r="U7" s="9">
        <f t="shared" si="4"/>
        <v>-11.165423000000004</v>
      </c>
      <c r="V7" t="str">
        <f t="shared" si="5"/>
        <v>کمبود وزن</v>
      </c>
      <c r="W7" s="9">
        <f t="shared" si="6"/>
        <v>72.249999999999986</v>
      </c>
      <c r="X7" s="9">
        <f t="shared" si="7"/>
        <v>53.464999999999996</v>
      </c>
      <c r="Y7" s="9">
        <f t="shared" si="8"/>
        <v>0.79545454545454541</v>
      </c>
      <c r="Z7" t="str">
        <f t="shared" si="9"/>
        <v>کم</v>
      </c>
      <c r="AA7" t="str">
        <f t="shared" si="10"/>
        <v>0.95</v>
      </c>
      <c r="AB7" s="9" t="e">
        <f t="shared" ca="1" si="35"/>
        <v>#REF!</v>
      </c>
      <c r="AC7" t="e">
        <f t="shared" ca="1" si="11"/>
        <v>#REF!</v>
      </c>
      <c r="AD7" t="str">
        <f t="shared" si="12"/>
        <v>25_6</v>
      </c>
      <c r="AE7" s="9" t="e">
        <f t="shared" ca="1" si="13"/>
        <v>#REF!</v>
      </c>
      <c r="AF7" s="9">
        <f t="shared" si="14"/>
        <v>24.3</v>
      </c>
      <c r="AG7" s="9">
        <f t="shared" si="15"/>
        <v>1.6199999999999999</v>
      </c>
      <c r="AH7" s="9">
        <f t="shared" si="16"/>
        <v>6.4799999999999995</v>
      </c>
      <c r="AI7" s="9">
        <f t="shared" si="17"/>
        <v>8.1</v>
      </c>
      <c r="AJ7" s="9">
        <f t="shared" si="18"/>
        <v>13.5</v>
      </c>
      <c r="AK7" s="9" t="e">
        <f t="shared" ca="1" si="19"/>
        <v>#REF!</v>
      </c>
      <c r="AL7" s="9" t="e">
        <f t="shared" ca="1" si="20"/>
        <v>#REF!</v>
      </c>
      <c r="AM7" s="9" t="e">
        <f t="shared" ca="1" si="21"/>
        <v>#REF!</v>
      </c>
      <c r="AN7" s="9" t="e">
        <f t="shared" ca="1" si="22"/>
        <v>#REF!</v>
      </c>
      <c r="AO7" s="9" t="e">
        <f t="shared" ca="1" si="23"/>
        <v>#REF!</v>
      </c>
      <c r="AP7" s="9" t="e">
        <f t="shared" ca="1" si="24"/>
        <v>#REF!</v>
      </c>
      <c r="AQ7" s="9" t="e">
        <f t="shared" ca="1" si="25"/>
        <v>#REF!</v>
      </c>
      <c r="AR7" s="9">
        <f t="shared" si="26"/>
        <v>29.324440350000003</v>
      </c>
      <c r="AS7" s="9">
        <f t="shared" si="27"/>
        <v>1.9549626900000001</v>
      </c>
      <c r="AT7" s="9">
        <f t="shared" si="28"/>
        <v>7.8198507600000005</v>
      </c>
      <c r="AU7" s="9">
        <f t="shared" si="29"/>
        <v>9.7748134499999999</v>
      </c>
      <c r="AV7" s="9">
        <f t="shared" si="30"/>
        <v>16.291355750000001</v>
      </c>
      <c r="AW7" s="9" t="e">
        <f t="shared" ca="1" si="31"/>
        <v>#REF!</v>
      </c>
      <c r="AX7" s="9" t="e">
        <f t="shared" ca="1" si="32"/>
        <v>#REF!</v>
      </c>
      <c r="AY7" s="9" t="e">
        <f t="shared" ca="1" si="33"/>
        <v>#REF!</v>
      </c>
      <c r="AZ7" s="9" t="e">
        <f t="shared" ca="1" si="34"/>
        <v>#REF!</v>
      </c>
    </row>
    <row r="8" spans="1:52" ht="18.75" customHeight="1" x14ac:dyDescent="0.3">
      <c r="A8" s="5">
        <f>'داده ها'!A8</f>
        <v>2</v>
      </c>
      <c r="B8" t="str">
        <f>'داده ها'!B8</f>
        <v>ولی اله</v>
      </c>
      <c r="C8" t="str">
        <f>'داده ها'!C8</f>
        <v>امیری</v>
      </c>
      <c r="D8" s="5">
        <f>'داده ها'!O8</f>
        <v>176</v>
      </c>
      <c r="E8" s="5">
        <f>'داده ها'!P8</f>
        <v>85</v>
      </c>
      <c r="F8" s="12">
        <f>'داده ها'!F8</f>
        <v>29065</v>
      </c>
      <c r="G8" s="13">
        <f ca="1">'داده ها'!Q8</f>
        <v>44</v>
      </c>
      <c r="H8" s="5">
        <f>'داده ها'!R8</f>
        <v>39</v>
      </c>
      <c r="I8" s="5">
        <f>'داده ها'!S8</f>
        <v>49</v>
      </c>
      <c r="J8" s="5">
        <f>'داده ها'!T8</f>
        <v>34</v>
      </c>
      <c r="K8" s="5">
        <f>'داده ها'!U8</f>
        <v>100</v>
      </c>
      <c r="L8" s="5">
        <f>'داده ها'!V8</f>
        <v>95</v>
      </c>
      <c r="M8" s="5">
        <f>'داده ها'!W8</f>
        <v>98</v>
      </c>
      <c r="N8" s="5">
        <f>'داده ها'!X8</f>
        <v>59</v>
      </c>
      <c r="O8" s="9">
        <f t="shared" si="0"/>
        <v>27.440599173553721</v>
      </c>
      <c r="P8" t="str">
        <f t="shared" si="1"/>
        <v>اضافه وزن</v>
      </c>
      <c r="Q8" s="5">
        <v>25</v>
      </c>
      <c r="R8" s="9">
        <v>18.5</v>
      </c>
      <c r="S8" s="9">
        <f t="shared" si="2"/>
        <v>69.291376</v>
      </c>
      <c r="T8" s="9">
        <f t="shared" si="3"/>
        <v>69.653614399999995</v>
      </c>
      <c r="U8" s="9">
        <f t="shared" si="4"/>
        <v>15.346385600000005</v>
      </c>
      <c r="V8" t="str">
        <f t="shared" si="5"/>
        <v>اضافه وزن</v>
      </c>
      <c r="W8" s="9">
        <f t="shared" si="6"/>
        <v>77.44</v>
      </c>
      <c r="X8" s="9">
        <f t="shared" si="7"/>
        <v>57.305599999999998</v>
      </c>
      <c r="Y8" s="9">
        <f t="shared" si="8"/>
        <v>0.96938775510204078</v>
      </c>
      <c r="Z8" t="str">
        <f t="shared" si="9"/>
        <v>متوسط</v>
      </c>
      <c r="AA8" t="str">
        <f t="shared" si="10"/>
        <v>0.95</v>
      </c>
      <c r="AB8" s="9" t="e">
        <f t="shared" ca="1" si="35"/>
        <v>#REF!</v>
      </c>
      <c r="AC8" t="e">
        <f t="shared" ca="1" si="11"/>
        <v>#REF!</v>
      </c>
      <c r="AD8" t="str">
        <f t="shared" si="12"/>
        <v>25_6</v>
      </c>
      <c r="AE8" s="9" t="e">
        <f t="shared" ca="1" si="13"/>
        <v>#REF!</v>
      </c>
      <c r="AF8" s="9">
        <f t="shared" si="14"/>
        <v>38.25</v>
      </c>
      <c r="AG8" s="9">
        <f t="shared" si="15"/>
        <v>2.5499999999999998</v>
      </c>
      <c r="AH8" s="9">
        <f t="shared" si="16"/>
        <v>10.199999999999999</v>
      </c>
      <c r="AI8" s="9">
        <f t="shared" si="17"/>
        <v>12.75</v>
      </c>
      <c r="AJ8" s="9">
        <f t="shared" si="18"/>
        <v>21.25</v>
      </c>
      <c r="AK8" s="9" t="e">
        <f t="shared" ca="1" si="19"/>
        <v>#REF!</v>
      </c>
      <c r="AL8" s="9" t="e">
        <f t="shared" ca="1" si="20"/>
        <v>#REF!</v>
      </c>
      <c r="AM8" s="9" t="e">
        <f t="shared" ca="1" si="21"/>
        <v>#REF!</v>
      </c>
      <c r="AN8" s="9" t="e">
        <f t="shared" ca="1" si="22"/>
        <v>#REF!</v>
      </c>
      <c r="AO8" s="9" t="e">
        <f t="shared" ca="1" si="23"/>
        <v>#REF!</v>
      </c>
      <c r="AP8" s="9" t="e">
        <f t="shared" ca="1" si="24"/>
        <v>#REF!</v>
      </c>
      <c r="AQ8" s="9" t="e">
        <f t="shared" ca="1" si="25"/>
        <v>#REF!</v>
      </c>
      <c r="AR8" s="9">
        <f t="shared" si="26"/>
        <v>31.34412648</v>
      </c>
      <c r="AS8" s="9">
        <f t="shared" si="27"/>
        <v>2.0896084319999999</v>
      </c>
      <c r="AT8" s="9">
        <f t="shared" si="28"/>
        <v>8.3584337279999996</v>
      </c>
      <c r="AU8" s="9">
        <f t="shared" si="29"/>
        <v>10.448042159999998</v>
      </c>
      <c r="AV8" s="9">
        <f t="shared" si="30"/>
        <v>17.413403599999999</v>
      </c>
      <c r="AW8" s="9" t="e">
        <f t="shared" ca="1" si="31"/>
        <v>#REF!</v>
      </c>
      <c r="AX8" s="9" t="e">
        <f t="shared" ca="1" si="32"/>
        <v>#REF!</v>
      </c>
      <c r="AY8" s="9" t="e">
        <f t="shared" ca="1" si="33"/>
        <v>#REF!</v>
      </c>
      <c r="AZ8" s="9" t="e">
        <f t="shared" ca="1" si="34"/>
        <v>#REF!</v>
      </c>
    </row>
    <row r="9" spans="1:52" ht="18.75" customHeight="1" x14ac:dyDescent="0.3">
      <c r="A9" s="5">
        <f>'داده ها'!A9</f>
        <v>1</v>
      </c>
      <c r="B9" t="str">
        <f>'داده ها'!B9</f>
        <v>سعیده</v>
      </c>
      <c r="C9" t="str">
        <f>'داده ها'!C9</f>
        <v>قربانی</v>
      </c>
      <c r="D9" s="5">
        <f>'داده ها'!O9</f>
        <v>167</v>
      </c>
      <c r="E9" s="9">
        <f>'داده ها'!P9</f>
        <v>51.6</v>
      </c>
      <c r="F9" s="12">
        <f>'داده ها'!F9</f>
        <v>33662</v>
      </c>
      <c r="G9" s="13">
        <f ca="1">'داده ها'!Q9</f>
        <v>31</v>
      </c>
      <c r="H9" s="5">
        <f>'داده ها'!R9</f>
        <v>30</v>
      </c>
      <c r="I9" s="5">
        <f>'داده ها'!S9</f>
        <v>36</v>
      </c>
      <c r="J9" s="5">
        <f>'داده ها'!T9</f>
        <v>23</v>
      </c>
      <c r="K9" s="5">
        <f>'داده ها'!U9</f>
        <v>84</v>
      </c>
      <c r="L9" s="5">
        <f>'داده ها'!V9</f>
        <v>72</v>
      </c>
      <c r="M9" s="5">
        <f>'داده ها'!W9</f>
        <v>93</v>
      </c>
      <c r="N9" s="5">
        <f>'داده ها'!X9</f>
        <v>48</v>
      </c>
      <c r="O9" s="9">
        <f t="shared" si="0"/>
        <v>18.501918319050521</v>
      </c>
      <c r="P9" t="str">
        <f t="shared" si="1"/>
        <v>طبیعی</v>
      </c>
      <c r="Q9" s="5">
        <v>25</v>
      </c>
      <c r="R9" s="9">
        <v>18.5</v>
      </c>
      <c r="S9" s="9">
        <f t="shared" si="2"/>
        <v>65.748067000000006</v>
      </c>
      <c r="T9" s="9">
        <f t="shared" si="3"/>
        <v>58.771713900000009</v>
      </c>
      <c r="U9" s="9">
        <f t="shared" si="4"/>
        <v>-7.1717139000000074</v>
      </c>
      <c r="V9" t="str">
        <f t="shared" si="5"/>
        <v>کمبود وزن</v>
      </c>
      <c r="W9" s="9">
        <f t="shared" si="6"/>
        <v>69.722499999999997</v>
      </c>
      <c r="X9" s="9">
        <f t="shared" si="7"/>
        <v>51.594650000000001</v>
      </c>
      <c r="Y9" s="9">
        <f t="shared" si="8"/>
        <v>0.77419354838709675</v>
      </c>
      <c r="Z9" t="str">
        <f t="shared" si="9"/>
        <v>کم</v>
      </c>
      <c r="AA9" t="str">
        <f t="shared" si="10"/>
        <v>0.8</v>
      </c>
      <c r="AB9" s="9" t="e">
        <f t="shared" ca="1" si="35"/>
        <v>#REF!</v>
      </c>
      <c r="AC9" t="e">
        <f t="shared" ca="1" si="11"/>
        <v>#REF!</v>
      </c>
      <c r="AD9" t="str">
        <f t="shared" si="12"/>
        <v>32_14</v>
      </c>
      <c r="AE9" s="9" t="e">
        <f t="shared" ca="1" si="13"/>
        <v>#REF!</v>
      </c>
      <c r="AF9" s="9">
        <f t="shared" si="14"/>
        <v>18.576000000000001</v>
      </c>
      <c r="AG9" s="9">
        <f t="shared" si="15"/>
        <v>6.1920000000000002</v>
      </c>
      <c r="AH9" s="9">
        <f t="shared" si="16"/>
        <v>7.74</v>
      </c>
      <c r="AI9" s="9">
        <f t="shared" si="17"/>
        <v>6.1920000000000002</v>
      </c>
      <c r="AJ9" s="9">
        <f t="shared" si="18"/>
        <v>12.9</v>
      </c>
      <c r="AK9" s="9" t="e">
        <f t="shared" ca="1" si="19"/>
        <v>#REF!</v>
      </c>
      <c r="AL9" s="9" t="e">
        <f t="shared" ca="1" si="20"/>
        <v>#REF!</v>
      </c>
      <c r="AM9" s="9" t="e">
        <f t="shared" ca="1" si="21"/>
        <v>#REF!</v>
      </c>
      <c r="AN9" s="9" t="e">
        <f t="shared" ca="1" si="22"/>
        <v>#REF!</v>
      </c>
      <c r="AO9" s="9" t="e">
        <f t="shared" ca="1" si="23"/>
        <v>#REF!</v>
      </c>
      <c r="AP9" s="9" t="e">
        <f t="shared" ca="1" si="24"/>
        <v>#REF!</v>
      </c>
      <c r="AQ9" s="9" t="e">
        <f t="shared" ca="1" si="25"/>
        <v>#REF!</v>
      </c>
      <c r="AR9" s="9">
        <f t="shared" si="26"/>
        <v>21.157817004000002</v>
      </c>
      <c r="AS9" s="9">
        <f t="shared" si="27"/>
        <v>7.0526056680000009</v>
      </c>
      <c r="AT9" s="9">
        <f t="shared" si="28"/>
        <v>8.8157570850000013</v>
      </c>
      <c r="AU9" s="9">
        <f t="shared" si="29"/>
        <v>7.0526056680000009</v>
      </c>
      <c r="AV9" s="9">
        <f t="shared" si="30"/>
        <v>14.692928475000002</v>
      </c>
      <c r="AW9" s="9" t="e">
        <f t="shared" ca="1" si="31"/>
        <v>#REF!</v>
      </c>
      <c r="AX9" s="9" t="e">
        <f t="shared" ca="1" si="32"/>
        <v>#REF!</v>
      </c>
      <c r="AY9" s="9" t="e">
        <f t="shared" ca="1" si="33"/>
        <v>#REF!</v>
      </c>
      <c r="AZ9" s="9" t="e">
        <f t="shared" ca="1" si="34"/>
        <v>#REF!</v>
      </c>
    </row>
    <row r="10" spans="1:52" ht="18.75" customHeight="1" x14ac:dyDescent="0.3">
      <c r="A10" s="5">
        <f>'داده ها'!A10</f>
        <v>1</v>
      </c>
      <c r="B10" t="str">
        <f>'داده ها'!B10</f>
        <v>شیرین</v>
      </c>
      <c r="C10" t="str">
        <f>'داده ها'!C10</f>
        <v>شیرانی</v>
      </c>
      <c r="D10" s="5">
        <f>'داده ها'!O10</f>
        <v>150</v>
      </c>
      <c r="E10" s="5">
        <f>'داده ها'!P10</f>
        <v>77</v>
      </c>
      <c r="F10" s="12">
        <f>'داده ها'!F10</f>
        <v>35813</v>
      </c>
      <c r="G10" s="13">
        <f ca="1">'داده ها'!Q10</f>
        <v>25</v>
      </c>
      <c r="H10" s="5">
        <f>'داده ها'!R10</f>
        <v>34</v>
      </c>
      <c r="I10" s="5">
        <f>'داده ها'!S10</f>
        <v>39</v>
      </c>
      <c r="J10" s="5">
        <f>'داده ها'!T10</f>
        <v>32</v>
      </c>
      <c r="K10" s="5">
        <f>'داده ها'!U10</f>
        <v>107</v>
      </c>
      <c r="L10" s="5">
        <f>'داده ها'!V10</f>
        <v>92</v>
      </c>
      <c r="M10" s="5">
        <f>'داده ها'!W10</f>
        <v>113</v>
      </c>
      <c r="N10" s="5">
        <f>'داده ها'!X10</f>
        <v>63</v>
      </c>
      <c r="O10" s="9">
        <f t="shared" si="0"/>
        <v>34.222222222222221</v>
      </c>
      <c r="P10" t="str">
        <f t="shared" si="1"/>
        <v>چاق</v>
      </c>
      <c r="Q10" s="5">
        <v>25</v>
      </c>
      <c r="R10" s="9">
        <v>18.5</v>
      </c>
      <c r="S10" s="9">
        <f t="shared" si="2"/>
        <v>59.055150000000005</v>
      </c>
      <c r="T10" s="9">
        <f t="shared" si="3"/>
        <v>47.393755000000006</v>
      </c>
      <c r="U10" s="9">
        <f t="shared" si="4"/>
        <v>29.606244999999994</v>
      </c>
      <c r="V10" t="str">
        <f t="shared" si="5"/>
        <v>اضافه وزن</v>
      </c>
      <c r="W10" s="9">
        <f t="shared" si="6"/>
        <v>56.25</v>
      </c>
      <c r="X10" s="9">
        <f t="shared" si="7"/>
        <v>41.625</v>
      </c>
      <c r="Y10" s="9">
        <f t="shared" si="8"/>
        <v>0.81415929203539827</v>
      </c>
      <c r="Z10" t="str">
        <f t="shared" si="9"/>
        <v>متوسط</v>
      </c>
      <c r="AA10" t="str">
        <f t="shared" si="10"/>
        <v>0.8</v>
      </c>
      <c r="AB10" s="9" t="e">
        <f t="shared" ca="1" si="35"/>
        <v>#REF!</v>
      </c>
      <c r="AC10" t="e">
        <f t="shared" ca="1" si="11"/>
        <v>#REF!</v>
      </c>
      <c r="AD10" t="str">
        <f t="shared" si="12"/>
        <v>32_14</v>
      </c>
      <c r="AE10" s="9" t="e">
        <f t="shared" ca="1" si="13"/>
        <v>#REF!</v>
      </c>
      <c r="AF10" s="9">
        <f t="shared" si="14"/>
        <v>27.72</v>
      </c>
      <c r="AG10" s="9">
        <f t="shared" si="15"/>
        <v>9.24</v>
      </c>
      <c r="AH10" s="9">
        <f t="shared" si="16"/>
        <v>11.549999999999999</v>
      </c>
      <c r="AI10" s="9">
        <f t="shared" si="17"/>
        <v>9.24</v>
      </c>
      <c r="AJ10" s="9">
        <f t="shared" si="18"/>
        <v>19.25</v>
      </c>
      <c r="AK10" s="9" t="e">
        <f t="shared" ca="1" si="19"/>
        <v>#REF!</v>
      </c>
      <c r="AL10" s="9" t="e">
        <f t="shared" ca="1" si="20"/>
        <v>#REF!</v>
      </c>
      <c r="AM10" s="9" t="e">
        <f t="shared" ca="1" si="21"/>
        <v>#REF!</v>
      </c>
      <c r="AN10" s="9" t="e">
        <f t="shared" ca="1" si="22"/>
        <v>#REF!</v>
      </c>
      <c r="AO10" s="9" t="e">
        <f t="shared" ca="1" si="23"/>
        <v>#REF!</v>
      </c>
      <c r="AP10" s="9" t="e">
        <f t="shared" ca="1" si="24"/>
        <v>#REF!</v>
      </c>
      <c r="AQ10" s="9" t="e">
        <f t="shared" ca="1" si="25"/>
        <v>#REF!</v>
      </c>
      <c r="AR10" s="9">
        <f t="shared" si="26"/>
        <v>17.061751800000003</v>
      </c>
      <c r="AS10" s="9">
        <f t="shared" si="27"/>
        <v>5.6872506000000005</v>
      </c>
      <c r="AT10" s="9">
        <f t="shared" si="28"/>
        <v>7.1090632500000011</v>
      </c>
      <c r="AU10" s="9">
        <f t="shared" si="29"/>
        <v>5.6872506000000005</v>
      </c>
      <c r="AV10" s="9">
        <f t="shared" si="30"/>
        <v>11.848438750000001</v>
      </c>
      <c r="AW10" s="9" t="e">
        <f t="shared" ca="1" si="31"/>
        <v>#REF!</v>
      </c>
      <c r="AX10" s="9" t="e">
        <f t="shared" ca="1" si="32"/>
        <v>#REF!</v>
      </c>
      <c r="AY10" s="9" t="e">
        <f t="shared" ca="1" si="33"/>
        <v>#REF!</v>
      </c>
      <c r="AZ10" s="9" t="e">
        <f t="shared" ca="1" si="34"/>
        <v>#REF!</v>
      </c>
    </row>
    <row r="11" spans="1:52" ht="18.75" customHeight="1" x14ac:dyDescent="0.3">
      <c r="A11" s="5">
        <f>'داده ها'!A11</f>
        <v>1</v>
      </c>
      <c r="B11" t="str">
        <f>'داده ها'!B11</f>
        <v>مائده</v>
      </c>
      <c r="C11" t="str">
        <f>'داده ها'!C11</f>
        <v>اسدی</v>
      </c>
      <c r="D11" s="5">
        <f>'داده ها'!O11</f>
        <v>162</v>
      </c>
      <c r="E11" s="5">
        <f>'داده ها'!P11</f>
        <v>60</v>
      </c>
      <c r="F11" s="12">
        <f>'داده ها'!F11</f>
        <v>36425</v>
      </c>
      <c r="G11" s="13">
        <f ca="1">'داده ها'!Q11</f>
        <v>24</v>
      </c>
      <c r="H11" s="5">
        <f>'داده ها'!R11</f>
        <v>31</v>
      </c>
      <c r="I11" s="5">
        <f>'داده ها'!S11</f>
        <v>37</v>
      </c>
      <c r="J11" s="5">
        <f>'داده ها'!T11</f>
        <v>28</v>
      </c>
      <c r="K11" s="5">
        <f>'داده ها'!U11</f>
        <v>91</v>
      </c>
      <c r="L11" s="5">
        <f>'داده ها'!V11</f>
        <v>75</v>
      </c>
      <c r="M11" s="5">
        <f>'داده ها'!W11</f>
        <v>100</v>
      </c>
      <c r="N11" s="5">
        <f>'داده ها'!X11</f>
        <v>47</v>
      </c>
      <c r="O11" s="9">
        <f t="shared" si="0"/>
        <v>22.862368541380881</v>
      </c>
      <c r="P11" t="str">
        <f t="shared" si="1"/>
        <v>طبیعی</v>
      </c>
      <c r="Q11" s="5">
        <v>25</v>
      </c>
      <c r="R11" s="9">
        <v>18.5</v>
      </c>
      <c r="S11" s="9">
        <f t="shared" si="2"/>
        <v>63.779562000000006</v>
      </c>
      <c r="T11" s="9">
        <f t="shared" si="3"/>
        <v>55.425255400000012</v>
      </c>
      <c r="U11" s="9">
        <f t="shared" si="4"/>
        <v>4.5747445999999883</v>
      </c>
      <c r="V11" t="str">
        <f t="shared" si="5"/>
        <v>اضافه وزن</v>
      </c>
      <c r="W11" s="9">
        <f t="shared" si="6"/>
        <v>65.610000000000014</v>
      </c>
      <c r="X11" s="9">
        <f t="shared" si="7"/>
        <v>48.551400000000008</v>
      </c>
      <c r="Y11" s="9">
        <f t="shared" si="8"/>
        <v>0.75</v>
      </c>
      <c r="Z11" t="str">
        <f t="shared" si="9"/>
        <v>کم</v>
      </c>
      <c r="AA11" t="str">
        <f t="shared" si="10"/>
        <v>0.8</v>
      </c>
      <c r="AB11" s="9" t="e">
        <f t="shared" ca="1" si="35"/>
        <v>#REF!</v>
      </c>
      <c r="AC11" t="e">
        <f t="shared" ca="1" si="11"/>
        <v>#REF!</v>
      </c>
      <c r="AD11" t="str">
        <f t="shared" si="12"/>
        <v>32_14</v>
      </c>
      <c r="AE11" s="9" t="e">
        <f t="shared" ca="1" si="13"/>
        <v>#REF!</v>
      </c>
      <c r="AF11" s="9">
        <f t="shared" si="14"/>
        <v>21.599999999999998</v>
      </c>
      <c r="AG11" s="9">
        <f t="shared" si="15"/>
        <v>7.1999999999999993</v>
      </c>
      <c r="AH11" s="5">
        <f t="shared" si="16"/>
        <v>9</v>
      </c>
      <c r="AI11" s="9">
        <f t="shared" si="17"/>
        <v>7.1999999999999993</v>
      </c>
      <c r="AJ11" s="5">
        <f t="shared" si="18"/>
        <v>15</v>
      </c>
      <c r="AK11" s="9" t="e">
        <f t="shared" ca="1" si="19"/>
        <v>#REF!</v>
      </c>
      <c r="AL11" s="9" t="e">
        <f t="shared" ca="1" si="20"/>
        <v>#REF!</v>
      </c>
      <c r="AM11" s="9" t="e">
        <f t="shared" ca="1" si="21"/>
        <v>#REF!</v>
      </c>
      <c r="AN11" s="9" t="e">
        <f t="shared" ca="1" si="22"/>
        <v>#REF!</v>
      </c>
      <c r="AO11" s="9" t="e">
        <f t="shared" ca="1" si="23"/>
        <v>#REF!</v>
      </c>
      <c r="AP11" s="9" t="e">
        <f t="shared" ca="1" si="24"/>
        <v>#REF!</v>
      </c>
      <c r="AQ11" s="9" t="e">
        <f t="shared" ca="1" si="25"/>
        <v>#REF!</v>
      </c>
      <c r="AR11" s="9">
        <f t="shared" si="26"/>
        <v>19.953091944000004</v>
      </c>
      <c r="AS11" s="9">
        <f t="shared" si="27"/>
        <v>6.6510306480000008</v>
      </c>
      <c r="AT11" s="9">
        <f t="shared" si="28"/>
        <v>8.3137883100000014</v>
      </c>
      <c r="AU11" s="9">
        <f t="shared" si="29"/>
        <v>6.6510306480000008</v>
      </c>
      <c r="AV11" s="9">
        <f t="shared" si="30"/>
        <v>13.856313850000003</v>
      </c>
      <c r="AW11" s="9" t="e">
        <f t="shared" ca="1" si="31"/>
        <v>#REF!</v>
      </c>
      <c r="AX11" s="9" t="e">
        <f t="shared" ca="1" si="32"/>
        <v>#REF!</v>
      </c>
      <c r="AY11" s="9" t="e">
        <f t="shared" ca="1" si="33"/>
        <v>#REF!</v>
      </c>
      <c r="AZ11" s="9" t="e">
        <f t="shared" ca="1" si="34"/>
        <v>#REF!</v>
      </c>
    </row>
    <row r="12" spans="1:52" ht="18.75" customHeight="1" x14ac:dyDescent="0.3">
      <c r="A12" s="5">
        <f>'داده ها'!A12</f>
        <v>1</v>
      </c>
      <c r="B12" t="str">
        <f>'داده ها'!B12</f>
        <v>مرضیه</v>
      </c>
      <c r="C12" t="str">
        <f>'داده ها'!C12</f>
        <v>رحیمی</v>
      </c>
      <c r="D12" s="5">
        <f>'داده ها'!O12</f>
        <v>152</v>
      </c>
      <c r="E12" s="5">
        <f>'داده ها'!P12</f>
        <v>56</v>
      </c>
      <c r="F12" s="12">
        <f>'داده ها'!F12</f>
        <v>35833</v>
      </c>
      <c r="G12" s="13">
        <f ca="1">'داده ها'!Q12</f>
        <v>25</v>
      </c>
      <c r="H12" s="5">
        <f>'داده ها'!R12</f>
        <v>34</v>
      </c>
      <c r="I12" s="5">
        <f>'داده ها'!S12</f>
        <v>38</v>
      </c>
      <c r="J12" s="5">
        <f>'داده ها'!T12</f>
        <v>29</v>
      </c>
      <c r="K12" s="5">
        <f>'داده ها'!U12</f>
        <v>86</v>
      </c>
      <c r="L12" s="5">
        <f>'داده ها'!V12</f>
        <v>74</v>
      </c>
      <c r="M12" s="5">
        <f>'داده ها'!W12</f>
        <v>101</v>
      </c>
      <c r="N12" s="5">
        <f>'داده ها'!X12</f>
        <v>50</v>
      </c>
      <c r="O12" s="9">
        <f t="shared" si="0"/>
        <v>24.238227146814403</v>
      </c>
      <c r="P12" t="str">
        <f t="shared" si="1"/>
        <v>طبیعی</v>
      </c>
      <c r="Q12" s="5">
        <v>25</v>
      </c>
      <c r="R12" s="9">
        <v>18.5</v>
      </c>
      <c r="S12" s="9">
        <f t="shared" si="2"/>
        <v>59.842552000000005</v>
      </c>
      <c r="T12" s="9">
        <f t="shared" si="3"/>
        <v>48.73233840000001</v>
      </c>
      <c r="U12" s="9">
        <f t="shared" si="4"/>
        <v>7.2676615999999896</v>
      </c>
      <c r="V12" t="str">
        <f t="shared" si="5"/>
        <v>اضافه وزن</v>
      </c>
      <c r="W12" s="9">
        <f t="shared" si="6"/>
        <v>57.76</v>
      </c>
      <c r="X12" s="9">
        <f t="shared" si="7"/>
        <v>42.742400000000004</v>
      </c>
      <c r="Y12" s="9">
        <f t="shared" si="8"/>
        <v>0.73267326732673266</v>
      </c>
      <c r="Z12" t="str">
        <f t="shared" si="9"/>
        <v>کم</v>
      </c>
      <c r="AA12" t="str">
        <f t="shared" si="10"/>
        <v>0.8</v>
      </c>
      <c r="AB12" s="9" t="e">
        <f t="shared" ca="1" si="35"/>
        <v>#REF!</v>
      </c>
      <c r="AC12" t="e">
        <f t="shared" ca="1" si="11"/>
        <v>#REF!</v>
      </c>
      <c r="AD12" t="str">
        <f t="shared" si="12"/>
        <v>32_14</v>
      </c>
      <c r="AE12" s="9" t="e">
        <f t="shared" ca="1" si="13"/>
        <v>#REF!</v>
      </c>
      <c r="AF12" s="9">
        <f t="shared" si="14"/>
        <v>20.16</v>
      </c>
      <c r="AG12" s="9">
        <f t="shared" si="15"/>
        <v>6.72</v>
      </c>
      <c r="AH12" s="9">
        <f t="shared" si="16"/>
        <v>8.4</v>
      </c>
      <c r="AI12" s="9">
        <f t="shared" si="17"/>
        <v>6.72</v>
      </c>
      <c r="AJ12" s="5">
        <f t="shared" si="18"/>
        <v>14</v>
      </c>
      <c r="AK12" s="9" t="e">
        <f t="shared" ca="1" si="19"/>
        <v>#REF!</v>
      </c>
      <c r="AL12" s="9" t="e">
        <f t="shared" ca="1" si="20"/>
        <v>#REF!</v>
      </c>
      <c r="AM12" s="9" t="e">
        <f t="shared" ca="1" si="21"/>
        <v>#REF!</v>
      </c>
      <c r="AN12" s="9" t="e">
        <f t="shared" ca="1" si="22"/>
        <v>#REF!</v>
      </c>
      <c r="AO12" s="9" t="e">
        <f t="shared" ca="1" si="23"/>
        <v>#REF!</v>
      </c>
      <c r="AP12" s="9" t="e">
        <f t="shared" ca="1" si="24"/>
        <v>#REF!</v>
      </c>
      <c r="AQ12" s="9" t="e">
        <f t="shared" ca="1" si="25"/>
        <v>#REF!</v>
      </c>
      <c r="AR12" s="9">
        <f t="shared" si="26"/>
        <v>17.543641824000002</v>
      </c>
      <c r="AS12" s="9">
        <f t="shared" si="27"/>
        <v>5.8478806080000014</v>
      </c>
      <c r="AT12" s="9">
        <f t="shared" si="28"/>
        <v>7.3098507600000016</v>
      </c>
      <c r="AU12" s="9">
        <f t="shared" si="29"/>
        <v>5.8478806080000014</v>
      </c>
      <c r="AV12" s="9">
        <f t="shared" si="30"/>
        <v>12.183084600000003</v>
      </c>
      <c r="AW12" s="9" t="e">
        <f t="shared" ca="1" si="31"/>
        <v>#REF!</v>
      </c>
      <c r="AX12" s="9" t="e">
        <f t="shared" ca="1" si="32"/>
        <v>#REF!</v>
      </c>
      <c r="AY12" s="9" t="e">
        <f t="shared" ca="1" si="33"/>
        <v>#REF!</v>
      </c>
      <c r="AZ12" s="9" t="e">
        <f t="shared" ca="1" si="34"/>
        <v>#REF!</v>
      </c>
    </row>
    <row r="13" spans="1:52" ht="18.75" customHeight="1" x14ac:dyDescent="0.3">
      <c r="A13" s="5">
        <f>'داده ها'!A13</f>
        <v>1</v>
      </c>
      <c r="B13" t="str">
        <f>'داده ها'!B13</f>
        <v>نگین</v>
      </c>
      <c r="C13" t="str">
        <f>'داده ها'!C13</f>
        <v>رهبر</v>
      </c>
      <c r="D13" s="5">
        <f>'داده ها'!O13</f>
        <v>158</v>
      </c>
      <c r="E13" s="5">
        <f>'داده ها'!P13</f>
        <v>58</v>
      </c>
      <c r="F13" s="12">
        <f>'داده ها'!F13</f>
        <v>0</v>
      </c>
      <c r="G13" s="13">
        <f>'داده ها'!Q13</f>
        <v>29</v>
      </c>
      <c r="H13" s="5">
        <f>'داده ها'!R13</f>
        <v>33</v>
      </c>
      <c r="I13" s="5">
        <f>'داده ها'!S13</f>
        <v>37</v>
      </c>
      <c r="J13" s="5">
        <f>'داده ها'!T13</f>
        <v>27</v>
      </c>
      <c r="K13" s="5">
        <f>'داده ها'!U13</f>
        <v>92</v>
      </c>
      <c r="L13" s="5">
        <f>'داده ها'!V13</f>
        <v>71</v>
      </c>
      <c r="M13" s="5">
        <f>'داده ها'!W13</f>
        <v>96</v>
      </c>
      <c r="N13" s="5">
        <f>'داده ها'!X13</f>
        <v>99</v>
      </c>
      <c r="O13" s="9">
        <f t="shared" si="0"/>
        <v>23.233456176894723</v>
      </c>
      <c r="P13" t="str">
        <f t="shared" si="1"/>
        <v>طبیعی</v>
      </c>
      <c r="Q13" s="5">
        <v>25</v>
      </c>
      <c r="R13" s="9">
        <v>18.5</v>
      </c>
      <c r="S13" s="9">
        <f t="shared" si="2"/>
        <v>62.204758000000005</v>
      </c>
      <c r="T13" s="9">
        <f t="shared" si="3"/>
        <v>52.74808860000001</v>
      </c>
      <c r="U13" s="9">
        <f t="shared" si="4"/>
        <v>5.2519113999999902</v>
      </c>
      <c r="V13" t="str">
        <f t="shared" si="5"/>
        <v>اضافه وزن</v>
      </c>
      <c r="W13" s="9">
        <f t="shared" si="6"/>
        <v>62.410000000000011</v>
      </c>
      <c r="X13" s="9">
        <f t="shared" si="7"/>
        <v>46.183400000000006</v>
      </c>
      <c r="Y13" s="9">
        <f t="shared" si="8"/>
        <v>0.73958333333333337</v>
      </c>
      <c r="Z13" t="str">
        <f t="shared" si="9"/>
        <v>کم</v>
      </c>
      <c r="AA13" t="str">
        <f t="shared" si="10"/>
        <v>0.8</v>
      </c>
      <c r="AB13" s="9" t="e">
        <f t="shared" ca="1" si="35"/>
        <v>#REF!</v>
      </c>
      <c r="AC13" t="e">
        <f t="shared" ca="1" si="11"/>
        <v>#REF!</v>
      </c>
      <c r="AD13" t="str">
        <f t="shared" si="12"/>
        <v>32_14</v>
      </c>
      <c r="AE13" s="9" t="e">
        <f t="shared" ca="1" si="13"/>
        <v>#REF!</v>
      </c>
      <c r="AF13" s="9">
        <f t="shared" si="14"/>
        <v>20.88</v>
      </c>
      <c r="AG13" s="9">
        <f t="shared" si="15"/>
        <v>6.96</v>
      </c>
      <c r="AH13" s="9">
        <f t="shared" si="16"/>
        <v>8.6999999999999993</v>
      </c>
      <c r="AI13" s="9">
        <f t="shared" si="17"/>
        <v>6.96</v>
      </c>
      <c r="AJ13" s="9">
        <f t="shared" si="18"/>
        <v>14.5</v>
      </c>
      <c r="AK13" s="9" t="e">
        <f t="shared" ca="1" si="19"/>
        <v>#REF!</v>
      </c>
      <c r="AL13" s="9" t="e">
        <f t="shared" ca="1" si="20"/>
        <v>#REF!</v>
      </c>
      <c r="AM13" s="9" t="e">
        <f t="shared" ca="1" si="21"/>
        <v>#REF!</v>
      </c>
      <c r="AN13" s="9" t="e">
        <f t="shared" ca="1" si="22"/>
        <v>#REF!</v>
      </c>
      <c r="AO13" s="9" t="e">
        <f t="shared" ca="1" si="23"/>
        <v>#REF!</v>
      </c>
      <c r="AP13" s="9" t="e">
        <f t="shared" ca="1" si="24"/>
        <v>#REF!</v>
      </c>
      <c r="AQ13" s="9" t="e">
        <f t="shared" ca="1" si="25"/>
        <v>#REF!</v>
      </c>
      <c r="AR13" s="9">
        <f t="shared" si="26"/>
        <v>18.989311896000004</v>
      </c>
      <c r="AS13" s="9">
        <f t="shared" si="27"/>
        <v>6.3297706320000007</v>
      </c>
      <c r="AT13" s="9">
        <f t="shared" si="28"/>
        <v>7.9122132900000013</v>
      </c>
      <c r="AU13" s="9">
        <f t="shared" si="29"/>
        <v>6.3297706320000007</v>
      </c>
      <c r="AV13" s="9">
        <f t="shared" si="30"/>
        <v>13.187022150000002</v>
      </c>
      <c r="AW13" s="9" t="e">
        <f t="shared" ca="1" si="31"/>
        <v>#REF!</v>
      </c>
      <c r="AX13" s="9" t="e">
        <f t="shared" ca="1" si="32"/>
        <v>#REF!</v>
      </c>
      <c r="AY13" s="9" t="e">
        <f t="shared" ca="1" si="33"/>
        <v>#REF!</v>
      </c>
      <c r="AZ13" s="9" t="e">
        <f t="shared" ca="1" si="34"/>
        <v>#REF!</v>
      </c>
    </row>
    <row r="14" spans="1:52" ht="18.75" customHeight="1" x14ac:dyDescent="0.3">
      <c r="A14" s="5">
        <f>'داده ها'!A14</f>
        <v>1</v>
      </c>
      <c r="B14" t="str">
        <f>'داده ها'!B14</f>
        <v>سمیرا</v>
      </c>
      <c r="C14" t="str">
        <f>'داده ها'!C14</f>
        <v>قربانی</v>
      </c>
      <c r="D14" s="5">
        <f>'داده ها'!O14</f>
        <v>170</v>
      </c>
      <c r="E14" s="5">
        <f>'داده ها'!P14</f>
        <v>62</v>
      </c>
      <c r="F14" s="11" t="str">
        <f>'داده ها'!F14</f>
        <v>08/07/1365</v>
      </c>
      <c r="G14" s="13">
        <f>'داده ها'!Q14</f>
        <v>37</v>
      </c>
      <c r="H14" s="5">
        <f>'داده ها'!R14</f>
        <v>33</v>
      </c>
      <c r="I14" s="5">
        <f>'داده ها'!S14</f>
        <v>31</v>
      </c>
      <c r="J14" s="5">
        <f>'داده ها'!T14</f>
        <v>28</v>
      </c>
      <c r="K14" s="5">
        <f>'داده ها'!U14</f>
        <v>91</v>
      </c>
      <c r="L14" s="5">
        <f>'داده ها'!V14</f>
        <v>73</v>
      </c>
      <c r="M14" s="5">
        <f>'داده ها'!W14</f>
        <v>100</v>
      </c>
      <c r="N14" s="5">
        <f>'داده ها'!X14</f>
        <v>53</v>
      </c>
      <c r="O14" s="9">
        <f t="shared" si="0"/>
        <v>21.453287197231838</v>
      </c>
      <c r="P14" t="str">
        <f t="shared" si="1"/>
        <v>طبیعی</v>
      </c>
      <c r="Q14" s="5">
        <v>25</v>
      </c>
      <c r="R14" s="9">
        <v>18.5</v>
      </c>
      <c r="S14" s="9">
        <f t="shared" si="2"/>
        <v>66.929169999999999</v>
      </c>
      <c r="T14" s="9">
        <f t="shared" si="3"/>
        <v>60.779589000000001</v>
      </c>
      <c r="U14" s="9">
        <f t="shared" si="4"/>
        <v>1.2204109999999986</v>
      </c>
      <c r="V14" t="str">
        <f t="shared" si="5"/>
        <v>اضافه وزن</v>
      </c>
      <c r="W14" s="9">
        <f t="shared" si="6"/>
        <v>72.249999999999986</v>
      </c>
      <c r="X14" s="9">
        <f t="shared" si="7"/>
        <v>53.464999999999996</v>
      </c>
      <c r="Y14" s="9">
        <f t="shared" si="8"/>
        <v>0.73</v>
      </c>
      <c r="Z14" t="str">
        <f t="shared" si="9"/>
        <v>کم</v>
      </c>
      <c r="AA14" t="str">
        <f t="shared" si="10"/>
        <v>0.8</v>
      </c>
      <c r="AB14" s="9">
        <f>IF(A14=1,((495)/(1.29579-0.35004*LOG10(L14+M14-H14)+0.221*LOG10(D14))-450),IF(A14=2,((495)/(1.0324-0.19077*LOG10(L14-H14)+0.15456*LOG10(D14))-450)))</f>
        <v>27.113697383949443</v>
      </c>
      <c r="AC14" t="str">
        <f t="shared" si="11"/>
        <v>میانگین</v>
      </c>
      <c r="AD14" t="str">
        <f t="shared" si="12"/>
        <v>32_14</v>
      </c>
      <c r="AE14" s="9">
        <f t="shared" si="13"/>
        <v>16.810492378048654</v>
      </c>
      <c r="AF14" s="9">
        <f t="shared" si="14"/>
        <v>22.32</v>
      </c>
      <c r="AG14" s="9">
        <f t="shared" si="15"/>
        <v>7.4399999999999995</v>
      </c>
      <c r="AH14" s="9">
        <f t="shared" si="16"/>
        <v>9.2999999999999989</v>
      </c>
      <c r="AI14" s="9">
        <f t="shared" si="17"/>
        <v>7.4399999999999995</v>
      </c>
      <c r="AJ14" s="9">
        <f t="shared" si="18"/>
        <v>15.5</v>
      </c>
      <c r="AK14" s="9">
        <f t="shared" si="19"/>
        <v>7.0492378048655269E-2</v>
      </c>
      <c r="AL14" s="9">
        <f t="shared" si="20"/>
        <v>3.5246189024327634E-2</v>
      </c>
      <c r="AM14" s="9">
        <f t="shared" si="21"/>
        <v>1.1278780487784842E-2</v>
      </c>
      <c r="AN14" s="9">
        <f t="shared" si="22"/>
        <v>2.3967408536542792E-2</v>
      </c>
      <c r="AO14" s="9">
        <f t="shared" si="23"/>
        <v>22.284753810975673</v>
      </c>
      <c r="AP14" s="9">
        <f t="shared" si="24"/>
        <v>7.428721219512215</v>
      </c>
      <c r="AQ14" s="9">
        <f t="shared" si="25"/>
        <v>15.476032591463458</v>
      </c>
      <c r="AR14" s="9">
        <f t="shared" si="26"/>
        <v>21.880652040000001</v>
      </c>
      <c r="AS14" s="9">
        <f t="shared" si="27"/>
        <v>7.2935506800000001</v>
      </c>
      <c r="AT14" s="9">
        <f t="shared" si="28"/>
        <v>9.1169383499999999</v>
      </c>
      <c r="AU14" s="9">
        <f t="shared" si="29"/>
        <v>7.2935506800000001</v>
      </c>
      <c r="AV14" s="9">
        <f t="shared" si="30"/>
        <v>15.19489725</v>
      </c>
      <c r="AW14" s="9">
        <f t="shared" si="31"/>
        <v>0.40410177097567157</v>
      </c>
      <c r="AX14" s="9">
        <f t="shared" si="32"/>
        <v>0.40000334804865467</v>
      </c>
      <c r="AY14" s="9">
        <f t="shared" si="33"/>
        <v>0.13517053951221492</v>
      </c>
      <c r="AZ14" s="9">
        <f t="shared" si="34"/>
        <v>0.28113534146345742</v>
      </c>
    </row>
    <row r="15" spans="1:52" ht="18.75" customHeight="1" x14ac:dyDescent="0.3">
      <c r="A15" s="5">
        <f>'داده ها'!A15</f>
        <v>2</v>
      </c>
      <c r="B15" t="str">
        <f>'داده ها'!B15</f>
        <v>نفر کارکنان آقای</v>
      </c>
      <c r="C15" t="str">
        <f>'داده ها'!C15</f>
        <v>شرکت بهبود ارتباط چهلستون</v>
      </c>
      <c r="D15" s="9">
        <f>'داده ها'!O15</f>
        <v>171.85714285714286</v>
      </c>
      <c r="E15" s="9">
        <f>'داده ها'!P15</f>
        <v>72.285714285714292</v>
      </c>
      <c r="F15" s="12">
        <f>'داده ها'!F15</f>
        <v>0</v>
      </c>
      <c r="G15" s="3">
        <f ca="1">'داده ها'!Q15</f>
        <v>32.571428571428569</v>
      </c>
      <c r="H15" s="5">
        <f>'داده ها'!R15</f>
        <v>38</v>
      </c>
      <c r="I15" s="9">
        <f>'داده ها'!S15</f>
        <v>43.833333333333336</v>
      </c>
      <c r="J15" s="9">
        <f>'داده ها'!T15</f>
        <v>29.285714285714285</v>
      </c>
      <c r="K15" s="9">
        <f>'داده ها'!U15</f>
        <v>94.428571428571431</v>
      </c>
      <c r="L15" s="9">
        <f>'داده ها'!V15</f>
        <v>88.142857142857139</v>
      </c>
      <c r="M15" s="9">
        <f>'داده ها'!W15</f>
        <v>96.714285714285708</v>
      </c>
      <c r="N15" s="9">
        <f>'داده ها'!X15</f>
        <v>52.428571428571431</v>
      </c>
      <c r="O15" s="9">
        <f t="shared" si="0"/>
        <v>24.474695776491163</v>
      </c>
      <c r="P15" t="str">
        <f t="shared" si="1"/>
        <v>طبیعی</v>
      </c>
      <c r="Q15" s="5">
        <v>25</v>
      </c>
      <c r="R15" s="9">
        <v>18.5</v>
      </c>
      <c r="S15" s="9">
        <f t="shared" si="2"/>
        <v>67.660329000000004</v>
      </c>
      <c r="T15" s="9">
        <f t="shared" si="3"/>
        <v>66.55462510000001</v>
      </c>
      <c r="U15" s="9">
        <f t="shared" si="4"/>
        <v>5.7310891857142821</v>
      </c>
      <c r="V15" t="str">
        <f t="shared" si="5"/>
        <v>اضافه وزن</v>
      </c>
      <c r="W15" s="9">
        <f t="shared" si="6"/>
        <v>73.837193877551016</v>
      </c>
      <c r="X15" s="9">
        <f t="shared" si="7"/>
        <v>54.639523469387754</v>
      </c>
      <c r="Y15" s="9">
        <f t="shared" si="8"/>
        <v>0.91137370753323488</v>
      </c>
      <c r="Z15" t="str">
        <f t="shared" si="9"/>
        <v>کم</v>
      </c>
      <c r="AA15" t="str">
        <f t="shared" si="10"/>
        <v>0.95</v>
      </c>
      <c r="AB15" s="9" t="e">
        <f ca="1">IF(A15=1,((495)/(1.29579-0.35004*G22(L15+M15-H15)+0.221*G22(D15))-450),IF(A15=2,((495)/(1.0324-0.19077*G22(L15-H15)+0.15456*G22(D15))-450)))</f>
        <v>#REF!</v>
      </c>
      <c r="AC15" t="e">
        <f t="shared" ca="1" si="11"/>
        <v>#REF!</v>
      </c>
      <c r="AD15" t="str">
        <f t="shared" si="12"/>
        <v>25_6</v>
      </c>
      <c r="AE15" s="9" t="e">
        <f t="shared" ca="1" si="13"/>
        <v>#REF!</v>
      </c>
      <c r="AF15" s="9">
        <f t="shared" si="14"/>
        <v>32.528571428571432</v>
      </c>
      <c r="AG15" s="9">
        <f t="shared" si="15"/>
        <v>2.1685714285714286</v>
      </c>
      <c r="AH15" s="9">
        <f t="shared" si="16"/>
        <v>8.6742857142857144</v>
      </c>
      <c r="AI15" s="9">
        <f t="shared" si="17"/>
        <v>10.842857142857143</v>
      </c>
      <c r="AJ15" s="9">
        <f t="shared" si="18"/>
        <v>18.071428571428573</v>
      </c>
      <c r="AK15" s="9" t="e">
        <f t="shared" ca="1" si="19"/>
        <v>#REF!</v>
      </c>
      <c r="AL15" s="9" t="e">
        <f t="shared" ca="1" si="20"/>
        <v>#REF!</v>
      </c>
      <c r="AM15" s="9" t="e">
        <f t="shared" ca="1" si="21"/>
        <v>#REF!</v>
      </c>
      <c r="AN15" s="9" t="e">
        <f t="shared" ca="1" si="22"/>
        <v>#REF!</v>
      </c>
      <c r="AO15" s="9" t="e">
        <f t="shared" ca="1" si="23"/>
        <v>#REF!</v>
      </c>
      <c r="AP15" s="9" t="e">
        <f t="shared" ca="1" si="24"/>
        <v>#REF!</v>
      </c>
      <c r="AQ15" s="9" t="e">
        <f t="shared" ca="1" si="25"/>
        <v>#REF!</v>
      </c>
      <c r="AR15" s="9">
        <f t="shared" si="26"/>
        <v>29.949581295000005</v>
      </c>
      <c r="AS15" s="9">
        <f t="shared" si="27"/>
        <v>1.9966387530000003</v>
      </c>
      <c r="AT15" s="9">
        <f t="shared" si="28"/>
        <v>7.9865550120000011</v>
      </c>
      <c r="AU15" s="9">
        <f t="shared" si="29"/>
        <v>9.9831937650000011</v>
      </c>
      <c r="AV15" s="9">
        <f t="shared" si="30"/>
        <v>16.638656275000002</v>
      </c>
      <c r="AW15" s="9" t="e">
        <f t="shared" ca="1" si="31"/>
        <v>#REF!</v>
      </c>
      <c r="AX15" s="9" t="e">
        <f t="shared" ca="1" si="32"/>
        <v>#REF!</v>
      </c>
      <c r="AY15" s="9" t="e">
        <f t="shared" ca="1" si="33"/>
        <v>#REF!</v>
      </c>
      <c r="AZ15" s="9" t="e">
        <f t="shared" ca="1" si="34"/>
        <v>#REF!</v>
      </c>
    </row>
    <row r="16" spans="1:52" ht="18.75" customHeight="1" x14ac:dyDescent="0.3">
      <c r="A16" s="5">
        <f>'داده ها'!A16</f>
        <v>1</v>
      </c>
      <c r="B16" t="str">
        <f>'داده ها'!B16</f>
        <v>نفر کارکنان خانم</v>
      </c>
      <c r="C16" t="str">
        <f>'داده ها'!C16</f>
        <v>شرکت بهبود ارتباط چهلستون</v>
      </c>
      <c r="D16" s="9">
        <f>'داده ها'!O16</f>
        <v>159.83333333333334</v>
      </c>
      <c r="E16" s="9">
        <f>'داده ها'!P16</f>
        <v>60.766666666666673</v>
      </c>
      <c r="F16" s="12">
        <f>'داده ها'!F16</f>
        <v>0</v>
      </c>
      <c r="G16" s="3">
        <f ca="1">'داده ها'!Q16</f>
        <v>28.5</v>
      </c>
      <c r="H16" s="9">
        <f>'داده ها'!R16</f>
        <v>32.5</v>
      </c>
      <c r="I16" s="9">
        <f>'داده ها'!S16</f>
        <v>36.333333333333336</v>
      </c>
      <c r="J16" s="9">
        <f>'داده ها'!T16</f>
        <v>27.833333333333332</v>
      </c>
      <c r="K16" s="9">
        <f>'داده ها'!U16</f>
        <v>91.833333333333329</v>
      </c>
      <c r="L16" s="9">
        <f>'داده ها'!V16</f>
        <v>76.166666666666671</v>
      </c>
      <c r="M16" s="9">
        <f>'داده ها'!W16</f>
        <v>100.5</v>
      </c>
      <c r="N16" s="5">
        <f>'داده ها'!X16</f>
        <v>60</v>
      </c>
      <c r="O16" s="9">
        <f t="shared" si="0"/>
        <v>23.786508582867324</v>
      </c>
      <c r="P16" t="str">
        <f t="shared" si="1"/>
        <v>طبیعی</v>
      </c>
      <c r="Q16" s="5">
        <v>25</v>
      </c>
      <c r="R16" s="9">
        <v>18.5</v>
      </c>
      <c r="S16" s="9">
        <f t="shared" si="2"/>
        <v>62.926543166666676</v>
      </c>
      <c r="T16" s="9">
        <f t="shared" si="3"/>
        <v>53.975123383333347</v>
      </c>
      <c r="U16" s="9">
        <f t="shared" si="4"/>
        <v>6.7915432833333256</v>
      </c>
      <c r="V16" t="str">
        <f t="shared" si="5"/>
        <v>اضافه وزن</v>
      </c>
      <c r="W16" s="9">
        <f t="shared" si="6"/>
        <v>63.866736111111109</v>
      </c>
      <c r="X16" s="9">
        <f t="shared" si="7"/>
        <v>47.261384722222225</v>
      </c>
      <c r="Y16" s="9">
        <f t="shared" si="8"/>
        <v>0.75787728026533996</v>
      </c>
      <c r="Z16" t="str">
        <f t="shared" si="9"/>
        <v>کم</v>
      </c>
      <c r="AA16" t="str">
        <f t="shared" si="10"/>
        <v>0.8</v>
      </c>
      <c r="AB16" s="9" t="e">
        <f ca="1">IF(A16=1,((495)/(1.29579-0.35004*G23(L16+M16-H16)+0.221*G23(D16))-450),IF(A16=2,((495)/(1.0324-0.19077*G23(L16-H16)+0.15456*G23(D16))-450)))</f>
        <v>#REF!</v>
      </c>
      <c r="AC16" t="e">
        <f t="shared" ca="1" si="11"/>
        <v>#REF!</v>
      </c>
      <c r="AD16" t="str">
        <f t="shared" si="12"/>
        <v>32_14</v>
      </c>
      <c r="AE16" s="9" t="e">
        <f t="shared" ca="1" si="13"/>
        <v>#REF!</v>
      </c>
      <c r="AF16" s="9">
        <f t="shared" si="14"/>
        <v>21.876000000000001</v>
      </c>
      <c r="AG16" s="9">
        <f t="shared" si="15"/>
        <v>7.2920000000000007</v>
      </c>
      <c r="AH16" s="9">
        <f t="shared" si="16"/>
        <v>9.1150000000000002</v>
      </c>
      <c r="AI16" s="9">
        <f t="shared" si="17"/>
        <v>7.2920000000000007</v>
      </c>
      <c r="AJ16" s="9">
        <f t="shared" si="18"/>
        <v>15.191666666666668</v>
      </c>
      <c r="AK16" s="9" t="e">
        <f t="shared" ca="1" si="19"/>
        <v>#REF!</v>
      </c>
      <c r="AL16" s="9" t="e">
        <f t="shared" ca="1" si="20"/>
        <v>#REF!</v>
      </c>
      <c r="AM16" s="9" t="e">
        <f t="shared" ca="1" si="21"/>
        <v>#REF!</v>
      </c>
      <c r="AN16" s="9" t="e">
        <f t="shared" ca="1" si="22"/>
        <v>#REF!</v>
      </c>
      <c r="AO16" s="9" t="e">
        <f t="shared" ca="1" si="23"/>
        <v>#REF!</v>
      </c>
      <c r="AP16" s="9" t="e">
        <f t="shared" ca="1" si="24"/>
        <v>#REF!</v>
      </c>
      <c r="AQ16" s="9" t="e">
        <f t="shared" ca="1" si="25"/>
        <v>#REF!</v>
      </c>
      <c r="AR16" s="9">
        <f t="shared" si="26"/>
        <v>19.431044418000003</v>
      </c>
      <c r="AS16" s="9">
        <f t="shared" si="27"/>
        <v>6.4770148060000015</v>
      </c>
      <c r="AT16" s="9">
        <f t="shared" si="28"/>
        <v>8.0962685075000014</v>
      </c>
      <c r="AU16" s="9">
        <f t="shared" si="29"/>
        <v>6.4770148060000015</v>
      </c>
      <c r="AV16" s="9">
        <f t="shared" si="30"/>
        <v>13.493780845833337</v>
      </c>
      <c r="AW16" s="9" t="e">
        <f t="shared" ca="1" si="31"/>
        <v>#REF!</v>
      </c>
      <c r="AX16" s="9" t="e">
        <f t="shared" ca="1" si="32"/>
        <v>#REF!</v>
      </c>
      <c r="AY16" s="9" t="e">
        <f t="shared" ca="1" si="33"/>
        <v>#REF!</v>
      </c>
      <c r="AZ16" s="9" t="e">
        <f t="shared" ca="1" si="34"/>
        <v>#REF!</v>
      </c>
    </row>
    <row r="17" spans="1:52" ht="18.75" customHeight="1" x14ac:dyDescent="0.3">
      <c r="A17" s="5">
        <f>'داده ها'!A17</f>
        <v>0</v>
      </c>
      <c r="B17" t="str">
        <f>'داده ها'!B17</f>
        <v>نفر کل کارکنان</v>
      </c>
      <c r="C17" t="str">
        <f>'داده ها'!C17</f>
        <v>شرکت بهبود ارتباط چهلستون</v>
      </c>
      <c r="D17" s="9">
        <f>'داده ها'!O17</f>
        <v>166.30769230769232</v>
      </c>
      <c r="E17" s="9">
        <f>'داده ها'!P17</f>
        <v>66.969230769230776</v>
      </c>
      <c r="F17" s="12">
        <f>'داده ها'!F17</f>
        <v>0</v>
      </c>
      <c r="G17" s="3">
        <f ca="1">'داده ها'!Q17</f>
        <v>30.692307692307693</v>
      </c>
      <c r="H17" s="9">
        <f>'داده ها'!R17</f>
        <v>35.46153846153846</v>
      </c>
      <c r="I17" s="9">
        <f>'داده ها'!S17</f>
        <v>40.083333333333336</v>
      </c>
      <c r="J17" s="9">
        <f>'داده ها'!T17</f>
        <v>28.615384615384617</v>
      </c>
      <c r="K17" s="9">
        <f>'داده ها'!U17</f>
        <v>93.230769230769226</v>
      </c>
      <c r="L17" s="9">
        <f>'داده ها'!V17</f>
        <v>82.615384615384613</v>
      </c>
      <c r="M17" s="9">
        <f>'داده ها'!W17</f>
        <v>98.461538461538467</v>
      </c>
      <c r="N17" s="9">
        <f>'داده ها'!X17</f>
        <v>55.92307692307692</v>
      </c>
      <c r="O17" s="9">
        <f t="shared" si="0"/>
        <v>24.213113393310234</v>
      </c>
      <c r="P17" t="str">
        <f t="shared" si="1"/>
        <v>طبیعی</v>
      </c>
      <c r="Q17" s="5">
        <v>25</v>
      </c>
      <c r="R17" s="9">
        <v>18.5</v>
      </c>
      <c r="S17" s="9">
        <f t="shared" si="2"/>
        <v>65.475504769230781</v>
      </c>
      <c r="T17" s="15" t="b">
        <f t="shared" si="3"/>
        <v>0</v>
      </c>
      <c r="U17" s="9">
        <f t="shared" si="4"/>
        <v>66.969230769230776</v>
      </c>
      <c r="V17" t="str">
        <f t="shared" si="5"/>
        <v>اضافه وزن</v>
      </c>
      <c r="W17" s="9">
        <f t="shared" si="6"/>
        <v>69.145621301775151</v>
      </c>
      <c r="X17" s="9">
        <f t="shared" si="7"/>
        <v>51.167759763313612</v>
      </c>
      <c r="Y17" s="9">
        <f t="shared" si="8"/>
        <v>0.83906249999999993</v>
      </c>
      <c r="Z17" t="b">
        <f t="shared" si="9"/>
        <v>0</v>
      </c>
      <c r="AA17" t="b">
        <f t="shared" si="10"/>
        <v>0</v>
      </c>
      <c r="AB17" s="9" t="e">
        <f ca="1">AVERAGE(AB2:AB13)</f>
        <v>#REF!</v>
      </c>
      <c r="AC17" t="b">
        <f t="shared" si="11"/>
        <v>0</v>
      </c>
      <c r="AD17" t="b">
        <f t="shared" si="12"/>
        <v>0</v>
      </c>
      <c r="AE17" s="9" t="e">
        <f t="shared" ref="AE17:AZ17" ca="1" si="36">AVERAGE(AE2:AE13)</f>
        <v>#REF!</v>
      </c>
      <c r="AF17" s="9">
        <f t="shared" si="36"/>
        <v>28.053000000000001</v>
      </c>
      <c r="AG17" s="9">
        <f t="shared" si="36"/>
        <v>4.2909999999999995</v>
      </c>
      <c r="AH17" s="9">
        <f t="shared" si="36"/>
        <v>8.8424999999999994</v>
      </c>
      <c r="AI17" s="9">
        <f t="shared" si="36"/>
        <v>9.3510000000000009</v>
      </c>
      <c r="AJ17" s="9">
        <f t="shared" si="36"/>
        <v>16.845833333333335</v>
      </c>
      <c r="AK17" s="9" t="e">
        <f t="shared" ca="1" si="36"/>
        <v>#REF!</v>
      </c>
      <c r="AL17" s="9" t="e">
        <f t="shared" ca="1" si="36"/>
        <v>#REF!</v>
      </c>
      <c r="AM17" s="9" t="e">
        <f t="shared" ca="1" si="36"/>
        <v>#REF!</v>
      </c>
      <c r="AN17" s="9" t="e">
        <f t="shared" ca="1" si="36"/>
        <v>#REF!</v>
      </c>
      <c r="AO17" s="9" t="e">
        <f t="shared" ca="1" si="36"/>
        <v>#REF!</v>
      </c>
      <c r="AP17" s="9" t="e">
        <f t="shared" ca="1" si="36"/>
        <v>#REF!</v>
      </c>
      <c r="AQ17" s="9" t="e">
        <f t="shared" ca="1" si="36"/>
        <v>#REF!</v>
      </c>
      <c r="AR17" s="9">
        <f t="shared" si="36"/>
        <v>25.362723627750004</v>
      </c>
      <c r="AS17" s="9">
        <f t="shared" si="36"/>
        <v>3.7954174522500002</v>
      </c>
      <c r="AT17" s="9">
        <f t="shared" si="36"/>
        <v>7.9472131482500012</v>
      </c>
      <c r="AU17" s="9">
        <f t="shared" si="36"/>
        <v>8.4542412092500001</v>
      </c>
      <c r="AV17" s="9">
        <f t="shared" si="36"/>
        <v>15.186531812499998</v>
      </c>
      <c r="AW17" s="9" t="e">
        <f t="shared" ca="1" si="36"/>
        <v>#REF!</v>
      </c>
      <c r="AX17" s="9" t="e">
        <f t="shared" ca="1" si="36"/>
        <v>#REF!</v>
      </c>
      <c r="AY17" s="9" t="e">
        <f t="shared" ca="1" si="36"/>
        <v>#REF!</v>
      </c>
      <c r="AZ17" s="9" t="e">
        <f t="shared" ca="1" si="36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1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5546875" style="1" bestFit="1" customWidth="1"/>
    <col min="2" max="3" width="13.5546875" bestFit="1" customWidth="1"/>
    <col min="4" max="5" width="13.5546875" style="2" bestFit="1" customWidth="1"/>
    <col min="6" max="6" width="10.109375" style="14" bestFit="1" customWidth="1"/>
    <col min="7" max="8" width="13.5546875" style="2" bestFit="1" customWidth="1"/>
    <col min="9" max="9" width="13.5546875" style="1" bestFit="1" customWidth="1"/>
    <col min="10" max="12" width="13.5546875" style="2" bestFit="1" customWidth="1"/>
    <col min="13" max="13" width="13.5546875" bestFit="1" customWidth="1"/>
    <col min="14" max="14" width="24.109375" bestFit="1" customWidth="1"/>
    <col min="15" max="34" width="13.5546875" style="2" bestFit="1" customWidth="1"/>
  </cols>
  <sheetData>
    <row r="1" spans="1:34" ht="18.75" customHeight="1" x14ac:dyDescent="0.3">
      <c r="A1" s="1" t="str">
        <f>'داده ها'!A1</f>
        <v>جنسیت عدد</v>
      </c>
      <c r="B1" t="str">
        <f>'داده ها'!B1</f>
        <v>نام</v>
      </c>
      <c r="C1" t="str">
        <f>'داده ها'!C1</f>
        <v>نام خانوادگی</v>
      </c>
      <c r="D1" s="2" t="str">
        <f>'داده ها'!O1</f>
        <v>قد</v>
      </c>
      <c r="E1" s="2" t="str">
        <f>'داده ها'!P1</f>
        <v>وزن</v>
      </c>
      <c r="F1" s="11" t="str">
        <f>'داده ها'!F1</f>
        <v>تاریخ تولد</v>
      </c>
      <c r="G1" s="3" t="str">
        <f>'داده ها'!Q1</f>
        <v>سن</v>
      </c>
      <c r="H1" s="2" t="s">
        <v>99</v>
      </c>
      <c r="I1" s="1" t="str">
        <f>'داده ها'!N1</f>
        <v>میزان فعالیت عدد</v>
      </c>
      <c r="J1" s="2" t="s">
        <v>100</v>
      </c>
      <c r="K1" s="2" t="s">
        <v>101</v>
      </c>
      <c r="L1" s="2" t="s">
        <v>102</v>
      </c>
      <c r="M1" t="str">
        <f>'شاخص بدنی'!P1</f>
        <v>نتیجه BMI</v>
      </c>
      <c r="N1" t="s">
        <v>103</v>
      </c>
      <c r="O1" s="2" t="s">
        <v>104</v>
      </c>
      <c r="P1" s="3" t="s">
        <v>105</v>
      </c>
      <c r="Q1" s="3" t="s">
        <v>106</v>
      </c>
      <c r="R1" s="3" t="s">
        <v>107</v>
      </c>
      <c r="S1" s="3" t="s">
        <v>108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113</v>
      </c>
      <c r="Y1" s="3" t="s">
        <v>114</v>
      </c>
      <c r="Z1" s="3" t="s">
        <v>115</v>
      </c>
      <c r="AA1" s="3" t="s">
        <v>116</v>
      </c>
      <c r="AB1" s="3" t="s">
        <v>117</v>
      </c>
      <c r="AC1" s="3" t="s">
        <v>118</v>
      </c>
      <c r="AD1" s="3" t="s">
        <v>119</v>
      </c>
      <c r="AE1" s="3" t="s">
        <v>120</v>
      </c>
      <c r="AF1" s="3" t="s">
        <v>121</v>
      </c>
      <c r="AG1" s="3" t="s">
        <v>122</v>
      </c>
      <c r="AH1" s="3" t="s">
        <v>123</v>
      </c>
    </row>
    <row r="2" spans="1:34" ht="18.75" customHeight="1" x14ac:dyDescent="0.3">
      <c r="A2" s="5">
        <f>'داده ها'!A2</f>
        <v>2</v>
      </c>
      <c r="B2" t="str">
        <f>'داده ها'!B2</f>
        <v>امیر</v>
      </c>
      <c r="C2" t="str">
        <f>'داده ها'!C2</f>
        <v>اخوان</v>
      </c>
      <c r="D2" s="5">
        <f>'داده ها'!O2</f>
        <v>166</v>
      </c>
      <c r="E2" s="5">
        <f>'داده ها'!P2</f>
        <v>79</v>
      </c>
      <c r="F2" s="12">
        <f>'داده ها'!F2</f>
        <v>31576</v>
      </c>
      <c r="G2" s="13">
        <f ca="1">'داده ها'!Q2</f>
        <v>37</v>
      </c>
      <c r="H2" s="9">
        <f t="shared" ref="H2:H17" si="0">(E2)/(D2/100)^2</f>
        <v>28.668892437218755</v>
      </c>
      <c r="I2" s="5">
        <f>'داده ها'!N2</f>
        <v>2</v>
      </c>
      <c r="J2" s="9">
        <f t="shared" ref="J2:J16" ca="1" si="1">IF(A2=1, 9.247*E2 + 3.098*D2 - 4.33*G2 + 447.593, IF(A2=2, 13.397*E2 + 4.799*D2 - 5.677*G2 + 88.362))</f>
        <v>1733.3100000000002</v>
      </c>
      <c r="K2" s="9">
        <f t="shared" ref="K2:K17" ca="1" si="2">1.2*J2</f>
        <v>2079.9720000000002</v>
      </c>
      <c r="L2" s="9">
        <f t="shared" ref="L2:L17" ca="1" si="3">IF(I2=1,J2*1.2,IF(I2=2,J2*1.375,IF(I2=3,J2*1.55,IF(I2=4,J2*1.725,IF(I2=5,J2*1.9)))))</f>
        <v>2383.3012500000004</v>
      </c>
      <c r="M2" t="str">
        <f>'شاخص بدنی'!P2</f>
        <v>اضافه وزن</v>
      </c>
      <c r="N2" t="str">
        <f t="shared" ref="N2:N17" si="4">IF(M2="لاغر شدید","افزایش 1000 کیلوکالری",IF(M2="لاغر متوسط","افزایش 1000 کیلوکالری",IF(M2="لاغر خفیف","افزایش 1000 کیلوکالری",IF(M2="طبیعی","نیازی به افزایش یا کاهش کالری ندارید",IF(M2="اضافه وزن","کاهش 500 کیلوکالری",IF(M2="چاق","کاهش 500 کیلوکالری",IF(M2="خیلی چاق","کاهش 500 کیلوکالری")))))))</f>
        <v>کاهش 500 کیلوکالری</v>
      </c>
      <c r="O2" s="9">
        <f t="shared" ref="O2:O17" ca="1" si="5">IF(N2="افزایش 1000 کیلوکالری",L2+1000,IF(N2="نیازی به افزایش یا کاهش کالری ندارید",L2,IF(N2="کاهش 500 کیلوکالری",L2-500)))</f>
        <v>1883.3012500000004</v>
      </c>
      <c r="P2" s="9">
        <f t="shared" ref="P2:P17" ca="1" si="6">O2*0.25</f>
        <v>470.82531250000011</v>
      </c>
      <c r="Q2" s="9">
        <f t="shared" ref="Q2:Q17" ca="1" si="7">O2*0.35</f>
        <v>659.15543750000006</v>
      </c>
      <c r="R2" s="9">
        <f t="shared" ref="R2:R17" ca="1" si="8">O2*0.275</f>
        <v>517.90784375000021</v>
      </c>
      <c r="S2" s="9">
        <f t="shared" ref="S2:S17" ca="1" si="9">O2*0.125</f>
        <v>235.41265625000005</v>
      </c>
      <c r="T2" s="9">
        <f t="shared" ref="T2:T17" ca="1" si="10">(O2*0.6)/4</f>
        <v>282.49518750000004</v>
      </c>
      <c r="U2" s="9">
        <f t="shared" ref="U2:U17" ca="1" si="11">(O2*0.15)/4</f>
        <v>70.623796875000011</v>
      </c>
      <c r="V2" s="9">
        <f t="shared" ref="V2:V17" ca="1" si="12">(O2*0.25)/9</f>
        <v>52.313923611111122</v>
      </c>
      <c r="W2" s="9">
        <f t="shared" ref="W2:W17" ca="1" si="13">T2*0.25</f>
        <v>70.623796875000011</v>
      </c>
      <c r="X2" s="9">
        <f t="shared" ref="X2:X17" ca="1" si="14">T2*0.35</f>
        <v>98.873315625000004</v>
      </c>
      <c r="Y2" s="9">
        <f t="shared" ref="Y2:Y17" ca="1" si="15">T2*0.275</f>
        <v>77.686176562500023</v>
      </c>
      <c r="Z2" s="9">
        <f t="shared" ref="Z2:Z17" ca="1" si="16">T2*0.125</f>
        <v>35.311898437500005</v>
      </c>
      <c r="AA2" s="9">
        <f t="shared" ref="AA2:AA17" ca="1" si="17">U2*0.25</f>
        <v>17.655949218750003</v>
      </c>
      <c r="AB2" s="9">
        <f t="shared" ref="AB2:AB17" ca="1" si="18">U2*0.35</f>
        <v>24.718328906250001</v>
      </c>
      <c r="AC2" s="9">
        <f t="shared" ref="AC2:AC17" ca="1" si="19">U2*0.275</f>
        <v>19.421544140625006</v>
      </c>
      <c r="AD2" s="9">
        <f t="shared" ref="AD2:AD17" ca="1" si="20">U2*0.125</f>
        <v>8.8279746093750013</v>
      </c>
      <c r="AE2" s="9">
        <f t="shared" ref="AE2:AE17" ca="1" si="21">V2*0.25</f>
        <v>13.07848090277778</v>
      </c>
      <c r="AF2" s="9">
        <f t="shared" ref="AF2:AF17" ca="1" si="22">V2*0.35</f>
        <v>18.309873263888893</v>
      </c>
      <c r="AG2" s="9">
        <f t="shared" ref="AG2:AG17" ca="1" si="23">V2*0.275</f>
        <v>14.38632899305556</v>
      </c>
      <c r="AH2" s="9">
        <f t="shared" ref="AH2:AH17" ca="1" si="24">V2*0.125</f>
        <v>6.5392404513888902</v>
      </c>
    </row>
    <row r="3" spans="1:34" ht="18.75" customHeight="1" x14ac:dyDescent="0.3">
      <c r="A3" s="5">
        <f>'داده ها'!A3</f>
        <v>2</v>
      </c>
      <c r="B3" t="str">
        <f>'داده ها'!B3</f>
        <v>حسین</v>
      </c>
      <c r="C3" t="str">
        <f>'داده ها'!C3</f>
        <v>افسری</v>
      </c>
      <c r="D3" s="5">
        <f>'داده ها'!O3</f>
        <v>169</v>
      </c>
      <c r="E3" s="5">
        <f>'داده ها'!P3</f>
        <v>60</v>
      </c>
      <c r="F3" s="12">
        <f>'داده ها'!F3</f>
        <v>27821</v>
      </c>
      <c r="G3" s="13">
        <f ca="1">'داده ها'!Q3</f>
        <v>47</v>
      </c>
      <c r="H3" s="9">
        <f t="shared" si="0"/>
        <v>21.007667798746546</v>
      </c>
      <c r="I3" s="5">
        <f>'داده ها'!N3</f>
        <v>4</v>
      </c>
      <c r="J3" s="9">
        <f t="shared" ca="1" si="1"/>
        <v>1436.3940000000002</v>
      </c>
      <c r="K3" s="9">
        <f t="shared" ca="1" si="2"/>
        <v>1723.6728000000003</v>
      </c>
      <c r="L3" s="9">
        <f t="shared" ca="1" si="3"/>
        <v>2477.7796500000004</v>
      </c>
      <c r="M3" t="str">
        <f>'شاخص بدنی'!P3</f>
        <v>طبیعی</v>
      </c>
      <c r="N3" t="str">
        <f t="shared" si="4"/>
        <v>نیازی به افزایش یا کاهش کالری ندارید</v>
      </c>
      <c r="O3" s="9">
        <f t="shared" ca="1" si="5"/>
        <v>2477.7796500000004</v>
      </c>
      <c r="P3" s="9">
        <f t="shared" ca="1" si="6"/>
        <v>619.4449125000001</v>
      </c>
      <c r="Q3" s="9">
        <f t="shared" ca="1" si="7"/>
        <v>867.2228775000001</v>
      </c>
      <c r="R3" s="9">
        <f t="shared" ca="1" si="8"/>
        <v>681.38940375000016</v>
      </c>
      <c r="S3" s="9">
        <f t="shared" ca="1" si="9"/>
        <v>309.72245625000005</v>
      </c>
      <c r="T3" s="9">
        <f t="shared" ca="1" si="10"/>
        <v>371.66694750000005</v>
      </c>
      <c r="U3" s="9">
        <f t="shared" ca="1" si="11"/>
        <v>92.916736875000012</v>
      </c>
      <c r="V3" s="9">
        <f t="shared" ca="1" si="12"/>
        <v>68.827212500000016</v>
      </c>
      <c r="W3" s="9">
        <f t="shared" ca="1" si="13"/>
        <v>92.916736875000012</v>
      </c>
      <c r="X3" s="9">
        <f t="shared" ca="1" si="14"/>
        <v>130.083431625</v>
      </c>
      <c r="Y3" s="9">
        <f t="shared" ca="1" si="15"/>
        <v>102.20841056250002</v>
      </c>
      <c r="Z3" s="9">
        <f t="shared" ca="1" si="16"/>
        <v>46.458368437500006</v>
      </c>
      <c r="AA3" s="9">
        <f t="shared" ca="1" si="17"/>
        <v>23.229184218750003</v>
      </c>
      <c r="AB3" s="9">
        <f t="shared" ca="1" si="18"/>
        <v>32.520857906250001</v>
      </c>
      <c r="AC3" s="9">
        <f t="shared" ca="1" si="19"/>
        <v>25.552102640625005</v>
      </c>
      <c r="AD3" s="9">
        <f t="shared" ca="1" si="20"/>
        <v>11.614592109375002</v>
      </c>
      <c r="AE3" s="9">
        <f t="shared" ca="1" si="21"/>
        <v>17.206803125000004</v>
      </c>
      <c r="AF3" s="9">
        <f t="shared" ca="1" si="22"/>
        <v>24.089524375000003</v>
      </c>
      <c r="AG3" s="9">
        <f t="shared" ca="1" si="23"/>
        <v>18.927483437500005</v>
      </c>
      <c r="AH3" s="9">
        <f t="shared" ca="1" si="24"/>
        <v>8.603401562500002</v>
      </c>
    </row>
    <row r="4" spans="1:34" ht="18.75" customHeight="1" x14ac:dyDescent="0.3">
      <c r="A4" s="5">
        <f>'داده ها'!A4</f>
        <v>2</v>
      </c>
      <c r="B4" t="str">
        <f>'داده ها'!B4</f>
        <v>سهیل</v>
      </c>
      <c r="C4" t="str">
        <f>'داده ها'!C4</f>
        <v>هاشمی</v>
      </c>
      <c r="D4" s="5">
        <f>'داده ها'!O4</f>
        <v>170</v>
      </c>
      <c r="E4" s="5">
        <f>'داده ها'!P4</f>
        <v>83</v>
      </c>
      <c r="F4" s="12">
        <f>'داده ها'!F4</f>
        <v>36529</v>
      </c>
      <c r="G4" s="13">
        <f ca="1">'داده ها'!Q4</f>
        <v>24</v>
      </c>
      <c r="H4" s="9">
        <f t="shared" si="0"/>
        <v>28.719723183391007</v>
      </c>
      <c r="I4" s="5">
        <f>'داده ها'!N4</f>
        <v>2</v>
      </c>
      <c r="J4" s="9">
        <f t="shared" ca="1" si="1"/>
        <v>1879.895</v>
      </c>
      <c r="K4" s="9">
        <f t="shared" ca="1" si="2"/>
        <v>2255.8739999999998</v>
      </c>
      <c r="L4" s="9">
        <f t="shared" ca="1" si="3"/>
        <v>2584.8556250000001</v>
      </c>
      <c r="M4" t="str">
        <f>'شاخص بدنی'!P4</f>
        <v>اضافه وزن</v>
      </c>
      <c r="N4" t="str">
        <f t="shared" si="4"/>
        <v>کاهش 500 کیلوکالری</v>
      </c>
      <c r="O4" s="9">
        <f t="shared" ca="1" si="5"/>
        <v>2084.8556250000001</v>
      </c>
      <c r="P4" s="9">
        <f t="shared" ca="1" si="6"/>
        <v>521.21390625000004</v>
      </c>
      <c r="Q4" s="9">
        <f t="shared" ca="1" si="7"/>
        <v>729.69946875000005</v>
      </c>
      <c r="R4" s="9">
        <f t="shared" ca="1" si="8"/>
        <v>573.33529687500004</v>
      </c>
      <c r="S4" s="9">
        <f t="shared" ca="1" si="9"/>
        <v>260.60695312500002</v>
      </c>
      <c r="T4" s="9">
        <f t="shared" ca="1" si="10"/>
        <v>312.72834375000002</v>
      </c>
      <c r="U4" s="9">
        <f t="shared" ca="1" si="11"/>
        <v>78.182085937500005</v>
      </c>
      <c r="V4" s="9">
        <f t="shared" ca="1" si="12"/>
        <v>57.912656250000005</v>
      </c>
      <c r="W4" s="9">
        <f t="shared" ca="1" si="13"/>
        <v>78.182085937500005</v>
      </c>
      <c r="X4" s="9">
        <f t="shared" ca="1" si="14"/>
        <v>109.45492031250001</v>
      </c>
      <c r="Y4" s="9">
        <f t="shared" ca="1" si="15"/>
        <v>86.000294531250006</v>
      </c>
      <c r="Z4" s="9">
        <f t="shared" ca="1" si="16"/>
        <v>39.091042968750003</v>
      </c>
      <c r="AA4" s="9">
        <f t="shared" ca="1" si="17"/>
        <v>19.545521484375001</v>
      </c>
      <c r="AB4" s="9">
        <f t="shared" ca="1" si="18"/>
        <v>27.363730078125002</v>
      </c>
      <c r="AC4" s="9">
        <f t="shared" ca="1" si="19"/>
        <v>21.500073632812502</v>
      </c>
      <c r="AD4" s="9">
        <f t="shared" ca="1" si="20"/>
        <v>9.7727607421875007</v>
      </c>
      <c r="AE4" s="9">
        <f t="shared" ca="1" si="21"/>
        <v>14.478164062500001</v>
      </c>
      <c r="AF4" s="9">
        <f t="shared" ca="1" si="22"/>
        <v>20.269429687500001</v>
      </c>
      <c r="AG4" s="9">
        <f t="shared" ca="1" si="23"/>
        <v>15.925980468750003</v>
      </c>
      <c r="AH4" s="9">
        <f t="shared" ca="1" si="24"/>
        <v>7.2390820312500006</v>
      </c>
    </row>
    <row r="5" spans="1:34" ht="18.75" customHeight="1" x14ac:dyDescent="0.3">
      <c r="A5" s="5">
        <f>'داده ها'!A5</f>
        <v>2</v>
      </c>
      <c r="B5" t="str">
        <f>'داده ها'!B5</f>
        <v>سید محسن</v>
      </c>
      <c r="C5" t="str">
        <f>'داده ها'!C5</f>
        <v>احمدی</v>
      </c>
      <c r="D5" s="5">
        <f>'داده ها'!O5</f>
        <v>174</v>
      </c>
      <c r="E5" s="5">
        <f>'داده ها'!P5</f>
        <v>75</v>
      </c>
      <c r="F5" s="12">
        <f>'داده ها'!F5</f>
        <v>36373</v>
      </c>
      <c r="G5" s="13">
        <f ca="1">'داده ها'!Q5</f>
        <v>24</v>
      </c>
      <c r="H5" s="9">
        <f t="shared" si="0"/>
        <v>24.772096710265558</v>
      </c>
      <c r="I5" s="5">
        <f>'داده ها'!N5</f>
        <v>3</v>
      </c>
      <c r="J5" s="9">
        <f t="shared" ca="1" si="1"/>
        <v>1791.915</v>
      </c>
      <c r="K5" s="9">
        <f t="shared" ca="1" si="2"/>
        <v>2150.2979999999998</v>
      </c>
      <c r="L5" s="9">
        <f t="shared" ca="1" si="3"/>
        <v>2777.4682499999999</v>
      </c>
      <c r="M5" t="str">
        <f>'شاخص بدنی'!P5</f>
        <v>طبیعی</v>
      </c>
      <c r="N5" t="str">
        <f t="shared" si="4"/>
        <v>نیازی به افزایش یا کاهش کالری ندارید</v>
      </c>
      <c r="O5" s="9">
        <f t="shared" ca="1" si="5"/>
        <v>2777.4682499999999</v>
      </c>
      <c r="P5" s="9">
        <f t="shared" ca="1" si="6"/>
        <v>694.36706249999997</v>
      </c>
      <c r="Q5" s="9">
        <f t="shared" ca="1" si="7"/>
        <v>972.11388749999992</v>
      </c>
      <c r="R5" s="9">
        <f t="shared" ca="1" si="8"/>
        <v>763.80376875000002</v>
      </c>
      <c r="S5" s="9">
        <f t="shared" ca="1" si="9"/>
        <v>347.18353124999999</v>
      </c>
      <c r="T5" s="9">
        <f t="shared" ca="1" si="10"/>
        <v>416.62023749999997</v>
      </c>
      <c r="U5" s="9">
        <f t="shared" ca="1" si="11"/>
        <v>104.15505937499999</v>
      </c>
      <c r="V5" s="9">
        <f t="shared" ca="1" si="12"/>
        <v>77.151895833333327</v>
      </c>
      <c r="W5" s="9">
        <f t="shared" ca="1" si="13"/>
        <v>104.15505937499999</v>
      </c>
      <c r="X5" s="9">
        <f t="shared" ca="1" si="14"/>
        <v>145.81708312499998</v>
      </c>
      <c r="Y5" s="9">
        <f t="shared" ca="1" si="15"/>
        <v>114.57056531250001</v>
      </c>
      <c r="Z5" s="9">
        <f t="shared" ca="1" si="16"/>
        <v>52.077529687499997</v>
      </c>
      <c r="AA5" s="9">
        <f t="shared" ca="1" si="17"/>
        <v>26.038764843749998</v>
      </c>
      <c r="AB5" s="9">
        <f t="shared" ca="1" si="18"/>
        <v>36.454270781249996</v>
      </c>
      <c r="AC5" s="9">
        <f t="shared" ca="1" si="19"/>
        <v>28.642641328125002</v>
      </c>
      <c r="AD5" s="9">
        <f t="shared" ca="1" si="20"/>
        <v>13.019382421874999</v>
      </c>
      <c r="AE5" s="9">
        <f t="shared" ca="1" si="21"/>
        <v>19.287973958333332</v>
      </c>
      <c r="AF5" s="9">
        <f t="shared" ca="1" si="22"/>
        <v>27.003163541666662</v>
      </c>
      <c r="AG5" s="9">
        <f t="shared" ca="1" si="23"/>
        <v>21.216771354166667</v>
      </c>
      <c r="AH5" s="9">
        <f t="shared" ca="1" si="24"/>
        <v>9.6439869791666659</v>
      </c>
    </row>
    <row r="6" spans="1:34" ht="18.75" customHeight="1" x14ac:dyDescent="0.3">
      <c r="A6" s="5">
        <f>'داده ها'!A6</f>
        <v>2</v>
      </c>
      <c r="B6" t="str">
        <f>'داده ها'!B6</f>
        <v>مهدی</v>
      </c>
      <c r="C6" t="str">
        <f>'داده ها'!C6</f>
        <v>حافظپور</v>
      </c>
      <c r="D6" s="5">
        <f>'داده ها'!O6</f>
        <v>178</v>
      </c>
      <c r="E6" s="5">
        <f>'داده ها'!P6</f>
        <v>70</v>
      </c>
      <c r="F6" s="12">
        <f>'داده ها'!F6</f>
        <v>35749</v>
      </c>
      <c r="G6" s="13">
        <f ca="1">'داده ها'!Q6</f>
        <v>26</v>
      </c>
      <c r="H6" s="9">
        <f t="shared" si="0"/>
        <v>22.093170054286073</v>
      </c>
      <c r="I6" s="5">
        <f>'داده ها'!N6</f>
        <v>1</v>
      </c>
      <c r="J6" s="9">
        <f t="shared" ca="1" si="1"/>
        <v>1732.7720000000004</v>
      </c>
      <c r="K6" s="9">
        <f t="shared" ca="1" si="2"/>
        <v>2079.3264000000004</v>
      </c>
      <c r="L6" s="9">
        <f t="shared" ca="1" si="3"/>
        <v>2079.3264000000004</v>
      </c>
      <c r="M6" t="str">
        <f>'شاخص بدنی'!P6</f>
        <v>طبیعی</v>
      </c>
      <c r="N6" t="str">
        <f t="shared" si="4"/>
        <v>نیازی به افزایش یا کاهش کالری ندارید</v>
      </c>
      <c r="O6" s="9">
        <f t="shared" ca="1" si="5"/>
        <v>2079.3264000000004</v>
      </c>
      <c r="P6" s="9">
        <f t="shared" ca="1" si="6"/>
        <v>519.83160000000009</v>
      </c>
      <c r="Q6" s="9">
        <f t="shared" ca="1" si="7"/>
        <v>727.76424000000009</v>
      </c>
      <c r="R6" s="9">
        <f t="shared" ca="1" si="8"/>
        <v>571.81476000000021</v>
      </c>
      <c r="S6" s="9">
        <f t="shared" ca="1" si="9"/>
        <v>259.91580000000005</v>
      </c>
      <c r="T6" s="9">
        <f t="shared" ca="1" si="10"/>
        <v>311.89896000000005</v>
      </c>
      <c r="U6" s="9">
        <f t="shared" ca="1" si="11"/>
        <v>77.974740000000011</v>
      </c>
      <c r="V6" s="9">
        <f t="shared" ca="1" si="12"/>
        <v>57.759066666666676</v>
      </c>
      <c r="W6" s="9">
        <f t="shared" ca="1" si="13"/>
        <v>77.974740000000011</v>
      </c>
      <c r="X6" s="9">
        <f t="shared" ca="1" si="14"/>
        <v>109.16463600000002</v>
      </c>
      <c r="Y6" s="9">
        <f t="shared" ca="1" si="15"/>
        <v>85.772214000000019</v>
      </c>
      <c r="Z6" s="9">
        <f t="shared" ca="1" si="16"/>
        <v>38.987370000000006</v>
      </c>
      <c r="AA6" s="9">
        <f t="shared" ca="1" si="17"/>
        <v>19.493685000000003</v>
      </c>
      <c r="AB6" s="9">
        <f t="shared" ca="1" si="18"/>
        <v>27.291159000000004</v>
      </c>
      <c r="AC6" s="9">
        <f t="shared" ca="1" si="19"/>
        <v>21.443053500000005</v>
      </c>
      <c r="AD6" s="9">
        <f t="shared" ca="1" si="20"/>
        <v>9.7468425000000014</v>
      </c>
      <c r="AE6" s="9">
        <f t="shared" ca="1" si="21"/>
        <v>14.439766666666669</v>
      </c>
      <c r="AF6" s="9">
        <f t="shared" ca="1" si="22"/>
        <v>20.215673333333335</v>
      </c>
      <c r="AG6" s="9">
        <f t="shared" ca="1" si="23"/>
        <v>15.883743333333337</v>
      </c>
      <c r="AH6" s="9">
        <f t="shared" ca="1" si="24"/>
        <v>7.2198833333333345</v>
      </c>
    </row>
    <row r="7" spans="1:34" ht="18.75" customHeight="1" x14ac:dyDescent="0.3">
      <c r="A7" s="5">
        <f>'داده ها'!A7</f>
        <v>2</v>
      </c>
      <c r="B7" t="str">
        <f>'داده ها'!B7</f>
        <v>مهدی</v>
      </c>
      <c r="C7" t="str">
        <f>'داده ها'!C7</f>
        <v>صادقی</v>
      </c>
      <c r="D7" s="5">
        <f>'داده ها'!O7</f>
        <v>170</v>
      </c>
      <c r="E7" s="5">
        <f>'داده ها'!P7</f>
        <v>54</v>
      </c>
      <c r="F7" s="12">
        <f>'داده ها'!F7</f>
        <v>35500</v>
      </c>
      <c r="G7" s="13">
        <f ca="1">'داده ها'!Q7</f>
        <v>26</v>
      </c>
      <c r="H7" s="9">
        <f t="shared" si="0"/>
        <v>18.68512110726644</v>
      </c>
      <c r="I7" s="5">
        <f>'داده ها'!N7</f>
        <v>2</v>
      </c>
      <c r="J7" s="9">
        <f t="shared" ca="1" si="1"/>
        <v>1480.0280000000002</v>
      </c>
      <c r="K7" s="9">
        <f t="shared" ca="1" si="2"/>
        <v>1776.0336000000002</v>
      </c>
      <c r="L7" s="9">
        <f t="shared" ca="1" si="3"/>
        <v>2035.0385000000003</v>
      </c>
      <c r="M7" t="str">
        <f>'شاخص بدنی'!P7</f>
        <v>طبیعی</v>
      </c>
      <c r="N7" t="str">
        <f t="shared" si="4"/>
        <v>نیازی به افزایش یا کاهش کالری ندارید</v>
      </c>
      <c r="O7" s="9">
        <f t="shared" ca="1" si="5"/>
        <v>2035.0385000000003</v>
      </c>
      <c r="P7" s="9">
        <f t="shared" ca="1" si="6"/>
        <v>508.75962500000009</v>
      </c>
      <c r="Q7" s="9">
        <f t="shared" ca="1" si="7"/>
        <v>712.26347500000008</v>
      </c>
      <c r="R7" s="9">
        <f t="shared" ca="1" si="8"/>
        <v>559.63558750000016</v>
      </c>
      <c r="S7" s="9">
        <f t="shared" ca="1" si="9"/>
        <v>254.37981250000004</v>
      </c>
      <c r="T7" s="9">
        <f t="shared" ca="1" si="10"/>
        <v>305.25577500000003</v>
      </c>
      <c r="U7" s="9">
        <f t="shared" ca="1" si="11"/>
        <v>76.313943750000007</v>
      </c>
      <c r="V7" s="9">
        <f t="shared" ca="1" si="12"/>
        <v>56.528847222222232</v>
      </c>
      <c r="W7" s="9">
        <f t="shared" ca="1" si="13"/>
        <v>76.313943750000007</v>
      </c>
      <c r="X7" s="9">
        <f t="shared" ca="1" si="14"/>
        <v>106.83952125</v>
      </c>
      <c r="Y7" s="9">
        <f t="shared" ca="1" si="15"/>
        <v>83.945338125000021</v>
      </c>
      <c r="Z7" s="9">
        <f t="shared" ca="1" si="16"/>
        <v>38.156971875000004</v>
      </c>
      <c r="AA7" s="9">
        <f t="shared" ca="1" si="17"/>
        <v>19.078485937500002</v>
      </c>
      <c r="AB7" s="9">
        <f t="shared" ca="1" si="18"/>
        <v>26.709880312500001</v>
      </c>
      <c r="AC7" s="9">
        <f t="shared" ca="1" si="19"/>
        <v>20.986334531250005</v>
      </c>
      <c r="AD7" s="9">
        <f t="shared" ca="1" si="20"/>
        <v>9.5392429687500009</v>
      </c>
      <c r="AE7" s="9">
        <f t="shared" ca="1" si="21"/>
        <v>14.132211805555558</v>
      </c>
      <c r="AF7" s="9">
        <f t="shared" ca="1" si="22"/>
        <v>19.785096527777782</v>
      </c>
      <c r="AG7" s="9">
        <f t="shared" ca="1" si="23"/>
        <v>15.545432986111114</v>
      </c>
      <c r="AH7" s="9">
        <f t="shared" ca="1" si="24"/>
        <v>7.0661059027777791</v>
      </c>
    </row>
    <row r="8" spans="1:34" ht="18.75" customHeight="1" x14ac:dyDescent="0.3">
      <c r="A8" s="5">
        <f>'داده ها'!A8</f>
        <v>2</v>
      </c>
      <c r="B8" t="str">
        <f>'داده ها'!B8</f>
        <v>ولی اله</v>
      </c>
      <c r="C8" t="str">
        <f>'داده ها'!C8</f>
        <v>امیری</v>
      </c>
      <c r="D8" s="5">
        <f>'داده ها'!O8</f>
        <v>176</v>
      </c>
      <c r="E8" s="5">
        <f>'داده ها'!P8</f>
        <v>85</v>
      </c>
      <c r="F8" s="12">
        <f>'داده ها'!F8</f>
        <v>29065</v>
      </c>
      <c r="G8" s="13">
        <f ca="1">'داده ها'!Q8</f>
        <v>44</v>
      </c>
      <c r="H8" s="9">
        <f t="shared" si="0"/>
        <v>27.440599173553721</v>
      </c>
      <c r="I8" s="5">
        <f>'داده ها'!N8</f>
        <v>3</v>
      </c>
      <c r="J8" s="9">
        <f t="shared" ca="1" si="1"/>
        <v>1821.9430000000002</v>
      </c>
      <c r="K8" s="9">
        <f t="shared" ca="1" si="2"/>
        <v>2186.3316</v>
      </c>
      <c r="L8" s="9">
        <f t="shared" ca="1" si="3"/>
        <v>2824.0116500000004</v>
      </c>
      <c r="M8" t="str">
        <f>'شاخص بدنی'!P8</f>
        <v>اضافه وزن</v>
      </c>
      <c r="N8" t="str">
        <f t="shared" si="4"/>
        <v>کاهش 500 کیلوکالری</v>
      </c>
      <c r="O8" s="9">
        <f t="shared" ca="1" si="5"/>
        <v>2324.0116500000004</v>
      </c>
      <c r="P8" s="9">
        <f t="shared" ca="1" si="6"/>
        <v>581.00291250000009</v>
      </c>
      <c r="Q8" s="9">
        <f t="shared" ca="1" si="7"/>
        <v>813.40407750000008</v>
      </c>
      <c r="R8" s="9">
        <f t="shared" ca="1" si="8"/>
        <v>639.10320375000015</v>
      </c>
      <c r="S8" s="9">
        <f t="shared" ca="1" si="9"/>
        <v>290.50145625000005</v>
      </c>
      <c r="T8" s="9">
        <f t="shared" ca="1" si="10"/>
        <v>348.60174750000004</v>
      </c>
      <c r="U8" s="9">
        <f t="shared" ca="1" si="11"/>
        <v>87.150436875000011</v>
      </c>
      <c r="V8" s="9">
        <f t="shared" ca="1" si="12"/>
        <v>64.555879166666671</v>
      </c>
      <c r="W8" s="9">
        <f t="shared" ca="1" si="13"/>
        <v>87.150436875000011</v>
      </c>
      <c r="X8" s="9">
        <f t="shared" ca="1" si="14"/>
        <v>122.01061162500001</v>
      </c>
      <c r="Y8" s="9">
        <f t="shared" ca="1" si="15"/>
        <v>95.865480562500025</v>
      </c>
      <c r="Z8" s="9">
        <f t="shared" ca="1" si="16"/>
        <v>43.575218437500006</v>
      </c>
      <c r="AA8" s="9">
        <f t="shared" ca="1" si="17"/>
        <v>21.787609218750003</v>
      </c>
      <c r="AB8" s="9">
        <f t="shared" ca="1" si="18"/>
        <v>30.502652906250002</v>
      </c>
      <c r="AC8" s="9">
        <f t="shared" ca="1" si="19"/>
        <v>23.966370140625006</v>
      </c>
      <c r="AD8" s="9">
        <f t="shared" ca="1" si="20"/>
        <v>10.893804609375001</v>
      </c>
      <c r="AE8" s="9">
        <f t="shared" ca="1" si="21"/>
        <v>16.138969791666668</v>
      </c>
      <c r="AF8" s="9">
        <f t="shared" ca="1" si="22"/>
        <v>22.594557708333333</v>
      </c>
      <c r="AG8" s="9">
        <f t="shared" ca="1" si="23"/>
        <v>17.752866770833336</v>
      </c>
      <c r="AH8" s="9">
        <f t="shared" ca="1" si="24"/>
        <v>8.0694848958333338</v>
      </c>
    </row>
    <row r="9" spans="1:34" ht="18.75" customHeight="1" x14ac:dyDescent="0.3">
      <c r="A9" s="5">
        <f>'داده ها'!A9</f>
        <v>1</v>
      </c>
      <c r="B9" t="str">
        <f>'داده ها'!B9</f>
        <v>سعیده</v>
      </c>
      <c r="C9" t="str">
        <f>'داده ها'!C9</f>
        <v>قربانی</v>
      </c>
      <c r="D9" s="5">
        <f>'داده ها'!O9</f>
        <v>167</v>
      </c>
      <c r="E9" s="9">
        <f>'داده ها'!P9</f>
        <v>51.6</v>
      </c>
      <c r="F9" s="12">
        <f>'داده ها'!F9</f>
        <v>33662</v>
      </c>
      <c r="G9" s="13">
        <f ca="1">'داده ها'!Q9</f>
        <v>31</v>
      </c>
      <c r="H9" s="9">
        <f t="shared" si="0"/>
        <v>18.501918319050521</v>
      </c>
      <c r="I9" s="5">
        <f>'داده ها'!N9</f>
        <v>3</v>
      </c>
      <c r="J9" s="9">
        <f t="shared" ca="1" si="1"/>
        <v>1307.8742</v>
      </c>
      <c r="K9" s="9">
        <f t="shared" ca="1" si="2"/>
        <v>1569.44904</v>
      </c>
      <c r="L9" s="9">
        <f t="shared" ca="1" si="3"/>
        <v>2027.2050100000001</v>
      </c>
      <c r="M9" t="str">
        <f>'شاخص بدنی'!P9</f>
        <v>طبیعی</v>
      </c>
      <c r="N9" t="str">
        <f t="shared" si="4"/>
        <v>نیازی به افزایش یا کاهش کالری ندارید</v>
      </c>
      <c r="O9" s="9">
        <f t="shared" ca="1" si="5"/>
        <v>2027.2050100000001</v>
      </c>
      <c r="P9" s="9">
        <f t="shared" ca="1" si="6"/>
        <v>506.80125250000003</v>
      </c>
      <c r="Q9" s="9">
        <f t="shared" ca="1" si="7"/>
        <v>709.52175350000005</v>
      </c>
      <c r="R9" s="9">
        <f t="shared" ca="1" si="8"/>
        <v>557.48137775000009</v>
      </c>
      <c r="S9" s="9">
        <f t="shared" ca="1" si="9"/>
        <v>253.40062625000002</v>
      </c>
      <c r="T9" s="9">
        <f t="shared" ca="1" si="10"/>
        <v>304.08075150000002</v>
      </c>
      <c r="U9" s="9">
        <f t="shared" ca="1" si="11"/>
        <v>76.020187875000005</v>
      </c>
      <c r="V9" s="9">
        <f t="shared" ca="1" si="12"/>
        <v>56.311250277777781</v>
      </c>
      <c r="W9" s="9">
        <f t="shared" ca="1" si="13"/>
        <v>76.020187875000005</v>
      </c>
      <c r="X9" s="9">
        <f t="shared" ca="1" si="14"/>
        <v>106.42826302500001</v>
      </c>
      <c r="Y9" s="9">
        <f t="shared" ca="1" si="15"/>
        <v>83.622206662500005</v>
      </c>
      <c r="Z9" s="9">
        <f t="shared" ca="1" si="16"/>
        <v>38.010093937500002</v>
      </c>
      <c r="AA9" s="9">
        <f t="shared" ca="1" si="17"/>
        <v>19.005046968750001</v>
      </c>
      <c r="AB9" s="9">
        <f t="shared" ca="1" si="18"/>
        <v>26.607065756250002</v>
      </c>
      <c r="AC9" s="9">
        <f t="shared" ca="1" si="19"/>
        <v>20.905551665625001</v>
      </c>
      <c r="AD9" s="9">
        <f t="shared" ca="1" si="20"/>
        <v>9.5025234843750006</v>
      </c>
      <c r="AE9" s="9">
        <f t="shared" ca="1" si="21"/>
        <v>14.077812569444445</v>
      </c>
      <c r="AF9" s="9">
        <f t="shared" ca="1" si="22"/>
        <v>19.708937597222221</v>
      </c>
      <c r="AG9" s="9">
        <f t="shared" ca="1" si="23"/>
        <v>15.485593826388891</v>
      </c>
      <c r="AH9" s="9">
        <f t="shared" ca="1" si="24"/>
        <v>7.0389062847222226</v>
      </c>
    </row>
    <row r="10" spans="1:34" ht="18.75" customHeight="1" x14ac:dyDescent="0.3">
      <c r="A10" s="5">
        <f>'داده ها'!A10</f>
        <v>1</v>
      </c>
      <c r="B10" t="str">
        <f>'داده ها'!B10</f>
        <v>شیرین</v>
      </c>
      <c r="C10" t="str">
        <f>'داده ها'!C10</f>
        <v>شیرانی</v>
      </c>
      <c r="D10" s="5">
        <f>'داده ها'!O10</f>
        <v>150</v>
      </c>
      <c r="E10" s="5">
        <f>'داده ها'!P10</f>
        <v>77</v>
      </c>
      <c r="F10" s="12">
        <f>'داده ها'!F10</f>
        <v>35813</v>
      </c>
      <c r="G10" s="13">
        <f ca="1">'داده ها'!Q10</f>
        <v>25</v>
      </c>
      <c r="H10" s="9">
        <f t="shared" si="0"/>
        <v>34.222222222222221</v>
      </c>
      <c r="I10" s="5">
        <f>'داده ها'!N10</f>
        <v>3</v>
      </c>
      <c r="J10" s="9">
        <f t="shared" ca="1" si="1"/>
        <v>1516.0620000000001</v>
      </c>
      <c r="K10" s="9">
        <f t="shared" ca="1" si="2"/>
        <v>1819.2744</v>
      </c>
      <c r="L10" s="9">
        <f t="shared" ca="1" si="3"/>
        <v>2349.8961000000004</v>
      </c>
      <c r="M10" t="str">
        <f>'شاخص بدنی'!P10</f>
        <v>چاق</v>
      </c>
      <c r="N10" t="str">
        <f t="shared" si="4"/>
        <v>کاهش 500 کیلوکالری</v>
      </c>
      <c r="O10" s="9">
        <f t="shared" ca="1" si="5"/>
        <v>1849.8961000000004</v>
      </c>
      <c r="P10" s="9">
        <f t="shared" ca="1" si="6"/>
        <v>462.4740250000001</v>
      </c>
      <c r="Q10" s="9">
        <f t="shared" ca="1" si="7"/>
        <v>647.46363500000007</v>
      </c>
      <c r="R10" s="9">
        <f t="shared" ca="1" si="8"/>
        <v>508.72142750000017</v>
      </c>
      <c r="S10" s="9">
        <f t="shared" ca="1" si="9"/>
        <v>231.23701250000005</v>
      </c>
      <c r="T10" s="9">
        <f t="shared" ca="1" si="10"/>
        <v>277.48441500000007</v>
      </c>
      <c r="U10" s="9">
        <f t="shared" ca="1" si="11"/>
        <v>69.371103750000017</v>
      </c>
      <c r="V10" s="9">
        <f t="shared" ca="1" si="12"/>
        <v>51.38600277777779</v>
      </c>
      <c r="W10" s="9">
        <f t="shared" ca="1" si="13"/>
        <v>69.371103750000017</v>
      </c>
      <c r="X10" s="9">
        <f t="shared" ca="1" si="14"/>
        <v>97.119545250000016</v>
      </c>
      <c r="Y10" s="9">
        <f t="shared" ca="1" si="15"/>
        <v>76.308214125000021</v>
      </c>
      <c r="Z10" s="9">
        <f t="shared" ca="1" si="16"/>
        <v>34.685551875000009</v>
      </c>
      <c r="AA10" s="9">
        <f t="shared" ca="1" si="17"/>
        <v>17.342775937500004</v>
      </c>
      <c r="AB10" s="9">
        <f t="shared" ca="1" si="18"/>
        <v>24.279886312500004</v>
      </c>
      <c r="AC10" s="9">
        <f t="shared" ca="1" si="19"/>
        <v>19.077053531250005</v>
      </c>
      <c r="AD10" s="9">
        <f t="shared" ca="1" si="20"/>
        <v>8.6713879687500022</v>
      </c>
      <c r="AE10" s="9">
        <f t="shared" ca="1" si="21"/>
        <v>12.846500694444448</v>
      </c>
      <c r="AF10" s="9">
        <f t="shared" ca="1" si="22"/>
        <v>17.985100972222224</v>
      </c>
      <c r="AG10" s="9">
        <f t="shared" ca="1" si="23"/>
        <v>14.131150763888893</v>
      </c>
      <c r="AH10" s="9">
        <f t="shared" ca="1" si="24"/>
        <v>6.4232503472222238</v>
      </c>
    </row>
    <row r="11" spans="1:34" ht="18.75" customHeight="1" x14ac:dyDescent="0.3">
      <c r="A11" s="5">
        <f>'داده ها'!A11</f>
        <v>1</v>
      </c>
      <c r="B11" t="str">
        <f>'داده ها'!B11</f>
        <v>مائده</v>
      </c>
      <c r="C11" t="str">
        <f>'داده ها'!C11</f>
        <v>اسدی</v>
      </c>
      <c r="D11" s="5">
        <f>'داده ها'!O11</f>
        <v>162</v>
      </c>
      <c r="E11" s="5">
        <f>'داده ها'!P11</f>
        <v>60</v>
      </c>
      <c r="F11" s="12">
        <f>'داده ها'!F11</f>
        <v>36425</v>
      </c>
      <c r="G11" s="13">
        <f ca="1">'داده ها'!Q11</f>
        <v>24</v>
      </c>
      <c r="H11" s="9">
        <f t="shared" si="0"/>
        <v>22.862368541380881</v>
      </c>
      <c r="I11" s="5">
        <f>'داده ها'!N11</f>
        <v>1</v>
      </c>
      <c r="J11" s="9">
        <f t="shared" ca="1" si="1"/>
        <v>1400.3689999999999</v>
      </c>
      <c r="K11" s="9">
        <f t="shared" ca="1" si="2"/>
        <v>1680.4427999999998</v>
      </c>
      <c r="L11" s="9">
        <f t="shared" ca="1" si="3"/>
        <v>1680.4427999999998</v>
      </c>
      <c r="M11" t="str">
        <f>'شاخص بدنی'!P11</f>
        <v>طبیعی</v>
      </c>
      <c r="N11" t="str">
        <f t="shared" si="4"/>
        <v>نیازی به افزایش یا کاهش کالری ندارید</v>
      </c>
      <c r="O11" s="9">
        <f t="shared" ca="1" si="5"/>
        <v>1680.4427999999998</v>
      </c>
      <c r="P11" s="9">
        <f t="shared" ca="1" si="6"/>
        <v>420.11069999999995</v>
      </c>
      <c r="Q11" s="9">
        <f t="shared" ca="1" si="7"/>
        <v>588.15497999999991</v>
      </c>
      <c r="R11" s="9">
        <f t="shared" ca="1" si="8"/>
        <v>462.12176999999997</v>
      </c>
      <c r="S11" s="9">
        <f t="shared" ca="1" si="9"/>
        <v>210.05534999999998</v>
      </c>
      <c r="T11" s="9">
        <f t="shared" ca="1" si="10"/>
        <v>252.06641999999997</v>
      </c>
      <c r="U11" s="9">
        <f t="shared" ca="1" si="11"/>
        <v>63.016604999999991</v>
      </c>
      <c r="V11" s="9">
        <f t="shared" ca="1" si="12"/>
        <v>46.678966666666661</v>
      </c>
      <c r="W11" s="9">
        <f t="shared" ca="1" si="13"/>
        <v>63.016604999999991</v>
      </c>
      <c r="X11" s="9">
        <f t="shared" ca="1" si="14"/>
        <v>88.223246999999986</v>
      </c>
      <c r="Y11" s="9">
        <f t="shared" ca="1" si="15"/>
        <v>69.318265499999995</v>
      </c>
      <c r="Z11" s="9">
        <f t="shared" ca="1" si="16"/>
        <v>31.508302499999996</v>
      </c>
      <c r="AA11" s="9">
        <f t="shared" ca="1" si="17"/>
        <v>15.754151249999998</v>
      </c>
      <c r="AB11" s="9">
        <f t="shared" ca="1" si="18"/>
        <v>22.055811749999997</v>
      </c>
      <c r="AC11" s="9">
        <f t="shared" ca="1" si="19"/>
        <v>17.329566374999999</v>
      </c>
      <c r="AD11" s="9">
        <f t="shared" ca="1" si="20"/>
        <v>7.8770756249999989</v>
      </c>
      <c r="AE11" s="9">
        <f t="shared" ca="1" si="21"/>
        <v>11.669741666666665</v>
      </c>
      <c r="AF11" s="9">
        <f t="shared" ca="1" si="22"/>
        <v>16.337638333333331</v>
      </c>
      <c r="AG11" s="9">
        <f t="shared" ca="1" si="23"/>
        <v>12.836715833333333</v>
      </c>
      <c r="AH11" s="9">
        <f t="shared" ca="1" si="24"/>
        <v>5.8348708333333326</v>
      </c>
    </row>
    <row r="12" spans="1:34" ht="18.75" customHeight="1" x14ac:dyDescent="0.3">
      <c r="A12" s="5">
        <f>'داده ها'!A12</f>
        <v>1</v>
      </c>
      <c r="B12" t="str">
        <f>'داده ها'!B12</f>
        <v>مرضیه</v>
      </c>
      <c r="C12" t="str">
        <f>'داده ها'!C12</f>
        <v>رحیمی</v>
      </c>
      <c r="D12" s="5">
        <f>'داده ها'!O12</f>
        <v>152</v>
      </c>
      <c r="E12" s="5">
        <f>'داده ها'!P12</f>
        <v>56</v>
      </c>
      <c r="F12" s="12">
        <f>'داده ها'!F12</f>
        <v>35833</v>
      </c>
      <c r="G12" s="13">
        <f ca="1">'داده ها'!Q12</f>
        <v>25</v>
      </c>
      <c r="H12" s="9">
        <f t="shared" si="0"/>
        <v>24.238227146814403</v>
      </c>
      <c r="I12" s="5">
        <f>'داده ها'!N12</f>
        <v>1</v>
      </c>
      <c r="J12" s="9">
        <f t="shared" ca="1" si="1"/>
        <v>1328.0709999999999</v>
      </c>
      <c r="K12" s="9">
        <f t="shared" ca="1" si="2"/>
        <v>1593.6851999999999</v>
      </c>
      <c r="L12" s="9">
        <f t="shared" ca="1" si="3"/>
        <v>1593.6851999999999</v>
      </c>
      <c r="M12" t="str">
        <f>'شاخص بدنی'!P12</f>
        <v>طبیعی</v>
      </c>
      <c r="N12" t="str">
        <f t="shared" si="4"/>
        <v>نیازی به افزایش یا کاهش کالری ندارید</v>
      </c>
      <c r="O12" s="9">
        <f t="shared" ca="1" si="5"/>
        <v>1593.6851999999999</v>
      </c>
      <c r="P12" s="9">
        <f t="shared" ca="1" si="6"/>
        <v>398.42129999999997</v>
      </c>
      <c r="Q12" s="9">
        <f t="shared" ca="1" si="7"/>
        <v>557.78981999999996</v>
      </c>
      <c r="R12" s="9">
        <f t="shared" ca="1" si="8"/>
        <v>438.26343000000003</v>
      </c>
      <c r="S12" s="9">
        <f t="shared" ca="1" si="9"/>
        <v>199.21064999999999</v>
      </c>
      <c r="T12" s="9">
        <f t="shared" ca="1" si="10"/>
        <v>239.05277999999998</v>
      </c>
      <c r="U12" s="9">
        <f t="shared" ca="1" si="11"/>
        <v>59.763194999999996</v>
      </c>
      <c r="V12" s="9">
        <f t="shared" ca="1" si="12"/>
        <v>44.269033333333333</v>
      </c>
      <c r="W12" s="9">
        <f t="shared" ca="1" si="13"/>
        <v>59.763194999999996</v>
      </c>
      <c r="X12" s="9">
        <f t="shared" ca="1" si="14"/>
        <v>83.668472999999992</v>
      </c>
      <c r="Y12" s="9">
        <f t="shared" ca="1" si="15"/>
        <v>65.739514499999999</v>
      </c>
      <c r="Z12" s="9">
        <f t="shared" ca="1" si="16"/>
        <v>29.881597499999998</v>
      </c>
      <c r="AA12" s="9">
        <f t="shared" ca="1" si="17"/>
        <v>14.940798749999999</v>
      </c>
      <c r="AB12" s="9">
        <f t="shared" ca="1" si="18"/>
        <v>20.917118249999998</v>
      </c>
      <c r="AC12" s="9">
        <f t="shared" ca="1" si="19"/>
        <v>16.434878625</v>
      </c>
      <c r="AD12" s="9">
        <f t="shared" ca="1" si="20"/>
        <v>7.4703993749999995</v>
      </c>
      <c r="AE12" s="9">
        <f t="shared" ca="1" si="21"/>
        <v>11.067258333333333</v>
      </c>
      <c r="AF12" s="9">
        <f t="shared" ca="1" si="22"/>
        <v>15.494161666666665</v>
      </c>
      <c r="AG12" s="9">
        <f t="shared" ca="1" si="23"/>
        <v>12.173984166666667</v>
      </c>
      <c r="AH12" s="9">
        <f t="shared" ca="1" si="24"/>
        <v>5.5336291666666666</v>
      </c>
    </row>
    <row r="13" spans="1:34" ht="18.75" customHeight="1" x14ac:dyDescent="0.3">
      <c r="A13" s="5">
        <f>'داده ها'!A13</f>
        <v>1</v>
      </c>
      <c r="B13" t="str">
        <f>'داده ها'!B13</f>
        <v>نگین</v>
      </c>
      <c r="C13" t="str">
        <f>'داده ها'!C13</f>
        <v>رهبر</v>
      </c>
      <c r="D13" s="5">
        <f>'داده ها'!O13</f>
        <v>158</v>
      </c>
      <c r="E13" s="5">
        <f>'داده ها'!P13</f>
        <v>58</v>
      </c>
      <c r="F13" s="12">
        <f>'داده ها'!F13</f>
        <v>0</v>
      </c>
      <c r="G13" s="13">
        <f>'داده ها'!Q13</f>
        <v>29</v>
      </c>
      <c r="H13" s="9">
        <f t="shared" si="0"/>
        <v>23.233456176894723</v>
      </c>
      <c r="I13" s="5">
        <f>'داده ها'!N13</f>
        <v>0</v>
      </c>
      <c r="J13" s="9">
        <f t="shared" si="1"/>
        <v>1347.8329999999999</v>
      </c>
      <c r="K13" s="9">
        <f t="shared" si="2"/>
        <v>1617.3995999999997</v>
      </c>
      <c r="L13" s="2" t="b">
        <f t="shared" si="3"/>
        <v>0</v>
      </c>
      <c r="M13" t="str">
        <f>'شاخص بدنی'!P13</f>
        <v>طبیعی</v>
      </c>
      <c r="N13" t="str">
        <f t="shared" si="4"/>
        <v>نیازی به افزایش یا کاهش کالری ندارید</v>
      </c>
      <c r="O13" s="2" t="b">
        <f t="shared" si="5"/>
        <v>0</v>
      </c>
      <c r="P13" s="5">
        <f t="shared" si="6"/>
        <v>0</v>
      </c>
      <c r="Q13" s="5">
        <f t="shared" si="7"/>
        <v>0</v>
      </c>
      <c r="R13" s="5">
        <f t="shared" si="8"/>
        <v>0</v>
      </c>
      <c r="S13" s="5">
        <f t="shared" si="9"/>
        <v>0</v>
      </c>
      <c r="T13" s="5">
        <f t="shared" si="10"/>
        <v>0</v>
      </c>
      <c r="U13" s="5">
        <f t="shared" si="11"/>
        <v>0</v>
      </c>
      <c r="V13" s="5">
        <f t="shared" si="12"/>
        <v>0</v>
      </c>
      <c r="W13" s="5">
        <f t="shared" si="13"/>
        <v>0</v>
      </c>
      <c r="X13" s="5">
        <f t="shared" si="14"/>
        <v>0</v>
      </c>
      <c r="Y13" s="5">
        <f t="shared" si="15"/>
        <v>0</v>
      </c>
      <c r="Z13" s="5">
        <f t="shared" si="16"/>
        <v>0</v>
      </c>
      <c r="AA13" s="5">
        <f t="shared" si="17"/>
        <v>0</v>
      </c>
      <c r="AB13" s="5">
        <f t="shared" si="18"/>
        <v>0</v>
      </c>
      <c r="AC13" s="5">
        <f t="shared" si="19"/>
        <v>0</v>
      </c>
      <c r="AD13" s="5">
        <f t="shared" si="20"/>
        <v>0</v>
      </c>
      <c r="AE13" s="5">
        <f t="shared" si="21"/>
        <v>0</v>
      </c>
      <c r="AF13" s="5">
        <f t="shared" si="22"/>
        <v>0</v>
      </c>
      <c r="AG13" s="5">
        <f t="shared" si="23"/>
        <v>0</v>
      </c>
      <c r="AH13" s="5">
        <f t="shared" si="24"/>
        <v>0</v>
      </c>
    </row>
    <row r="14" spans="1:34" ht="18.75" customHeight="1" x14ac:dyDescent="0.3">
      <c r="A14" s="5">
        <f>'داده ها'!A14</f>
        <v>1</v>
      </c>
      <c r="B14" t="str">
        <f>'داده ها'!B14</f>
        <v>سمیرا</v>
      </c>
      <c r="C14" t="str">
        <f>'داده ها'!C14</f>
        <v>قربانی</v>
      </c>
      <c r="D14" s="5">
        <f>'داده ها'!O14</f>
        <v>170</v>
      </c>
      <c r="E14" s="5">
        <f>'داده ها'!P14</f>
        <v>62</v>
      </c>
      <c r="F14" s="11" t="str">
        <f>'داده ها'!F14</f>
        <v>08/07/1365</v>
      </c>
      <c r="G14" s="13">
        <f>'داده ها'!Q14</f>
        <v>37</v>
      </c>
      <c r="H14" s="9">
        <f t="shared" si="0"/>
        <v>21.453287197231838</v>
      </c>
      <c r="I14" s="5">
        <f>'داده ها'!N14</f>
        <v>3</v>
      </c>
      <c r="J14" s="9">
        <f t="shared" si="1"/>
        <v>1387.357</v>
      </c>
      <c r="K14" s="9">
        <f t="shared" si="2"/>
        <v>1664.8283999999999</v>
      </c>
      <c r="L14" s="9">
        <f t="shared" si="3"/>
        <v>2150.40335</v>
      </c>
      <c r="M14" t="str">
        <f>'شاخص بدنی'!P14</f>
        <v>طبیعی</v>
      </c>
      <c r="N14" t="str">
        <f t="shared" si="4"/>
        <v>نیازی به افزایش یا کاهش کالری ندارید</v>
      </c>
      <c r="O14" s="9">
        <f t="shared" si="5"/>
        <v>2150.40335</v>
      </c>
      <c r="P14" s="9">
        <f t="shared" si="6"/>
        <v>537.60083750000001</v>
      </c>
      <c r="Q14" s="9">
        <f t="shared" si="7"/>
        <v>752.64117249999993</v>
      </c>
      <c r="R14" s="9">
        <f t="shared" si="8"/>
        <v>591.36092125000005</v>
      </c>
      <c r="S14" s="9">
        <f t="shared" si="9"/>
        <v>268.80041875000001</v>
      </c>
      <c r="T14" s="9">
        <f t="shared" si="10"/>
        <v>322.56050249999998</v>
      </c>
      <c r="U14" s="9">
        <f t="shared" si="11"/>
        <v>80.640125624999996</v>
      </c>
      <c r="V14" s="9">
        <f t="shared" si="12"/>
        <v>59.733426388888887</v>
      </c>
      <c r="W14" s="9">
        <f t="shared" si="13"/>
        <v>80.640125624999996</v>
      </c>
      <c r="X14" s="9">
        <f t="shared" si="14"/>
        <v>112.89617587499998</v>
      </c>
      <c r="Y14" s="9">
        <f t="shared" si="15"/>
        <v>88.704138187500007</v>
      </c>
      <c r="Z14" s="9">
        <f t="shared" si="16"/>
        <v>40.320062812499998</v>
      </c>
      <c r="AA14" s="9">
        <f t="shared" si="17"/>
        <v>20.160031406249999</v>
      </c>
      <c r="AB14" s="9">
        <f t="shared" si="18"/>
        <v>28.224043968749996</v>
      </c>
      <c r="AC14" s="9">
        <f t="shared" si="19"/>
        <v>22.176034546875002</v>
      </c>
      <c r="AD14" s="9">
        <f t="shared" si="20"/>
        <v>10.080015703125</v>
      </c>
      <c r="AE14" s="9">
        <f t="shared" si="21"/>
        <v>14.933356597222222</v>
      </c>
      <c r="AF14" s="9">
        <f t="shared" si="22"/>
        <v>20.906699236111109</v>
      </c>
      <c r="AG14" s="9">
        <f t="shared" si="23"/>
        <v>16.426692256944445</v>
      </c>
      <c r="AH14" s="9">
        <f t="shared" si="24"/>
        <v>7.4666782986111109</v>
      </c>
    </row>
    <row r="15" spans="1:34" ht="18.75" customHeight="1" x14ac:dyDescent="0.3">
      <c r="A15" s="5">
        <f>'داده ها'!A15</f>
        <v>2</v>
      </c>
      <c r="B15" t="str">
        <f>'داده ها'!B15</f>
        <v>نفر کارکنان آقای</v>
      </c>
      <c r="C15" t="str">
        <f>'داده ها'!C15</f>
        <v>شرکت بهبود ارتباط چهلستون</v>
      </c>
      <c r="D15" s="9">
        <f>'داده ها'!O15</f>
        <v>171.85714285714286</v>
      </c>
      <c r="E15" s="9">
        <f>'داده ها'!P15</f>
        <v>72.285714285714292</v>
      </c>
      <c r="F15" s="12">
        <f>'داده ها'!F15</f>
        <v>0</v>
      </c>
      <c r="G15" s="3">
        <f ca="1">'داده ها'!Q15</f>
        <v>32.571428571428569</v>
      </c>
      <c r="H15" s="9">
        <f t="shared" si="0"/>
        <v>24.474695776491163</v>
      </c>
      <c r="I15" s="5">
        <v>3</v>
      </c>
      <c r="J15" s="9">
        <f t="shared" ca="1" si="1"/>
        <v>1696.6081428571433</v>
      </c>
      <c r="K15" s="9">
        <f t="shared" ca="1" si="2"/>
        <v>2035.9297714285719</v>
      </c>
      <c r="L15" s="9">
        <f t="shared" ca="1" si="3"/>
        <v>2629.7426214285724</v>
      </c>
      <c r="M15" t="str">
        <f>'شاخص بدنی'!P15</f>
        <v>طبیعی</v>
      </c>
      <c r="N15" t="str">
        <f t="shared" si="4"/>
        <v>نیازی به افزایش یا کاهش کالری ندارید</v>
      </c>
      <c r="O15" s="9">
        <f t="shared" ca="1" si="5"/>
        <v>2629.7426214285724</v>
      </c>
      <c r="P15" s="9">
        <f t="shared" ca="1" si="6"/>
        <v>657.4356553571431</v>
      </c>
      <c r="Q15" s="9">
        <f t="shared" ca="1" si="7"/>
        <v>920.40991750000023</v>
      </c>
      <c r="R15" s="9">
        <f t="shared" ca="1" si="8"/>
        <v>723.17922089285753</v>
      </c>
      <c r="S15" s="9">
        <f t="shared" ca="1" si="9"/>
        <v>328.71782767857155</v>
      </c>
      <c r="T15" s="9">
        <f t="shared" ca="1" si="10"/>
        <v>394.46139321428586</v>
      </c>
      <c r="U15" s="9">
        <f t="shared" ca="1" si="11"/>
        <v>98.615348303571466</v>
      </c>
      <c r="V15" s="9">
        <f t="shared" ca="1" si="12"/>
        <v>73.048406150793681</v>
      </c>
      <c r="W15" s="9">
        <f t="shared" ca="1" si="13"/>
        <v>98.615348303571466</v>
      </c>
      <c r="X15" s="9">
        <f t="shared" ca="1" si="14"/>
        <v>138.06148762500004</v>
      </c>
      <c r="Y15" s="9">
        <f t="shared" ca="1" si="15"/>
        <v>108.47688313392862</v>
      </c>
      <c r="Z15" s="9">
        <f t="shared" ca="1" si="16"/>
        <v>49.307674151785733</v>
      </c>
      <c r="AA15" s="9">
        <f t="shared" ca="1" si="17"/>
        <v>24.653837075892866</v>
      </c>
      <c r="AB15" s="9">
        <f t="shared" ca="1" si="18"/>
        <v>34.51537190625001</v>
      </c>
      <c r="AC15" s="9">
        <f t="shared" ca="1" si="19"/>
        <v>27.119220783482156</v>
      </c>
      <c r="AD15" s="9">
        <f t="shared" ca="1" si="20"/>
        <v>12.326918537946433</v>
      </c>
      <c r="AE15" s="9">
        <f t="shared" ca="1" si="21"/>
        <v>18.26210153769842</v>
      </c>
      <c r="AF15" s="9">
        <f t="shared" ca="1" si="22"/>
        <v>25.566942152777788</v>
      </c>
      <c r="AG15" s="9">
        <f t="shared" ca="1" si="23"/>
        <v>20.088311691468263</v>
      </c>
      <c r="AH15" s="9">
        <f t="shared" ca="1" si="24"/>
        <v>9.1310507688492102</v>
      </c>
    </row>
    <row r="16" spans="1:34" ht="18.75" customHeight="1" x14ac:dyDescent="0.3">
      <c r="A16" s="5">
        <f>'داده ها'!A16</f>
        <v>1</v>
      </c>
      <c r="B16" t="str">
        <f>'داده ها'!B16</f>
        <v>نفر کارکنان خانم</v>
      </c>
      <c r="C16" t="str">
        <f>'داده ها'!C16</f>
        <v>شرکت بهبود ارتباط چهلستون</v>
      </c>
      <c r="D16" s="9">
        <f>'داده ها'!O16</f>
        <v>159.83333333333334</v>
      </c>
      <c r="E16" s="9">
        <f>'داده ها'!P16</f>
        <v>60.766666666666673</v>
      </c>
      <c r="F16" s="12">
        <f>'داده ها'!F16</f>
        <v>0</v>
      </c>
      <c r="G16" s="3">
        <f ca="1">'داده ها'!Q16</f>
        <v>28.5</v>
      </c>
      <c r="H16" s="9">
        <f t="shared" si="0"/>
        <v>23.786508582867324</v>
      </c>
      <c r="I16" s="5">
        <v>2</v>
      </c>
      <c r="J16" s="9">
        <f t="shared" ca="1" si="1"/>
        <v>1381.2610333333337</v>
      </c>
      <c r="K16" s="9">
        <f t="shared" ca="1" si="2"/>
        <v>1657.5132400000005</v>
      </c>
      <c r="L16" s="9">
        <f t="shared" ca="1" si="3"/>
        <v>1899.2339208333337</v>
      </c>
      <c r="M16" t="str">
        <f>'شاخص بدنی'!P16</f>
        <v>طبیعی</v>
      </c>
      <c r="N16" t="str">
        <f t="shared" si="4"/>
        <v>نیازی به افزایش یا کاهش کالری ندارید</v>
      </c>
      <c r="O16" s="9">
        <f t="shared" ca="1" si="5"/>
        <v>1899.2339208333337</v>
      </c>
      <c r="P16" s="9">
        <f t="shared" ca="1" si="6"/>
        <v>474.80848020833344</v>
      </c>
      <c r="Q16" s="9">
        <f t="shared" ca="1" si="7"/>
        <v>664.73187229166672</v>
      </c>
      <c r="R16" s="9">
        <f t="shared" ca="1" si="8"/>
        <v>522.28932822916681</v>
      </c>
      <c r="S16" s="9">
        <f t="shared" ca="1" si="9"/>
        <v>237.40424010416672</v>
      </c>
      <c r="T16" s="9">
        <f t="shared" ca="1" si="10"/>
        <v>284.88508812500004</v>
      </c>
      <c r="U16" s="9">
        <f t="shared" ca="1" si="11"/>
        <v>71.22127203125001</v>
      </c>
      <c r="V16" s="9">
        <f t="shared" ca="1" si="12"/>
        <v>52.756497800925935</v>
      </c>
      <c r="W16" s="9">
        <f t="shared" ca="1" si="13"/>
        <v>71.22127203125001</v>
      </c>
      <c r="X16" s="9">
        <f t="shared" ca="1" si="14"/>
        <v>99.709780843750011</v>
      </c>
      <c r="Y16" s="9">
        <f t="shared" ca="1" si="15"/>
        <v>78.343399234375013</v>
      </c>
      <c r="Z16" s="9">
        <f t="shared" ca="1" si="16"/>
        <v>35.610636015625005</v>
      </c>
      <c r="AA16" s="9">
        <f t="shared" ca="1" si="17"/>
        <v>17.805318007812502</v>
      </c>
      <c r="AB16" s="9">
        <f t="shared" ca="1" si="18"/>
        <v>24.927445210937503</v>
      </c>
      <c r="AC16" s="9">
        <f t="shared" ca="1" si="19"/>
        <v>19.585849808593753</v>
      </c>
      <c r="AD16" s="9">
        <f t="shared" ca="1" si="20"/>
        <v>8.9026590039062512</v>
      </c>
      <c r="AE16" s="9">
        <f t="shared" ca="1" si="21"/>
        <v>13.189124450231484</v>
      </c>
      <c r="AF16" s="9">
        <f t="shared" ca="1" si="22"/>
        <v>18.464774230324075</v>
      </c>
      <c r="AG16" s="9">
        <f t="shared" ca="1" si="23"/>
        <v>14.508036895254634</v>
      </c>
      <c r="AH16" s="9">
        <f t="shared" ca="1" si="24"/>
        <v>6.5945622251157419</v>
      </c>
    </row>
    <row r="17" spans="1:34" ht="18.75" customHeight="1" x14ac:dyDescent="0.3">
      <c r="A17" s="5">
        <f>'داده ها'!A17</f>
        <v>0</v>
      </c>
      <c r="B17" t="str">
        <f>'داده ها'!B17</f>
        <v>نفر کل کارکنان</v>
      </c>
      <c r="C17" t="str">
        <f>'داده ها'!C17</f>
        <v>شرکت بهبود ارتباط چهلستون</v>
      </c>
      <c r="D17" s="9">
        <f>'داده ها'!O17</f>
        <v>166.30769230769232</v>
      </c>
      <c r="E17" s="9">
        <f>'داده ها'!P17</f>
        <v>66.969230769230776</v>
      </c>
      <c r="F17" s="12">
        <f>'داده ها'!F17</f>
        <v>0</v>
      </c>
      <c r="G17" s="3">
        <f ca="1">'داده ها'!Q17</f>
        <v>30.692307692307693</v>
      </c>
      <c r="H17" s="9">
        <f t="shared" si="0"/>
        <v>24.213113393310234</v>
      </c>
      <c r="I17" s="5">
        <v>2</v>
      </c>
      <c r="J17" s="9">
        <f ca="1">AVERAGE(J2:J13)</f>
        <v>1564.7055166666669</v>
      </c>
      <c r="K17" s="9">
        <f t="shared" ca="1" si="2"/>
        <v>1877.6466200000002</v>
      </c>
      <c r="L17" s="9">
        <f t="shared" ca="1" si="3"/>
        <v>2151.4700854166667</v>
      </c>
      <c r="M17" t="str">
        <f>'شاخص بدنی'!P17</f>
        <v>طبیعی</v>
      </c>
      <c r="N17" t="str">
        <f t="shared" si="4"/>
        <v>نیازی به افزایش یا کاهش کالری ندارید</v>
      </c>
      <c r="O17" s="9">
        <f t="shared" ca="1" si="5"/>
        <v>2151.4700854166667</v>
      </c>
      <c r="P17" s="9">
        <f t="shared" ca="1" si="6"/>
        <v>537.86752135416668</v>
      </c>
      <c r="Q17" s="9">
        <f t="shared" ca="1" si="7"/>
        <v>753.01452989583333</v>
      </c>
      <c r="R17" s="9">
        <f t="shared" ca="1" si="8"/>
        <v>591.65427348958337</v>
      </c>
      <c r="S17" s="9">
        <f t="shared" ca="1" si="9"/>
        <v>268.93376067708334</v>
      </c>
      <c r="T17" s="9">
        <f t="shared" ca="1" si="10"/>
        <v>322.72051281249998</v>
      </c>
      <c r="U17" s="9">
        <f t="shared" ca="1" si="11"/>
        <v>80.680128203124994</v>
      </c>
      <c r="V17" s="9">
        <f t="shared" ca="1" si="12"/>
        <v>59.763057928240741</v>
      </c>
      <c r="W17" s="9">
        <f t="shared" ca="1" si="13"/>
        <v>80.680128203124994</v>
      </c>
      <c r="X17" s="9">
        <f t="shared" ca="1" si="14"/>
        <v>112.95217948437498</v>
      </c>
      <c r="Y17" s="9">
        <f t="shared" ca="1" si="15"/>
        <v>88.748141023437498</v>
      </c>
      <c r="Z17" s="9">
        <f t="shared" ca="1" si="16"/>
        <v>40.340064101562497</v>
      </c>
      <c r="AA17" s="9">
        <f t="shared" ca="1" si="17"/>
        <v>20.170032050781249</v>
      </c>
      <c r="AB17" s="9">
        <f t="shared" ca="1" si="18"/>
        <v>28.238044871093745</v>
      </c>
      <c r="AC17" s="9">
        <f t="shared" ca="1" si="19"/>
        <v>22.187035255859374</v>
      </c>
      <c r="AD17" s="9">
        <f t="shared" ca="1" si="20"/>
        <v>10.085016025390624</v>
      </c>
      <c r="AE17" s="9">
        <f t="shared" ca="1" si="21"/>
        <v>14.940764482060185</v>
      </c>
      <c r="AF17" s="9">
        <f t="shared" ca="1" si="22"/>
        <v>20.917070274884257</v>
      </c>
      <c r="AG17" s="9">
        <f t="shared" ca="1" si="23"/>
        <v>16.434840930266205</v>
      </c>
      <c r="AH17" s="9">
        <f t="shared" ca="1" si="24"/>
        <v>7.4703822410300926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C1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3.5546875" style="1" bestFit="1" customWidth="1"/>
    <col min="2" max="3" width="13.5546875" bestFit="1" customWidth="1"/>
    <col min="4" max="4" width="13.5546875" style="2" bestFit="1" customWidth="1"/>
    <col min="5" max="6" width="13.5546875" style="1" bestFit="1" customWidth="1"/>
    <col min="7" max="13" width="13.5546875" style="2" bestFit="1" customWidth="1"/>
    <col min="14" max="15" width="13.5546875" style="1" bestFit="1" customWidth="1"/>
    <col min="16" max="16" width="13.5546875" style="2" bestFit="1" customWidth="1"/>
    <col min="17" max="17" width="13.5546875" style="1" bestFit="1" customWidth="1"/>
    <col min="18" max="30" width="13.5546875" style="2" bestFit="1" customWidth="1"/>
    <col min="31" max="32" width="13.5546875" style="1" bestFit="1" customWidth="1"/>
    <col min="33" max="39" width="13.5546875" style="2" bestFit="1" customWidth="1"/>
    <col min="40" max="41" width="13.5546875" style="1" bestFit="1" customWidth="1"/>
    <col min="42" max="42" width="13.5546875" style="2" bestFit="1" customWidth="1"/>
    <col min="43" max="43" width="13.5546875" style="1" bestFit="1" customWidth="1"/>
    <col min="44" max="55" width="13.5546875" style="2" bestFit="1" customWidth="1"/>
  </cols>
  <sheetData>
    <row r="1" spans="1:55" ht="18.75" customHeight="1" x14ac:dyDescent="0.3">
      <c r="A1" s="1" t="str">
        <f>'اطلاعات شخصی'!B1</f>
        <v>جنسیت</v>
      </c>
      <c r="B1" t="str">
        <f>'داده ها'!B1</f>
        <v>نام</v>
      </c>
      <c r="C1" t="str">
        <f>'داده ها'!C1</f>
        <v>نام خانوادگی</v>
      </c>
      <c r="D1" s="2" t="str">
        <f>'داده ها'!Y1</f>
        <v>سر به جلو</v>
      </c>
      <c r="E1" s="1" t="str">
        <f>'داده ها'!Z1</f>
        <v>سینه فرو رفته</v>
      </c>
      <c r="F1" s="1" t="str">
        <f>'داده ها'!AA1</f>
        <v>سینه کبوتری</v>
      </c>
      <c r="G1" s="2" t="str">
        <f>'داده ها'!AB1</f>
        <v>شانه گرد</v>
      </c>
      <c r="H1" s="2" t="str">
        <f>'داده ها'!AC1</f>
        <v>پشت گرد</v>
      </c>
      <c r="I1" s="2" t="str">
        <f>'داده ها'!AD1</f>
        <v>پشت تابدار</v>
      </c>
      <c r="J1" s="2" t="str">
        <f>'داده ها'!AE1</f>
        <v>برآمدگی شکم</v>
      </c>
      <c r="K1" s="2" t="str">
        <f>'داده ها'!AF1</f>
        <v>کمر گود</v>
      </c>
      <c r="L1" s="2" t="str">
        <f>'داده ها'!AG1</f>
        <v>پشت صاف</v>
      </c>
      <c r="M1" s="2" t="str">
        <f>'داده ها'!AH1</f>
        <v>زانوی عقب رفته</v>
      </c>
      <c r="N1" s="1" t="str">
        <f>'داده ها'!AI1</f>
        <v>زانوی خمیده</v>
      </c>
      <c r="O1" s="1" t="str">
        <f>'داده ها'!AJ1</f>
        <v>بدشکلی انگشتان دست</v>
      </c>
      <c r="P1" s="2" t="str">
        <f>'داده ها'!AK1</f>
        <v>بدشکلی انگشتان پا</v>
      </c>
      <c r="Q1" s="1" t="str">
        <f>'داده ها'!AL1</f>
        <v>کج گردنی یا چرخش گردن</v>
      </c>
      <c r="R1" s="2" t="str">
        <f>'داده ها'!AM1</f>
        <v>شانه نابرابر</v>
      </c>
      <c r="S1" s="2" t="str">
        <f>'داده ها'!AN1</f>
        <v>کتف بالدار</v>
      </c>
      <c r="T1" s="2" t="str">
        <f>'داده ها'!AO1</f>
        <v>انحراف جانبی ستون فقرات</v>
      </c>
      <c r="U1" s="2" t="str">
        <f>'داده ها'!AP1</f>
        <v>انحراف جانبی لگن</v>
      </c>
      <c r="V1" s="2" t="str">
        <f>'داده ها'!AQ1</f>
        <v>چرخش خارجی پا</v>
      </c>
      <c r="W1" s="2" t="str">
        <f>'داده ها'!AR1</f>
        <v>چرخش داخلی پا</v>
      </c>
      <c r="X1" s="2" t="str">
        <f>'داده ها'!AS1</f>
        <v>چرخش مچ پا به داخل</v>
      </c>
      <c r="Y1" s="2" t="str">
        <f>'داده ها'!AT1</f>
        <v>چرخش مچ پا به خارج</v>
      </c>
      <c r="Z1" s="2" t="str">
        <f>'داده ها'!AU1</f>
        <v>زانو پرانتزی</v>
      </c>
      <c r="AA1" s="2" t="str">
        <f>'داده ها'!AV1</f>
        <v>زانو ضربدری</v>
      </c>
      <c r="AB1" s="2" t="str">
        <f>'داده ها'!AW1</f>
        <v>کف پای صاف</v>
      </c>
      <c r="AC1" s="2" t="str">
        <f>'داده ها'!AX1</f>
        <v>کف پای گود</v>
      </c>
      <c r="AD1" s="2" t="s">
        <v>73</v>
      </c>
      <c r="AE1" s="1" t="s">
        <v>74</v>
      </c>
      <c r="AF1" s="1" t="s">
        <v>75</v>
      </c>
      <c r="AG1" s="2" t="s">
        <v>76</v>
      </c>
      <c r="AH1" s="2" t="s">
        <v>77</v>
      </c>
      <c r="AI1" s="2" t="s">
        <v>78</v>
      </c>
      <c r="AJ1" s="2" t="s">
        <v>79</v>
      </c>
      <c r="AK1" s="2" t="s">
        <v>80</v>
      </c>
      <c r="AL1" s="2" t="s">
        <v>81</v>
      </c>
      <c r="AM1" s="2" t="s">
        <v>82</v>
      </c>
      <c r="AN1" s="1" t="s">
        <v>83</v>
      </c>
      <c r="AO1" s="1" t="s">
        <v>84</v>
      </c>
      <c r="AP1" s="2" t="s">
        <v>85</v>
      </c>
      <c r="AQ1" s="1" t="s">
        <v>86</v>
      </c>
      <c r="AR1" s="2" t="s">
        <v>87</v>
      </c>
      <c r="AS1" s="2" t="s">
        <v>88</v>
      </c>
      <c r="AT1" s="2" t="s">
        <v>89</v>
      </c>
      <c r="AU1" s="2" t="s">
        <v>90</v>
      </c>
      <c r="AV1" s="2" t="s">
        <v>91</v>
      </c>
      <c r="AW1" s="2" t="s">
        <v>92</v>
      </c>
      <c r="AX1" s="2" t="s">
        <v>93</v>
      </c>
      <c r="AY1" s="2" t="s">
        <v>94</v>
      </c>
      <c r="AZ1" s="2" t="s">
        <v>95</v>
      </c>
      <c r="BA1" s="2" t="s">
        <v>96</v>
      </c>
      <c r="BB1" s="2" t="s">
        <v>97</v>
      </c>
      <c r="BC1" s="2" t="s">
        <v>98</v>
      </c>
    </row>
    <row r="2" spans="1:55" ht="18.75" customHeight="1" x14ac:dyDescent="0.3">
      <c r="A2" s="1" t="str">
        <f>'اطلاعات شخصی'!B2</f>
        <v>جناب آقای</v>
      </c>
      <c r="B2" t="str">
        <f>'داده ها'!B2</f>
        <v>امیر</v>
      </c>
      <c r="C2" t="str">
        <f>'داده ها'!C2</f>
        <v>اخوان</v>
      </c>
      <c r="D2" s="5">
        <f>'داده ها'!Y2</f>
        <v>3</v>
      </c>
      <c r="E2" s="5">
        <f>'داده ها'!Z2</f>
        <v>5</v>
      </c>
      <c r="F2" s="5">
        <f>'داده ها'!AA2</f>
        <v>5</v>
      </c>
      <c r="G2" s="5">
        <f>'داده ها'!AB2</f>
        <v>3</v>
      </c>
      <c r="H2" s="5">
        <f>'داده ها'!AC2</f>
        <v>5</v>
      </c>
      <c r="I2" s="5">
        <f>'داده ها'!AD2</f>
        <v>1</v>
      </c>
      <c r="J2" s="5">
        <f>'داده ها'!AE2</f>
        <v>1</v>
      </c>
      <c r="K2" s="5">
        <f>'داده ها'!AF2</f>
        <v>5</v>
      </c>
      <c r="L2" s="5">
        <f>'داده ها'!AG2</f>
        <v>5</v>
      </c>
      <c r="M2" s="5">
        <f>'داده ها'!AH2</f>
        <v>5</v>
      </c>
      <c r="N2" s="5">
        <f>'داده ها'!AI2</f>
        <v>5</v>
      </c>
      <c r="O2" s="5">
        <f>'داده ها'!AJ2</f>
        <v>5</v>
      </c>
      <c r="P2" s="5">
        <f>'داده ها'!AK2</f>
        <v>5</v>
      </c>
      <c r="Q2" s="5">
        <f>'داده ها'!AL2</f>
        <v>5</v>
      </c>
      <c r="R2" s="5">
        <f>'داده ها'!AM2</f>
        <v>1</v>
      </c>
      <c r="S2" s="5">
        <f>'داده ها'!AN2</f>
        <v>5</v>
      </c>
      <c r="T2" s="5">
        <f>'داده ها'!AO2</f>
        <v>3</v>
      </c>
      <c r="U2" s="5">
        <f>'داده ها'!AP2</f>
        <v>3</v>
      </c>
      <c r="V2" s="5">
        <f>'داده ها'!AQ2</f>
        <v>5</v>
      </c>
      <c r="W2" s="5">
        <f>'داده ها'!AR2</f>
        <v>5</v>
      </c>
      <c r="X2" s="5">
        <f>'داده ها'!AS2</f>
        <v>3</v>
      </c>
      <c r="Y2" s="5">
        <f>'داده ها'!AT2</f>
        <v>5</v>
      </c>
      <c r="Z2" s="5">
        <f>'داده ها'!AU2</f>
        <v>3</v>
      </c>
      <c r="AA2" s="5">
        <f>'داده ها'!AV2</f>
        <v>5</v>
      </c>
      <c r="AB2" s="5">
        <f>'داده ها'!AW2</f>
        <v>5</v>
      </c>
      <c r="AC2" s="5">
        <f>'داده ها'!AX2</f>
        <v>5</v>
      </c>
      <c r="AD2" s="2" t="str">
        <f t="shared" ref="AD2:AD14" si="0">IF(D2=1, "شدید",IF(D2=3,"خفیف", IF(D2=5, "طبیعی")))</f>
        <v>خفیف</v>
      </c>
      <c r="AE2" s="1" t="str">
        <f t="shared" ref="AE2:AE14" si="1">IF(E2=1, "شدید",IF(E2=3,"خفیف", IF(E2=5, "طبیعی")))</f>
        <v>طبیعی</v>
      </c>
      <c r="AF2" s="1" t="str">
        <f t="shared" ref="AF2:AF14" si="2">IF(F2=1, "شدید",IF(F2=3,"خفیف", IF(F2=5, "طبیعی")))</f>
        <v>طبیعی</v>
      </c>
      <c r="AG2" s="2" t="str">
        <f t="shared" ref="AG2:AG14" si="3">IF(G2=1, "شدید",IF(G2=3,"خفیف", IF(G2=5, "طبیعی")))</f>
        <v>خفیف</v>
      </c>
      <c r="AH2" s="2" t="str">
        <f t="shared" ref="AH2:AH14" si="4">IF(H2=1, "شدید",IF(H2=3,"خفیف", IF(H2=5, "طبیعی")))</f>
        <v>طبیعی</v>
      </c>
      <c r="AI2" s="2" t="str">
        <f t="shared" ref="AI2:AI14" si="5">IF(I2=1, "شدید",IF(I2=3,"خفیف", IF(I2=5, "طبیعی")))</f>
        <v>شدید</v>
      </c>
      <c r="AJ2" s="2" t="str">
        <f t="shared" ref="AJ2:AJ14" si="6">IF(J2=1, "شدید",IF(J2=3,"خفیف", IF(J2=5, "طبیعی")))</f>
        <v>شدید</v>
      </c>
      <c r="AK2" s="2" t="str">
        <f t="shared" ref="AK2:AK14" si="7">IF(K2=1, "شدید",IF(K2=3,"خفیف", IF(K2=5, "طبیعی")))</f>
        <v>طبیعی</v>
      </c>
      <c r="AL2" s="2" t="str">
        <f t="shared" ref="AL2:AL14" si="8">IF(L2=1, "شدید",IF(L2=3,"خفیف", IF(L2=5, "طبیعی")))</f>
        <v>طبیعی</v>
      </c>
      <c r="AM2" s="2" t="str">
        <f t="shared" ref="AM2:AM14" si="9">IF(M2=1, "شدید",IF(M2=3,"خفیف", IF(M2=5, "طبیعی")))</f>
        <v>طبیعی</v>
      </c>
      <c r="AN2" s="1" t="str">
        <f t="shared" ref="AN2:AN14" si="10">IF(N2=1, "شدید",IF(N2=3,"خفیف", IF(N2=5, "طبیعی")))</f>
        <v>طبیعی</v>
      </c>
      <c r="AO2" s="1" t="str">
        <f t="shared" ref="AO2:AO14" si="11">IF(O2=1, "شدید",IF(O2=3,"خفیف", IF(O2=5, "طبیعی")))</f>
        <v>طبیعی</v>
      </c>
      <c r="AP2" s="2" t="str">
        <f t="shared" ref="AP2:AP14" si="12">IF(P2=1, "شدید",IF(P2=3,"خفیف", IF(P2=5, "طبیعی")))</f>
        <v>طبیعی</v>
      </c>
      <c r="AQ2" s="1" t="str">
        <f t="shared" ref="AQ2:AQ14" si="13">IF(Q2=1, "شدید",IF(Q2=3,"خفیف", IF(Q2=5, "طبیعی")))</f>
        <v>طبیعی</v>
      </c>
      <c r="AR2" s="2" t="str">
        <f t="shared" ref="AR2:AR14" si="14">IF(R2=1, "شدید",IF(R2=3,"خفیف", IF(R2=5, "طبیعی")))</f>
        <v>شدید</v>
      </c>
      <c r="AS2" s="2" t="str">
        <f t="shared" ref="AS2:AS14" si="15">IF(S2=1, "شدید",IF(S2=3,"خفیف", IF(S2=5, "طبیعی")))</f>
        <v>طبیعی</v>
      </c>
      <c r="AT2" s="2" t="str">
        <f t="shared" ref="AT2:AT14" si="16">IF(T2=1, "شدید",IF(T2=3,"خفیف", IF(T2=5, "طبیعی")))</f>
        <v>خفیف</v>
      </c>
      <c r="AU2" s="2" t="str">
        <f t="shared" ref="AU2:AU14" si="17">IF(U2=1, "شدید",IF(U2=3,"خفیف", IF(U2=5, "طبیعی")))</f>
        <v>خفیف</v>
      </c>
      <c r="AV2" s="2" t="str">
        <f t="shared" ref="AV2:AV14" si="18">IF(V2=1, "شدید",IF(V2=3,"خفیف", IF(V2=5, "طبیعی")))</f>
        <v>طبیعی</v>
      </c>
      <c r="AW2" s="2" t="str">
        <f t="shared" ref="AW2:AW14" si="19">IF(W2=1, "شدید",IF(W2=3,"خفیف", IF(W2=5, "طبیعی")))</f>
        <v>طبیعی</v>
      </c>
      <c r="AX2" s="2" t="str">
        <f t="shared" ref="AX2:AX14" si="20">IF(X2=1, "شدید",IF(X2=3,"خفیف", IF(X2=5, "طبیعی")))</f>
        <v>خفیف</v>
      </c>
      <c r="AY2" s="2" t="str">
        <f t="shared" ref="AY2:AY14" si="21">IF(Y2=1, "شدید",IF(Y2=3,"خفیف", IF(Y2=5, "طبیعی")))</f>
        <v>طبیعی</v>
      </c>
      <c r="AZ2" s="2" t="str">
        <f t="shared" ref="AZ2:AZ14" si="22">IF(Z2=1, "شدید",IF(Z2=3,"خفیف", IF(Z2=5, "طبیعی")))</f>
        <v>خفیف</v>
      </c>
      <c r="BA2" s="2" t="str">
        <f t="shared" ref="BA2:BA14" si="23">IF(AA2=1, "شدید",IF(AA2=3,"خفیف", IF(AA2=5, "طبیعی")))</f>
        <v>طبیعی</v>
      </c>
      <c r="BB2" s="2" t="str">
        <f t="shared" ref="BB2:BB14" si="24">IF(AB2=1, "شدید",IF(AB2=3,"خفیف", IF(AB2=5, "طبیعی")))</f>
        <v>طبیعی</v>
      </c>
      <c r="BC2" s="2" t="str">
        <f t="shared" ref="BC2:BC14" si="25">IF(AC2=1, "شدید",IF(AC2=3,"خفیف", IF(AC2=5, "طبیعی")))</f>
        <v>طبیعی</v>
      </c>
    </row>
    <row r="3" spans="1:55" ht="18.75" customHeight="1" x14ac:dyDescent="0.3">
      <c r="A3" s="1" t="str">
        <f>'اطلاعات شخصی'!B3</f>
        <v>جناب آقای</v>
      </c>
      <c r="B3" t="str">
        <f>'داده ها'!B3</f>
        <v>حسین</v>
      </c>
      <c r="C3" t="str">
        <f>'داده ها'!C3</f>
        <v>افسری</v>
      </c>
      <c r="D3" s="5">
        <f>'داده ها'!Y3</f>
        <v>3</v>
      </c>
      <c r="E3" s="5">
        <f>'داده ها'!Z3</f>
        <v>5</v>
      </c>
      <c r="F3" s="5">
        <f>'داده ها'!AA3</f>
        <v>5</v>
      </c>
      <c r="G3" s="5">
        <f>'داده ها'!AB3</f>
        <v>5</v>
      </c>
      <c r="H3" s="5">
        <f>'داده ها'!AC3</f>
        <v>3</v>
      </c>
      <c r="I3" s="5">
        <f>'داده ها'!AD3</f>
        <v>3</v>
      </c>
      <c r="J3" s="5">
        <f>'داده ها'!AE3</f>
        <v>5</v>
      </c>
      <c r="K3" s="5">
        <f>'داده ها'!AF3</f>
        <v>5</v>
      </c>
      <c r="L3" s="5">
        <f>'داده ها'!AG3</f>
        <v>5</v>
      </c>
      <c r="M3" s="5">
        <f>'داده ها'!AH3</f>
        <v>5</v>
      </c>
      <c r="N3" s="5">
        <f>'داده ها'!AI3</f>
        <v>5</v>
      </c>
      <c r="O3" s="5">
        <f>'داده ها'!AJ3</f>
        <v>5</v>
      </c>
      <c r="P3" s="5">
        <f>'داده ها'!AK3</f>
        <v>5</v>
      </c>
      <c r="Q3" s="5">
        <f>'داده ها'!AL3</f>
        <v>5</v>
      </c>
      <c r="R3" s="5">
        <f>'داده ها'!AM3</f>
        <v>3</v>
      </c>
      <c r="S3" s="5">
        <f>'داده ها'!AN3</f>
        <v>3</v>
      </c>
      <c r="T3" s="5">
        <f>'داده ها'!AO3</f>
        <v>5</v>
      </c>
      <c r="U3" s="5">
        <f>'داده ها'!AP3</f>
        <v>3</v>
      </c>
      <c r="V3" s="5">
        <f>'داده ها'!AQ3</f>
        <v>5</v>
      </c>
      <c r="W3" s="5">
        <f>'داده ها'!AR3</f>
        <v>5</v>
      </c>
      <c r="X3" s="5">
        <f>'داده ها'!AS3</f>
        <v>5</v>
      </c>
      <c r="Y3" s="5">
        <f>'داده ها'!AT3</f>
        <v>5</v>
      </c>
      <c r="Z3" s="5">
        <f>'داده ها'!AU3</f>
        <v>3</v>
      </c>
      <c r="AA3" s="5">
        <f>'داده ها'!AV3</f>
        <v>5</v>
      </c>
      <c r="AB3" s="5">
        <f>'داده ها'!AW3</f>
        <v>3</v>
      </c>
      <c r="AC3" s="5">
        <f>'داده ها'!AX3</f>
        <v>5</v>
      </c>
      <c r="AD3" s="2" t="str">
        <f t="shared" si="0"/>
        <v>خفیف</v>
      </c>
      <c r="AE3" s="1" t="str">
        <f t="shared" si="1"/>
        <v>طبیعی</v>
      </c>
      <c r="AF3" s="1" t="str">
        <f t="shared" si="2"/>
        <v>طبیعی</v>
      </c>
      <c r="AG3" s="2" t="str">
        <f t="shared" si="3"/>
        <v>طبیعی</v>
      </c>
      <c r="AH3" s="2" t="str">
        <f t="shared" si="4"/>
        <v>خفیف</v>
      </c>
      <c r="AI3" s="2" t="str">
        <f t="shared" si="5"/>
        <v>خفیف</v>
      </c>
      <c r="AJ3" s="2" t="str">
        <f t="shared" si="6"/>
        <v>طبیعی</v>
      </c>
      <c r="AK3" s="2" t="str">
        <f t="shared" si="7"/>
        <v>طبیعی</v>
      </c>
      <c r="AL3" s="2" t="str">
        <f t="shared" si="8"/>
        <v>طبیعی</v>
      </c>
      <c r="AM3" s="2" t="str">
        <f t="shared" si="9"/>
        <v>طبیعی</v>
      </c>
      <c r="AN3" s="1" t="str">
        <f t="shared" si="10"/>
        <v>طبیعی</v>
      </c>
      <c r="AO3" s="1" t="str">
        <f t="shared" si="11"/>
        <v>طبیعی</v>
      </c>
      <c r="AP3" s="2" t="str">
        <f t="shared" si="12"/>
        <v>طبیعی</v>
      </c>
      <c r="AQ3" s="1" t="str">
        <f t="shared" si="13"/>
        <v>طبیعی</v>
      </c>
      <c r="AR3" s="2" t="str">
        <f t="shared" si="14"/>
        <v>خفیف</v>
      </c>
      <c r="AS3" s="2" t="str">
        <f t="shared" si="15"/>
        <v>خفیف</v>
      </c>
      <c r="AT3" s="2" t="str">
        <f t="shared" si="16"/>
        <v>طبیعی</v>
      </c>
      <c r="AU3" s="2" t="str">
        <f t="shared" si="17"/>
        <v>خفیف</v>
      </c>
      <c r="AV3" s="2" t="str">
        <f t="shared" si="18"/>
        <v>طبیعی</v>
      </c>
      <c r="AW3" s="2" t="str">
        <f t="shared" si="19"/>
        <v>طبیعی</v>
      </c>
      <c r="AX3" s="2" t="str">
        <f t="shared" si="20"/>
        <v>طبیعی</v>
      </c>
      <c r="AY3" s="2" t="str">
        <f t="shared" si="21"/>
        <v>طبیعی</v>
      </c>
      <c r="AZ3" s="2" t="str">
        <f t="shared" si="22"/>
        <v>خفیف</v>
      </c>
      <c r="BA3" s="2" t="str">
        <f t="shared" si="23"/>
        <v>طبیعی</v>
      </c>
      <c r="BB3" s="2" t="str">
        <f t="shared" si="24"/>
        <v>خفیف</v>
      </c>
      <c r="BC3" s="2" t="str">
        <f t="shared" si="25"/>
        <v>طبیعی</v>
      </c>
    </row>
    <row r="4" spans="1:55" ht="18.75" customHeight="1" x14ac:dyDescent="0.3">
      <c r="A4" s="1" t="str">
        <f>'اطلاعات شخصی'!B4</f>
        <v>جناب آقای</v>
      </c>
      <c r="B4" t="str">
        <f>'داده ها'!B4</f>
        <v>سهیل</v>
      </c>
      <c r="C4" t="str">
        <f>'داده ها'!C4</f>
        <v>هاشمی</v>
      </c>
      <c r="D4" s="5">
        <f>'داده ها'!Y4</f>
        <v>3</v>
      </c>
      <c r="E4" s="5">
        <f>'داده ها'!Z4</f>
        <v>5</v>
      </c>
      <c r="F4" s="5">
        <f>'داده ها'!AA4</f>
        <v>5</v>
      </c>
      <c r="G4" s="5">
        <f>'داده ها'!AB4</f>
        <v>5</v>
      </c>
      <c r="H4" s="5">
        <f>'داده ها'!AC4</f>
        <v>5</v>
      </c>
      <c r="I4" s="5">
        <f>'داده ها'!AD4</f>
        <v>5</v>
      </c>
      <c r="J4" s="5">
        <f>'داده ها'!AE4</f>
        <v>3</v>
      </c>
      <c r="K4" s="5">
        <f>'داده ها'!AF4</f>
        <v>5</v>
      </c>
      <c r="L4" s="5">
        <f>'داده ها'!AG4</f>
        <v>3</v>
      </c>
      <c r="M4" s="5">
        <f>'داده ها'!AH4</f>
        <v>5</v>
      </c>
      <c r="N4" s="5">
        <f>'داده ها'!AI4</f>
        <v>5</v>
      </c>
      <c r="O4" s="5">
        <f>'داده ها'!AJ4</f>
        <v>5</v>
      </c>
      <c r="P4" s="5">
        <f>'داده ها'!AK4</f>
        <v>5</v>
      </c>
      <c r="Q4" s="5">
        <f>'داده ها'!AL4</f>
        <v>5</v>
      </c>
      <c r="R4" s="5">
        <f>'داده ها'!AM4</f>
        <v>3</v>
      </c>
      <c r="S4" s="5">
        <f>'داده ها'!AN4</f>
        <v>3</v>
      </c>
      <c r="T4" s="5">
        <f>'داده ها'!AO4</f>
        <v>5</v>
      </c>
      <c r="U4" s="5">
        <f>'داده ها'!AP4</f>
        <v>3</v>
      </c>
      <c r="V4" s="5">
        <f>'داده ها'!AQ4</f>
        <v>3</v>
      </c>
      <c r="W4" s="5">
        <f>'داده ها'!AR4</f>
        <v>5</v>
      </c>
      <c r="X4" s="5">
        <f>'داده ها'!AS4</f>
        <v>5</v>
      </c>
      <c r="Y4" s="5">
        <f>'داده ها'!AT4</f>
        <v>5</v>
      </c>
      <c r="Z4" s="5">
        <f>'داده ها'!AU4</f>
        <v>5</v>
      </c>
      <c r="AA4" s="5">
        <f>'داده ها'!AV4</f>
        <v>3</v>
      </c>
      <c r="AB4" s="5">
        <f>'داده ها'!AW4</f>
        <v>5</v>
      </c>
      <c r="AC4" s="5">
        <f>'داده ها'!AX4</f>
        <v>5</v>
      </c>
      <c r="AD4" s="2" t="str">
        <f t="shared" si="0"/>
        <v>خفیف</v>
      </c>
      <c r="AE4" s="1" t="str">
        <f t="shared" si="1"/>
        <v>طبیعی</v>
      </c>
      <c r="AF4" s="1" t="str">
        <f t="shared" si="2"/>
        <v>طبیعی</v>
      </c>
      <c r="AG4" s="2" t="str">
        <f t="shared" si="3"/>
        <v>طبیعی</v>
      </c>
      <c r="AH4" s="2" t="str">
        <f t="shared" si="4"/>
        <v>طبیعی</v>
      </c>
      <c r="AI4" s="2" t="str">
        <f t="shared" si="5"/>
        <v>طبیعی</v>
      </c>
      <c r="AJ4" s="2" t="str">
        <f t="shared" si="6"/>
        <v>خفیف</v>
      </c>
      <c r="AK4" s="2" t="str">
        <f t="shared" si="7"/>
        <v>طبیعی</v>
      </c>
      <c r="AL4" s="2" t="str">
        <f t="shared" si="8"/>
        <v>خفیف</v>
      </c>
      <c r="AM4" s="2" t="str">
        <f t="shared" si="9"/>
        <v>طبیعی</v>
      </c>
      <c r="AN4" s="1" t="str">
        <f t="shared" si="10"/>
        <v>طبیعی</v>
      </c>
      <c r="AO4" s="1" t="str">
        <f t="shared" si="11"/>
        <v>طبیعی</v>
      </c>
      <c r="AP4" s="2" t="str">
        <f t="shared" si="12"/>
        <v>طبیعی</v>
      </c>
      <c r="AQ4" s="1" t="str">
        <f t="shared" si="13"/>
        <v>طبیعی</v>
      </c>
      <c r="AR4" s="2" t="str">
        <f t="shared" si="14"/>
        <v>خفیف</v>
      </c>
      <c r="AS4" s="2" t="str">
        <f t="shared" si="15"/>
        <v>خفیف</v>
      </c>
      <c r="AT4" s="2" t="str">
        <f t="shared" si="16"/>
        <v>طبیعی</v>
      </c>
      <c r="AU4" s="2" t="str">
        <f t="shared" si="17"/>
        <v>خفیف</v>
      </c>
      <c r="AV4" s="2" t="str">
        <f t="shared" si="18"/>
        <v>خفیف</v>
      </c>
      <c r="AW4" s="2" t="str">
        <f t="shared" si="19"/>
        <v>طبیعی</v>
      </c>
      <c r="AX4" s="2" t="str">
        <f t="shared" si="20"/>
        <v>طبیعی</v>
      </c>
      <c r="AY4" s="2" t="str">
        <f t="shared" si="21"/>
        <v>طبیعی</v>
      </c>
      <c r="AZ4" s="2" t="str">
        <f t="shared" si="22"/>
        <v>طبیعی</v>
      </c>
      <c r="BA4" s="2" t="str">
        <f t="shared" si="23"/>
        <v>خفیف</v>
      </c>
      <c r="BB4" s="2" t="str">
        <f t="shared" si="24"/>
        <v>طبیعی</v>
      </c>
      <c r="BC4" s="2" t="str">
        <f t="shared" si="25"/>
        <v>طبیعی</v>
      </c>
    </row>
    <row r="5" spans="1:55" ht="18.75" customHeight="1" x14ac:dyDescent="0.3">
      <c r="A5" s="1" t="str">
        <f>'اطلاعات شخصی'!B5</f>
        <v>جناب آقای</v>
      </c>
      <c r="B5" t="str">
        <f>'داده ها'!B5</f>
        <v>سید محسن</v>
      </c>
      <c r="C5" t="str">
        <f>'داده ها'!C5</f>
        <v>احمدی</v>
      </c>
      <c r="D5" s="5">
        <f>'داده ها'!Y5</f>
        <v>3</v>
      </c>
      <c r="E5" s="5">
        <f>'داده ها'!Z5</f>
        <v>5</v>
      </c>
      <c r="F5" s="5">
        <f>'داده ها'!AA5</f>
        <v>5</v>
      </c>
      <c r="G5" s="5">
        <f>'داده ها'!AB5</f>
        <v>3</v>
      </c>
      <c r="H5" s="5">
        <f>'داده ها'!AC5</f>
        <v>5</v>
      </c>
      <c r="I5" s="5">
        <f>'داده ها'!AD5</f>
        <v>5</v>
      </c>
      <c r="J5" s="5">
        <f>'داده ها'!AE5</f>
        <v>5</v>
      </c>
      <c r="K5" s="5">
        <f>'داده ها'!AF5</f>
        <v>3</v>
      </c>
      <c r="L5" s="5">
        <f>'داده ها'!AG5</f>
        <v>5</v>
      </c>
      <c r="M5" s="5">
        <f>'داده ها'!AH5</f>
        <v>3</v>
      </c>
      <c r="N5" s="5">
        <f>'داده ها'!AI5</f>
        <v>5</v>
      </c>
      <c r="O5" s="5">
        <f>'داده ها'!AJ5</f>
        <v>5</v>
      </c>
      <c r="P5" s="5">
        <f>'داده ها'!AK5</f>
        <v>3</v>
      </c>
      <c r="Q5" s="5">
        <f>'داده ها'!AL5</f>
        <v>5</v>
      </c>
      <c r="R5" s="5">
        <f>'داده ها'!AM5</f>
        <v>3</v>
      </c>
      <c r="S5" s="5">
        <f>'داده ها'!AN5</f>
        <v>3</v>
      </c>
      <c r="T5" s="5">
        <f>'داده ها'!AO5</f>
        <v>3</v>
      </c>
      <c r="U5" s="5">
        <f>'داده ها'!AP5</f>
        <v>3</v>
      </c>
      <c r="V5" s="5">
        <f>'داده ها'!AQ5</f>
        <v>5</v>
      </c>
      <c r="W5" s="5">
        <f>'داده ها'!AR5</f>
        <v>5</v>
      </c>
      <c r="X5" s="5">
        <f>'داده ها'!AS5</f>
        <v>3</v>
      </c>
      <c r="Y5" s="5">
        <f>'داده ها'!AT5</f>
        <v>5</v>
      </c>
      <c r="Z5" s="5">
        <f>'داده ها'!AU5</f>
        <v>5</v>
      </c>
      <c r="AA5" s="5">
        <f>'داده ها'!AV5</f>
        <v>3</v>
      </c>
      <c r="AB5" s="5">
        <f>'داده ها'!AW5</f>
        <v>5</v>
      </c>
      <c r="AC5" s="5">
        <f>'داده ها'!AX5</f>
        <v>3</v>
      </c>
      <c r="AD5" s="2" t="str">
        <f t="shared" si="0"/>
        <v>خفیف</v>
      </c>
      <c r="AE5" s="1" t="str">
        <f t="shared" si="1"/>
        <v>طبیعی</v>
      </c>
      <c r="AF5" s="1" t="str">
        <f t="shared" si="2"/>
        <v>طبیعی</v>
      </c>
      <c r="AG5" s="2" t="str">
        <f t="shared" si="3"/>
        <v>خفیف</v>
      </c>
      <c r="AH5" s="2" t="str">
        <f t="shared" si="4"/>
        <v>طبیعی</v>
      </c>
      <c r="AI5" s="2" t="str">
        <f t="shared" si="5"/>
        <v>طبیعی</v>
      </c>
      <c r="AJ5" s="2" t="str">
        <f t="shared" si="6"/>
        <v>طبیعی</v>
      </c>
      <c r="AK5" s="2" t="str">
        <f t="shared" si="7"/>
        <v>خفیف</v>
      </c>
      <c r="AL5" s="2" t="str">
        <f t="shared" si="8"/>
        <v>طبیعی</v>
      </c>
      <c r="AM5" s="2" t="str">
        <f t="shared" si="9"/>
        <v>خفیف</v>
      </c>
      <c r="AN5" s="1" t="str">
        <f t="shared" si="10"/>
        <v>طبیعی</v>
      </c>
      <c r="AO5" s="1" t="str">
        <f t="shared" si="11"/>
        <v>طبیعی</v>
      </c>
      <c r="AP5" s="2" t="str">
        <f t="shared" si="12"/>
        <v>خفیف</v>
      </c>
      <c r="AQ5" s="1" t="str">
        <f t="shared" si="13"/>
        <v>طبیعی</v>
      </c>
      <c r="AR5" s="2" t="str">
        <f t="shared" si="14"/>
        <v>خفیف</v>
      </c>
      <c r="AS5" s="2" t="str">
        <f t="shared" si="15"/>
        <v>خفیف</v>
      </c>
      <c r="AT5" s="2" t="str">
        <f t="shared" si="16"/>
        <v>خفیف</v>
      </c>
      <c r="AU5" s="2" t="str">
        <f t="shared" si="17"/>
        <v>خفیف</v>
      </c>
      <c r="AV5" s="2" t="str">
        <f t="shared" si="18"/>
        <v>طبیعی</v>
      </c>
      <c r="AW5" s="2" t="str">
        <f t="shared" si="19"/>
        <v>طبیعی</v>
      </c>
      <c r="AX5" s="2" t="str">
        <f t="shared" si="20"/>
        <v>خفیف</v>
      </c>
      <c r="AY5" s="2" t="str">
        <f t="shared" si="21"/>
        <v>طبیعی</v>
      </c>
      <c r="AZ5" s="2" t="str">
        <f t="shared" si="22"/>
        <v>طبیعی</v>
      </c>
      <c r="BA5" s="2" t="str">
        <f t="shared" si="23"/>
        <v>خفیف</v>
      </c>
      <c r="BB5" s="2" t="str">
        <f t="shared" si="24"/>
        <v>طبیعی</v>
      </c>
      <c r="BC5" s="2" t="str">
        <f t="shared" si="25"/>
        <v>خفیف</v>
      </c>
    </row>
    <row r="6" spans="1:55" ht="18.75" customHeight="1" x14ac:dyDescent="0.3">
      <c r="A6" s="1" t="str">
        <f>'اطلاعات شخصی'!B6</f>
        <v>جناب آقای</v>
      </c>
      <c r="B6" t="str">
        <f>'داده ها'!B6</f>
        <v>مهدی</v>
      </c>
      <c r="C6" t="str">
        <f>'داده ها'!C6</f>
        <v>حافظپور</v>
      </c>
      <c r="D6" s="5">
        <f>'داده ها'!Y6</f>
        <v>3</v>
      </c>
      <c r="E6" s="5">
        <f>'داده ها'!Z6</f>
        <v>5</v>
      </c>
      <c r="F6" s="5">
        <f>'داده ها'!AA6</f>
        <v>5</v>
      </c>
      <c r="G6" s="5">
        <f>'داده ها'!AB6</f>
        <v>3</v>
      </c>
      <c r="H6" s="5">
        <f>'داده ها'!AC6</f>
        <v>3</v>
      </c>
      <c r="I6" s="5">
        <f>'داده ها'!AD6</f>
        <v>5</v>
      </c>
      <c r="J6" s="5">
        <f>'داده ها'!AE6</f>
        <v>3</v>
      </c>
      <c r="K6" s="5">
        <f>'داده ها'!AF6</f>
        <v>5</v>
      </c>
      <c r="L6" s="5">
        <f>'داده ها'!AG6</f>
        <v>5</v>
      </c>
      <c r="M6" s="5">
        <f>'داده ها'!AH6</f>
        <v>5</v>
      </c>
      <c r="N6" s="5">
        <f>'داده ها'!AI6</f>
        <v>5</v>
      </c>
      <c r="O6" s="5">
        <f>'داده ها'!AJ6</f>
        <v>5</v>
      </c>
      <c r="P6" s="5">
        <f>'داده ها'!AK6</f>
        <v>5</v>
      </c>
      <c r="Q6" s="5">
        <f>'داده ها'!AL6</f>
        <v>5</v>
      </c>
      <c r="R6" s="5">
        <f>'داده ها'!AM6</f>
        <v>3</v>
      </c>
      <c r="S6" s="5">
        <f>'داده ها'!AN6</f>
        <v>5</v>
      </c>
      <c r="T6" s="5">
        <f>'داده ها'!AO6</f>
        <v>3</v>
      </c>
      <c r="U6" s="5">
        <f>'داده ها'!AP6</f>
        <v>3</v>
      </c>
      <c r="V6" s="5">
        <f>'داده ها'!AQ6</f>
        <v>3</v>
      </c>
      <c r="W6" s="5">
        <f>'داده ها'!AR6</f>
        <v>5</v>
      </c>
      <c r="X6" s="5">
        <f>'داده ها'!AS6</f>
        <v>5</v>
      </c>
      <c r="Y6" s="5">
        <f>'داده ها'!AT6</f>
        <v>5</v>
      </c>
      <c r="Z6" s="5">
        <f>'داده ها'!AU6</f>
        <v>3</v>
      </c>
      <c r="AA6" s="5">
        <f>'داده ها'!AV6</f>
        <v>5</v>
      </c>
      <c r="AB6" s="5">
        <f>'داده ها'!AW6</f>
        <v>3</v>
      </c>
      <c r="AC6" s="5">
        <f>'داده ها'!AX6</f>
        <v>5</v>
      </c>
      <c r="AD6" s="2" t="str">
        <f t="shared" si="0"/>
        <v>خفیف</v>
      </c>
      <c r="AE6" s="1" t="str">
        <f t="shared" si="1"/>
        <v>طبیعی</v>
      </c>
      <c r="AF6" s="1" t="str">
        <f t="shared" si="2"/>
        <v>طبیعی</v>
      </c>
      <c r="AG6" s="2" t="str">
        <f t="shared" si="3"/>
        <v>خفیف</v>
      </c>
      <c r="AH6" s="2" t="str">
        <f t="shared" si="4"/>
        <v>خفیف</v>
      </c>
      <c r="AI6" s="2" t="str">
        <f t="shared" si="5"/>
        <v>طبیعی</v>
      </c>
      <c r="AJ6" s="2" t="str">
        <f t="shared" si="6"/>
        <v>خفیف</v>
      </c>
      <c r="AK6" s="2" t="str">
        <f t="shared" si="7"/>
        <v>طبیعی</v>
      </c>
      <c r="AL6" s="2" t="str">
        <f t="shared" si="8"/>
        <v>طبیعی</v>
      </c>
      <c r="AM6" s="2" t="str">
        <f t="shared" si="9"/>
        <v>طبیعی</v>
      </c>
      <c r="AN6" s="1" t="str">
        <f t="shared" si="10"/>
        <v>طبیعی</v>
      </c>
      <c r="AO6" s="1" t="str">
        <f t="shared" si="11"/>
        <v>طبیعی</v>
      </c>
      <c r="AP6" s="2" t="str">
        <f t="shared" si="12"/>
        <v>طبیعی</v>
      </c>
      <c r="AQ6" s="1" t="str">
        <f t="shared" si="13"/>
        <v>طبیعی</v>
      </c>
      <c r="AR6" s="2" t="str">
        <f t="shared" si="14"/>
        <v>خفیف</v>
      </c>
      <c r="AS6" s="2" t="str">
        <f t="shared" si="15"/>
        <v>طبیعی</v>
      </c>
      <c r="AT6" s="2" t="str">
        <f t="shared" si="16"/>
        <v>خفیف</v>
      </c>
      <c r="AU6" s="2" t="str">
        <f t="shared" si="17"/>
        <v>خفیف</v>
      </c>
      <c r="AV6" s="2" t="str">
        <f t="shared" si="18"/>
        <v>خفیف</v>
      </c>
      <c r="AW6" s="2" t="str">
        <f t="shared" si="19"/>
        <v>طبیعی</v>
      </c>
      <c r="AX6" s="2" t="str">
        <f t="shared" si="20"/>
        <v>طبیعی</v>
      </c>
      <c r="AY6" s="2" t="str">
        <f t="shared" si="21"/>
        <v>طبیعی</v>
      </c>
      <c r="AZ6" s="2" t="str">
        <f t="shared" si="22"/>
        <v>خفیف</v>
      </c>
      <c r="BA6" s="2" t="str">
        <f t="shared" si="23"/>
        <v>طبیعی</v>
      </c>
      <c r="BB6" s="2" t="str">
        <f t="shared" si="24"/>
        <v>خفیف</v>
      </c>
      <c r="BC6" s="2" t="str">
        <f t="shared" si="25"/>
        <v>طبیعی</v>
      </c>
    </row>
    <row r="7" spans="1:55" ht="18.75" customHeight="1" x14ac:dyDescent="0.3">
      <c r="A7" s="1" t="str">
        <f>'اطلاعات شخصی'!B7</f>
        <v>جناب آقای</v>
      </c>
      <c r="B7" t="str">
        <f>'داده ها'!B7</f>
        <v>مهدی</v>
      </c>
      <c r="C7" t="str">
        <f>'داده ها'!C7</f>
        <v>صادقی</v>
      </c>
      <c r="D7" s="5">
        <f>'داده ها'!Y7</f>
        <v>3</v>
      </c>
      <c r="E7" s="5">
        <f>'داده ها'!Z7</f>
        <v>5</v>
      </c>
      <c r="F7" s="5">
        <f>'داده ها'!AA7</f>
        <v>5</v>
      </c>
      <c r="G7" s="5">
        <f>'داده ها'!AB7</f>
        <v>5</v>
      </c>
      <c r="H7" s="5">
        <f>'داده ها'!AC7</f>
        <v>3</v>
      </c>
      <c r="I7" s="5">
        <f>'داده ها'!AD7</f>
        <v>3</v>
      </c>
      <c r="J7" s="5">
        <f>'داده ها'!AE7</f>
        <v>5</v>
      </c>
      <c r="K7" s="5">
        <f>'داده ها'!AF7</f>
        <v>5</v>
      </c>
      <c r="L7" s="5">
        <f>'داده ها'!AG7</f>
        <v>5</v>
      </c>
      <c r="M7" s="5">
        <f>'داده ها'!AH7</f>
        <v>5</v>
      </c>
      <c r="N7" s="5">
        <f>'داده ها'!AI7</f>
        <v>5</v>
      </c>
      <c r="O7" s="5">
        <f>'داده ها'!AJ7</f>
        <v>5</v>
      </c>
      <c r="P7" s="5">
        <f>'داده ها'!AK7</f>
        <v>3</v>
      </c>
      <c r="Q7" s="5">
        <f>'داده ها'!AL7</f>
        <v>5</v>
      </c>
      <c r="R7" s="5">
        <f>'داده ها'!AM7</f>
        <v>5</v>
      </c>
      <c r="S7" s="5">
        <f>'داده ها'!AN7</f>
        <v>3</v>
      </c>
      <c r="T7" s="5">
        <f>'داده ها'!AO7</f>
        <v>5</v>
      </c>
      <c r="U7" s="5">
        <f>'داده ها'!AP7</f>
        <v>3</v>
      </c>
      <c r="V7" s="5">
        <f>'داده ها'!AQ7</f>
        <v>3</v>
      </c>
      <c r="W7" s="5">
        <f>'داده ها'!AR7</f>
        <v>5</v>
      </c>
      <c r="X7" s="5">
        <f>'داده ها'!AS7</f>
        <v>5</v>
      </c>
      <c r="Y7" s="5">
        <f>'داده ها'!AT7</f>
        <v>5</v>
      </c>
      <c r="Z7" s="5">
        <f>'داده ها'!AU7</f>
        <v>5</v>
      </c>
      <c r="AA7" s="5">
        <f>'داده ها'!AV7</f>
        <v>5</v>
      </c>
      <c r="AB7" s="5">
        <f>'داده ها'!AW7</f>
        <v>5</v>
      </c>
      <c r="AC7" s="5">
        <f>'داده ها'!AX7</f>
        <v>5</v>
      </c>
      <c r="AD7" s="2" t="str">
        <f t="shared" si="0"/>
        <v>خفیف</v>
      </c>
      <c r="AE7" s="1" t="str">
        <f t="shared" si="1"/>
        <v>طبیعی</v>
      </c>
      <c r="AF7" s="1" t="str">
        <f t="shared" si="2"/>
        <v>طبیعی</v>
      </c>
      <c r="AG7" s="2" t="str">
        <f t="shared" si="3"/>
        <v>طبیعی</v>
      </c>
      <c r="AH7" s="2" t="str">
        <f t="shared" si="4"/>
        <v>خفیف</v>
      </c>
      <c r="AI7" s="2" t="str">
        <f t="shared" si="5"/>
        <v>خفیف</v>
      </c>
      <c r="AJ7" s="2" t="str">
        <f t="shared" si="6"/>
        <v>طبیعی</v>
      </c>
      <c r="AK7" s="2" t="str">
        <f t="shared" si="7"/>
        <v>طبیعی</v>
      </c>
      <c r="AL7" s="2" t="str">
        <f t="shared" si="8"/>
        <v>طبیعی</v>
      </c>
      <c r="AM7" s="2" t="str">
        <f t="shared" si="9"/>
        <v>طبیعی</v>
      </c>
      <c r="AN7" s="1" t="str">
        <f t="shared" si="10"/>
        <v>طبیعی</v>
      </c>
      <c r="AO7" s="1" t="str">
        <f t="shared" si="11"/>
        <v>طبیعی</v>
      </c>
      <c r="AP7" s="2" t="str">
        <f t="shared" si="12"/>
        <v>خفیف</v>
      </c>
      <c r="AQ7" s="1" t="str">
        <f t="shared" si="13"/>
        <v>طبیعی</v>
      </c>
      <c r="AR7" s="2" t="str">
        <f t="shared" si="14"/>
        <v>طبیعی</v>
      </c>
      <c r="AS7" s="2" t="str">
        <f t="shared" si="15"/>
        <v>خفیف</v>
      </c>
      <c r="AT7" s="2" t="str">
        <f t="shared" si="16"/>
        <v>طبیعی</v>
      </c>
      <c r="AU7" s="2" t="str">
        <f t="shared" si="17"/>
        <v>خفیف</v>
      </c>
      <c r="AV7" s="2" t="str">
        <f t="shared" si="18"/>
        <v>خفیف</v>
      </c>
      <c r="AW7" s="2" t="str">
        <f t="shared" si="19"/>
        <v>طبیعی</v>
      </c>
      <c r="AX7" s="2" t="str">
        <f t="shared" si="20"/>
        <v>طبیعی</v>
      </c>
      <c r="AY7" s="2" t="str">
        <f t="shared" si="21"/>
        <v>طبیعی</v>
      </c>
      <c r="AZ7" s="2" t="str">
        <f t="shared" si="22"/>
        <v>طبیعی</v>
      </c>
      <c r="BA7" s="2" t="str">
        <f t="shared" si="23"/>
        <v>طبیعی</v>
      </c>
      <c r="BB7" s="2" t="str">
        <f t="shared" si="24"/>
        <v>طبیعی</v>
      </c>
      <c r="BC7" s="2" t="str">
        <f t="shared" si="25"/>
        <v>طبیعی</v>
      </c>
    </row>
    <row r="8" spans="1:55" ht="18.75" customHeight="1" x14ac:dyDescent="0.3">
      <c r="A8" s="1" t="str">
        <f>'اطلاعات شخصی'!B8</f>
        <v>جناب آقای</v>
      </c>
      <c r="B8" t="str">
        <f>'داده ها'!B8</f>
        <v>ولی اله</v>
      </c>
      <c r="C8" t="str">
        <f>'داده ها'!C8</f>
        <v>امیری</v>
      </c>
      <c r="D8" s="5">
        <f>'داده ها'!Y8</f>
        <v>3</v>
      </c>
      <c r="E8" s="5">
        <f>'داده ها'!Z8</f>
        <v>5</v>
      </c>
      <c r="F8" s="5">
        <f>'داده ها'!AA8</f>
        <v>5</v>
      </c>
      <c r="G8" s="5">
        <f>'داده ها'!AB8</f>
        <v>5</v>
      </c>
      <c r="H8" s="5">
        <f>'داده ها'!AC8</f>
        <v>5</v>
      </c>
      <c r="I8" s="5">
        <f>'داده ها'!AD8</f>
        <v>3</v>
      </c>
      <c r="J8" s="5">
        <f>'داده ها'!AE8</f>
        <v>3</v>
      </c>
      <c r="K8" s="5">
        <f>'داده ها'!AF8</f>
        <v>5</v>
      </c>
      <c r="L8" s="5">
        <f>'داده ها'!AG8</f>
        <v>3</v>
      </c>
      <c r="M8" s="5">
        <f>'داده ها'!AH8</f>
        <v>5</v>
      </c>
      <c r="N8" s="5">
        <f>'داده ها'!AI8</f>
        <v>5</v>
      </c>
      <c r="O8" s="5">
        <f>'داده ها'!AJ8</f>
        <v>5</v>
      </c>
      <c r="P8" s="5">
        <f>'داده ها'!AK8</f>
        <v>5</v>
      </c>
      <c r="Q8" s="5">
        <f>'داده ها'!AL8</f>
        <v>5</v>
      </c>
      <c r="R8" s="5">
        <f>'داده ها'!AM8</f>
        <v>3</v>
      </c>
      <c r="S8" s="5">
        <f>'داده ها'!AN8</f>
        <v>3</v>
      </c>
      <c r="T8" s="5">
        <f>'داده ها'!AO8</f>
        <v>5</v>
      </c>
      <c r="U8" s="5">
        <f>'داده ها'!AP8</f>
        <v>3</v>
      </c>
      <c r="V8" s="5">
        <f>'داده ها'!AQ8</f>
        <v>5</v>
      </c>
      <c r="W8" s="5">
        <f>'داده ها'!AR8</f>
        <v>3</v>
      </c>
      <c r="X8" s="5">
        <f>'داده ها'!AS8</f>
        <v>5</v>
      </c>
      <c r="Y8" s="5">
        <f>'داده ها'!AT8</f>
        <v>5</v>
      </c>
      <c r="Z8" s="5">
        <f>'داده ها'!AU8</f>
        <v>3</v>
      </c>
      <c r="AA8" s="5">
        <f>'داده ها'!AV8</f>
        <v>5</v>
      </c>
      <c r="AB8" s="5">
        <f>'داده ها'!AW8</f>
        <v>5</v>
      </c>
      <c r="AC8" s="5">
        <f>'داده ها'!AX8</f>
        <v>5</v>
      </c>
      <c r="AD8" s="2" t="str">
        <f t="shared" si="0"/>
        <v>خفیف</v>
      </c>
      <c r="AE8" s="1" t="str">
        <f t="shared" si="1"/>
        <v>طبیعی</v>
      </c>
      <c r="AF8" s="1" t="str">
        <f t="shared" si="2"/>
        <v>طبیعی</v>
      </c>
      <c r="AG8" s="2" t="str">
        <f t="shared" si="3"/>
        <v>طبیعی</v>
      </c>
      <c r="AH8" s="2" t="str">
        <f t="shared" si="4"/>
        <v>طبیعی</v>
      </c>
      <c r="AI8" s="2" t="str">
        <f t="shared" si="5"/>
        <v>خفیف</v>
      </c>
      <c r="AJ8" s="2" t="str">
        <f t="shared" si="6"/>
        <v>خفیف</v>
      </c>
      <c r="AK8" s="2" t="str">
        <f t="shared" si="7"/>
        <v>طبیعی</v>
      </c>
      <c r="AL8" s="2" t="str">
        <f t="shared" si="8"/>
        <v>خفیف</v>
      </c>
      <c r="AM8" s="2" t="str">
        <f t="shared" si="9"/>
        <v>طبیعی</v>
      </c>
      <c r="AN8" s="1" t="str">
        <f t="shared" si="10"/>
        <v>طبیعی</v>
      </c>
      <c r="AO8" s="1" t="str">
        <f t="shared" si="11"/>
        <v>طبیعی</v>
      </c>
      <c r="AP8" s="2" t="str">
        <f t="shared" si="12"/>
        <v>طبیعی</v>
      </c>
      <c r="AQ8" s="1" t="str">
        <f t="shared" si="13"/>
        <v>طبیعی</v>
      </c>
      <c r="AR8" s="2" t="str">
        <f t="shared" si="14"/>
        <v>خفیف</v>
      </c>
      <c r="AS8" s="2" t="str">
        <f t="shared" si="15"/>
        <v>خفیف</v>
      </c>
      <c r="AT8" s="2" t="str">
        <f t="shared" si="16"/>
        <v>طبیعی</v>
      </c>
      <c r="AU8" s="2" t="str">
        <f t="shared" si="17"/>
        <v>خفیف</v>
      </c>
      <c r="AV8" s="2" t="str">
        <f t="shared" si="18"/>
        <v>طبیعی</v>
      </c>
      <c r="AW8" s="2" t="str">
        <f t="shared" si="19"/>
        <v>خفیف</v>
      </c>
      <c r="AX8" s="2" t="str">
        <f t="shared" si="20"/>
        <v>طبیعی</v>
      </c>
      <c r="AY8" s="2" t="str">
        <f t="shared" si="21"/>
        <v>طبیعی</v>
      </c>
      <c r="AZ8" s="2" t="str">
        <f t="shared" si="22"/>
        <v>خفیف</v>
      </c>
      <c r="BA8" s="2" t="str">
        <f t="shared" si="23"/>
        <v>طبیعی</v>
      </c>
      <c r="BB8" s="2" t="str">
        <f t="shared" si="24"/>
        <v>طبیعی</v>
      </c>
      <c r="BC8" s="2" t="str">
        <f t="shared" si="25"/>
        <v>طبیعی</v>
      </c>
    </row>
    <row r="9" spans="1:55" ht="18.75" customHeight="1" x14ac:dyDescent="0.3">
      <c r="A9" s="1" t="str">
        <f>'اطلاعات شخصی'!B9</f>
        <v>سرکار خانم</v>
      </c>
      <c r="B9" t="str">
        <f>'داده ها'!B9</f>
        <v>سعیده</v>
      </c>
      <c r="C9" t="str">
        <f>'داده ها'!C9</f>
        <v>قربانی</v>
      </c>
      <c r="D9" s="5">
        <f>'داده ها'!Y9</f>
        <v>5</v>
      </c>
      <c r="E9" s="5">
        <f>'داده ها'!Z9</f>
        <v>5</v>
      </c>
      <c r="F9" s="5">
        <f>'داده ها'!AA9</f>
        <v>5</v>
      </c>
      <c r="G9" s="5">
        <f>'داده ها'!AB9</f>
        <v>5</v>
      </c>
      <c r="H9" s="5">
        <f>'داده ها'!AC9</f>
        <v>5</v>
      </c>
      <c r="I9" s="5">
        <f>'داده ها'!AD9</f>
        <v>5</v>
      </c>
      <c r="J9" s="5">
        <f>'داده ها'!AE9</f>
        <v>3</v>
      </c>
      <c r="K9" s="5">
        <f>'داده ها'!AF9</f>
        <v>3</v>
      </c>
      <c r="L9" s="5">
        <f>'داده ها'!AG9</f>
        <v>5</v>
      </c>
      <c r="M9" s="5">
        <f>'داده ها'!AH9</f>
        <v>5</v>
      </c>
      <c r="N9" s="5">
        <f>'داده ها'!AI9</f>
        <v>5</v>
      </c>
      <c r="O9" s="5">
        <f>'داده ها'!AJ9</f>
        <v>5</v>
      </c>
      <c r="P9" s="5">
        <f>'داده ها'!AK9</f>
        <v>5</v>
      </c>
      <c r="Q9" s="5">
        <f>'داده ها'!AL9</f>
        <v>5</v>
      </c>
      <c r="R9" s="5">
        <f>'داده ها'!AM9</f>
        <v>5</v>
      </c>
      <c r="S9" s="5">
        <f>'داده ها'!AN9</f>
        <v>5</v>
      </c>
      <c r="T9" s="5">
        <f>'داده ها'!AO9</f>
        <v>5</v>
      </c>
      <c r="U9" s="5">
        <f>'داده ها'!AP9</f>
        <v>5</v>
      </c>
      <c r="V9" s="5">
        <f>'داده ها'!AQ9</f>
        <v>5</v>
      </c>
      <c r="W9" s="5">
        <f>'داده ها'!AR9</f>
        <v>5</v>
      </c>
      <c r="X9" s="5">
        <f>'داده ها'!AS9</f>
        <v>3</v>
      </c>
      <c r="Y9" s="5">
        <f>'داده ها'!AT9</f>
        <v>5</v>
      </c>
      <c r="Z9" s="5">
        <f>'داده ها'!AU9</f>
        <v>5</v>
      </c>
      <c r="AA9" s="5">
        <f>'داده ها'!AV9</f>
        <v>3</v>
      </c>
      <c r="AB9" s="5">
        <f>'داده ها'!AW9</f>
        <v>5</v>
      </c>
      <c r="AC9" s="5">
        <f>'داده ها'!AX9</f>
        <v>5</v>
      </c>
      <c r="AD9" s="2" t="str">
        <f t="shared" si="0"/>
        <v>طبیعی</v>
      </c>
      <c r="AE9" s="1" t="str">
        <f t="shared" si="1"/>
        <v>طبیعی</v>
      </c>
      <c r="AF9" s="1" t="str">
        <f t="shared" si="2"/>
        <v>طبیعی</v>
      </c>
      <c r="AG9" s="2" t="str">
        <f t="shared" si="3"/>
        <v>طبیعی</v>
      </c>
      <c r="AH9" s="2" t="str">
        <f t="shared" si="4"/>
        <v>طبیعی</v>
      </c>
      <c r="AI9" s="2" t="str">
        <f t="shared" si="5"/>
        <v>طبیعی</v>
      </c>
      <c r="AJ9" s="2" t="str">
        <f t="shared" si="6"/>
        <v>خفیف</v>
      </c>
      <c r="AK9" s="2" t="str">
        <f t="shared" si="7"/>
        <v>خفیف</v>
      </c>
      <c r="AL9" s="2" t="str">
        <f t="shared" si="8"/>
        <v>طبیعی</v>
      </c>
      <c r="AM9" s="2" t="str">
        <f t="shared" si="9"/>
        <v>طبیعی</v>
      </c>
      <c r="AN9" s="1" t="str">
        <f t="shared" si="10"/>
        <v>طبیعی</v>
      </c>
      <c r="AO9" s="1" t="str">
        <f t="shared" si="11"/>
        <v>طبیعی</v>
      </c>
      <c r="AP9" s="2" t="str">
        <f t="shared" si="12"/>
        <v>طبیعی</v>
      </c>
      <c r="AQ9" s="1" t="str">
        <f t="shared" si="13"/>
        <v>طبیعی</v>
      </c>
      <c r="AR9" s="2" t="str">
        <f t="shared" si="14"/>
        <v>طبیعی</v>
      </c>
      <c r="AS9" s="2" t="str">
        <f t="shared" si="15"/>
        <v>طبیعی</v>
      </c>
      <c r="AT9" s="2" t="str">
        <f t="shared" si="16"/>
        <v>طبیعی</v>
      </c>
      <c r="AU9" s="2" t="str">
        <f t="shared" si="17"/>
        <v>طبیعی</v>
      </c>
      <c r="AV9" s="2" t="str">
        <f t="shared" si="18"/>
        <v>طبیعی</v>
      </c>
      <c r="AW9" s="2" t="str">
        <f t="shared" si="19"/>
        <v>طبیعی</v>
      </c>
      <c r="AX9" s="2" t="str">
        <f t="shared" si="20"/>
        <v>خفیف</v>
      </c>
      <c r="AY9" s="2" t="str">
        <f t="shared" si="21"/>
        <v>طبیعی</v>
      </c>
      <c r="AZ9" s="2" t="str">
        <f t="shared" si="22"/>
        <v>طبیعی</v>
      </c>
      <c r="BA9" s="2" t="str">
        <f t="shared" si="23"/>
        <v>خفیف</v>
      </c>
      <c r="BB9" s="2" t="str">
        <f t="shared" si="24"/>
        <v>طبیعی</v>
      </c>
      <c r="BC9" s="2" t="str">
        <f t="shared" si="25"/>
        <v>طبیعی</v>
      </c>
    </row>
    <row r="10" spans="1:55" ht="18.75" customHeight="1" x14ac:dyDescent="0.3">
      <c r="A10" s="1" t="str">
        <f>'اطلاعات شخصی'!B10</f>
        <v>سرکار خانم</v>
      </c>
      <c r="B10" t="str">
        <f>'داده ها'!B10</f>
        <v>شیرین</v>
      </c>
      <c r="C10" t="str">
        <f>'داده ها'!C10</f>
        <v>شیرانی</v>
      </c>
      <c r="D10" s="5">
        <f>'داده ها'!Y10</f>
        <v>5</v>
      </c>
      <c r="E10" s="5">
        <f>'داده ها'!Z10</f>
        <v>5</v>
      </c>
      <c r="F10" s="5">
        <f>'داده ها'!AA10</f>
        <v>5</v>
      </c>
      <c r="G10" s="5">
        <f>'داده ها'!AB10</f>
        <v>5</v>
      </c>
      <c r="H10" s="5">
        <f>'داده ها'!AC10</f>
        <v>5</v>
      </c>
      <c r="I10" s="5">
        <f>'داده ها'!AD10</f>
        <v>5</v>
      </c>
      <c r="J10" s="5">
        <f>'داده ها'!AE10</f>
        <v>3</v>
      </c>
      <c r="K10" s="5">
        <f>'داده ها'!AF10</f>
        <v>3</v>
      </c>
      <c r="L10" s="5">
        <f>'داده ها'!AG10</f>
        <v>5</v>
      </c>
      <c r="M10" s="5">
        <f>'داده ها'!AH10</f>
        <v>5</v>
      </c>
      <c r="N10" s="5">
        <f>'داده ها'!AI10</f>
        <v>5</v>
      </c>
      <c r="O10" s="5">
        <f>'داده ها'!AJ10</f>
        <v>5</v>
      </c>
      <c r="P10" s="5">
        <f>'داده ها'!AK10</f>
        <v>5</v>
      </c>
      <c r="Q10" s="5">
        <f>'داده ها'!AL10</f>
        <v>5</v>
      </c>
      <c r="R10" s="5">
        <f>'داده ها'!AM10</f>
        <v>5</v>
      </c>
      <c r="S10" s="5">
        <f>'داده ها'!AN10</f>
        <v>5</v>
      </c>
      <c r="T10" s="5">
        <f>'داده ها'!AO10</f>
        <v>5</v>
      </c>
      <c r="U10" s="5">
        <f>'داده ها'!AP10</f>
        <v>5</v>
      </c>
      <c r="V10" s="5">
        <f>'داده ها'!AQ10</f>
        <v>5</v>
      </c>
      <c r="W10" s="5">
        <f>'داده ها'!AR10</f>
        <v>5</v>
      </c>
      <c r="X10" s="5">
        <f>'داده ها'!AS10</f>
        <v>5</v>
      </c>
      <c r="Y10" s="5">
        <f>'داده ها'!AT10</f>
        <v>5</v>
      </c>
      <c r="Z10" s="5">
        <f>'داده ها'!AU10</f>
        <v>5</v>
      </c>
      <c r="AA10" s="5">
        <f>'داده ها'!AV10</f>
        <v>5</v>
      </c>
      <c r="AB10" s="5">
        <f>'داده ها'!AW10</f>
        <v>5</v>
      </c>
      <c r="AC10" s="5">
        <f>'داده ها'!AX10</f>
        <v>5</v>
      </c>
      <c r="AD10" s="2" t="str">
        <f t="shared" si="0"/>
        <v>طبیعی</v>
      </c>
      <c r="AE10" s="1" t="str">
        <f t="shared" si="1"/>
        <v>طبیعی</v>
      </c>
      <c r="AF10" s="1" t="str">
        <f t="shared" si="2"/>
        <v>طبیعی</v>
      </c>
      <c r="AG10" s="2" t="str">
        <f t="shared" si="3"/>
        <v>طبیعی</v>
      </c>
      <c r="AH10" s="2" t="str">
        <f t="shared" si="4"/>
        <v>طبیعی</v>
      </c>
      <c r="AI10" s="2" t="str">
        <f t="shared" si="5"/>
        <v>طبیعی</v>
      </c>
      <c r="AJ10" s="2" t="str">
        <f t="shared" si="6"/>
        <v>خفیف</v>
      </c>
      <c r="AK10" s="2" t="str">
        <f t="shared" si="7"/>
        <v>خفیف</v>
      </c>
      <c r="AL10" s="2" t="str">
        <f t="shared" si="8"/>
        <v>طبیعی</v>
      </c>
      <c r="AM10" s="2" t="str">
        <f t="shared" si="9"/>
        <v>طبیعی</v>
      </c>
      <c r="AN10" s="1" t="str">
        <f t="shared" si="10"/>
        <v>طبیعی</v>
      </c>
      <c r="AO10" s="1" t="str">
        <f t="shared" si="11"/>
        <v>طبیعی</v>
      </c>
      <c r="AP10" s="2" t="str">
        <f t="shared" si="12"/>
        <v>طبیعی</v>
      </c>
      <c r="AQ10" s="1" t="str">
        <f t="shared" si="13"/>
        <v>طبیعی</v>
      </c>
      <c r="AR10" s="2" t="str">
        <f t="shared" si="14"/>
        <v>طبیعی</v>
      </c>
      <c r="AS10" s="2" t="str">
        <f t="shared" si="15"/>
        <v>طبیعی</v>
      </c>
      <c r="AT10" s="2" t="str">
        <f t="shared" si="16"/>
        <v>طبیعی</v>
      </c>
      <c r="AU10" s="2" t="str">
        <f t="shared" si="17"/>
        <v>طبیعی</v>
      </c>
      <c r="AV10" s="2" t="str">
        <f t="shared" si="18"/>
        <v>طبیعی</v>
      </c>
      <c r="AW10" s="2" t="str">
        <f t="shared" si="19"/>
        <v>طبیعی</v>
      </c>
      <c r="AX10" s="2" t="str">
        <f t="shared" si="20"/>
        <v>طبیعی</v>
      </c>
      <c r="AY10" s="2" t="str">
        <f t="shared" si="21"/>
        <v>طبیعی</v>
      </c>
      <c r="AZ10" s="2" t="str">
        <f t="shared" si="22"/>
        <v>طبیعی</v>
      </c>
      <c r="BA10" s="2" t="str">
        <f t="shared" si="23"/>
        <v>طبیعی</v>
      </c>
      <c r="BB10" s="2" t="str">
        <f t="shared" si="24"/>
        <v>طبیعی</v>
      </c>
      <c r="BC10" s="2" t="str">
        <f t="shared" si="25"/>
        <v>طبیعی</v>
      </c>
    </row>
    <row r="11" spans="1:55" ht="18.75" customHeight="1" x14ac:dyDescent="0.3">
      <c r="A11" s="1" t="str">
        <f>'اطلاعات شخصی'!B11</f>
        <v>سرکار خانم</v>
      </c>
      <c r="B11" t="str">
        <f>'داده ها'!B11</f>
        <v>مائده</v>
      </c>
      <c r="C11" t="str">
        <f>'داده ها'!C11</f>
        <v>اسدی</v>
      </c>
      <c r="D11" s="5">
        <f>'داده ها'!Y11</f>
        <v>5</v>
      </c>
      <c r="E11" s="5">
        <f>'داده ها'!Z11</f>
        <v>5</v>
      </c>
      <c r="F11" s="5">
        <f>'داده ها'!AA11</f>
        <v>5</v>
      </c>
      <c r="G11" s="5">
        <f>'داده ها'!AB11</f>
        <v>5</v>
      </c>
      <c r="H11" s="5">
        <f>'داده ها'!AC11</f>
        <v>5</v>
      </c>
      <c r="I11" s="5">
        <f>'داده ها'!AD11</f>
        <v>5</v>
      </c>
      <c r="J11" s="5">
        <f>'داده ها'!AE11</f>
        <v>5</v>
      </c>
      <c r="K11" s="5">
        <f>'داده ها'!AF11</f>
        <v>3</v>
      </c>
      <c r="L11" s="5">
        <f>'داده ها'!AG11</f>
        <v>5</v>
      </c>
      <c r="M11" s="5">
        <f>'داده ها'!AH11</f>
        <v>5</v>
      </c>
      <c r="N11" s="5">
        <f>'داده ها'!AI11</f>
        <v>5</v>
      </c>
      <c r="O11" s="5">
        <f>'داده ها'!AJ11</f>
        <v>5</v>
      </c>
      <c r="P11" s="5">
        <f>'داده ها'!AK11</f>
        <v>3</v>
      </c>
      <c r="Q11" s="5">
        <f>'داده ها'!AL11</f>
        <v>5</v>
      </c>
      <c r="R11" s="5">
        <f>'داده ها'!AM11</f>
        <v>3</v>
      </c>
      <c r="S11" s="5">
        <f>'داده ها'!AN11</f>
        <v>5</v>
      </c>
      <c r="T11" s="5">
        <f>'داده ها'!AO11</f>
        <v>5</v>
      </c>
      <c r="U11" s="5">
        <f>'داده ها'!AP11</f>
        <v>5</v>
      </c>
      <c r="V11" s="5">
        <f>'داده ها'!AQ11</f>
        <v>5</v>
      </c>
      <c r="W11" s="5">
        <f>'داده ها'!AR11</f>
        <v>5</v>
      </c>
      <c r="X11" s="5">
        <f>'داده ها'!AS11</f>
        <v>5</v>
      </c>
      <c r="Y11" s="5">
        <f>'داده ها'!AT11</f>
        <v>3</v>
      </c>
      <c r="Z11" s="5">
        <f>'داده ها'!AU11</f>
        <v>5</v>
      </c>
      <c r="AA11" s="5">
        <f>'داده ها'!AV11</f>
        <v>5</v>
      </c>
      <c r="AB11" s="5">
        <f>'داده ها'!AW11</f>
        <v>5</v>
      </c>
      <c r="AC11" s="5">
        <f>'داده ها'!AX11</f>
        <v>5</v>
      </c>
      <c r="AD11" s="2" t="str">
        <f t="shared" si="0"/>
        <v>طبیعی</v>
      </c>
      <c r="AE11" s="1" t="str">
        <f t="shared" si="1"/>
        <v>طبیعی</v>
      </c>
      <c r="AF11" s="1" t="str">
        <f t="shared" si="2"/>
        <v>طبیعی</v>
      </c>
      <c r="AG11" s="2" t="str">
        <f t="shared" si="3"/>
        <v>طبیعی</v>
      </c>
      <c r="AH11" s="2" t="str">
        <f t="shared" si="4"/>
        <v>طبیعی</v>
      </c>
      <c r="AI11" s="2" t="str">
        <f t="shared" si="5"/>
        <v>طبیعی</v>
      </c>
      <c r="AJ11" s="2" t="str">
        <f t="shared" si="6"/>
        <v>طبیعی</v>
      </c>
      <c r="AK11" s="2" t="str">
        <f t="shared" si="7"/>
        <v>خفیف</v>
      </c>
      <c r="AL11" s="2" t="str">
        <f t="shared" si="8"/>
        <v>طبیعی</v>
      </c>
      <c r="AM11" s="2" t="str">
        <f t="shared" si="9"/>
        <v>طبیعی</v>
      </c>
      <c r="AN11" s="1" t="str">
        <f t="shared" si="10"/>
        <v>طبیعی</v>
      </c>
      <c r="AO11" s="1" t="str">
        <f t="shared" si="11"/>
        <v>طبیعی</v>
      </c>
      <c r="AP11" s="2" t="str">
        <f t="shared" si="12"/>
        <v>خفیف</v>
      </c>
      <c r="AQ11" s="1" t="str">
        <f t="shared" si="13"/>
        <v>طبیعی</v>
      </c>
      <c r="AR11" s="2" t="str">
        <f t="shared" si="14"/>
        <v>خفیف</v>
      </c>
      <c r="AS11" s="2" t="str">
        <f t="shared" si="15"/>
        <v>طبیعی</v>
      </c>
      <c r="AT11" s="2" t="str">
        <f t="shared" si="16"/>
        <v>طبیعی</v>
      </c>
      <c r="AU11" s="2" t="str">
        <f t="shared" si="17"/>
        <v>طبیعی</v>
      </c>
      <c r="AV11" s="2" t="str">
        <f t="shared" si="18"/>
        <v>طبیعی</v>
      </c>
      <c r="AW11" s="2" t="str">
        <f t="shared" si="19"/>
        <v>طبیعی</v>
      </c>
      <c r="AX11" s="2" t="str">
        <f t="shared" si="20"/>
        <v>طبیعی</v>
      </c>
      <c r="AY11" s="2" t="str">
        <f t="shared" si="21"/>
        <v>خفیف</v>
      </c>
      <c r="AZ11" s="2" t="str">
        <f t="shared" si="22"/>
        <v>طبیعی</v>
      </c>
      <c r="BA11" s="2" t="str">
        <f t="shared" si="23"/>
        <v>طبیعی</v>
      </c>
      <c r="BB11" s="2" t="str">
        <f t="shared" si="24"/>
        <v>طبیعی</v>
      </c>
      <c r="BC11" s="2" t="str">
        <f t="shared" si="25"/>
        <v>طبیعی</v>
      </c>
    </row>
    <row r="12" spans="1:55" ht="18.75" customHeight="1" x14ac:dyDescent="0.3">
      <c r="A12" s="1" t="str">
        <f>'اطلاعات شخصی'!B12</f>
        <v>سرکار خانم</v>
      </c>
      <c r="B12" t="str">
        <f>'داده ها'!B12</f>
        <v>مرضیه</v>
      </c>
      <c r="C12" t="str">
        <f>'داده ها'!C12</f>
        <v>رحیمی</v>
      </c>
      <c r="D12" s="5">
        <f>'داده ها'!Y12</f>
        <v>5</v>
      </c>
      <c r="E12" s="5">
        <f>'داده ها'!Z12</f>
        <v>5</v>
      </c>
      <c r="F12" s="5">
        <f>'داده ها'!AA12</f>
        <v>5</v>
      </c>
      <c r="G12" s="5">
        <f>'داده ها'!AB12</f>
        <v>5</v>
      </c>
      <c r="H12" s="5">
        <f>'داده ها'!AC12</f>
        <v>5</v>
      </c>
      <c r="I12" s="5">
        <f>'داده ها'!AD12</f>
        <v>5</v>
      </c>
      <c r="J12" s="5">
        <f>'داده ها'!AE12</f>
        <v>3</v>
      </c>
      <c r="K12" s="5">
        <f>'داده ها'!AF12</f>
        <v>3</v>
      </c>
      <c r="L12" s="5">
        <f>'داده ها'!AG12</f>
        <v>5</v>
      </c>
      <c r="M12" s="5">
        <f>'داده ها'!AH12</f>
        <v>5</v>
      </c>
      <c r="N12" s="5">
        <f>'داده ها'!AI12</f>
        <v>5</v>
      </c>
      <c r="O12" s="5">
        <f>'داده ها'!AJ12</f>
        <v>5</v>
      </c>
      <c r="P12" s="5">
        <f>'داده ها'!AK12</f>
        <v>5</v>
      </c>
      <c r="Q12" s="5">
        <f>'داده ها'!AL12</f>
        <v>5</v>
      </c>
      <c r="R12" s="5">
        <f>'داده ها'!AM12</f>
        <v>3</v>
      </c>
      <c r="S12" s="5">
        <f>'داده ها'!AN12</f>
        <v>5</v>
      </c>
      <c r="T12" s="5">
        <f>'داده ها'!AO12</f>
        <v>5</v>
      </c>
      <c r="U12" s="5">
        <f>'داده ها'!AP12</f>
        <v>5</v>
      </c>
      <c r="V12" s="5">
        <f>'داده ها'!AQ12</f>
        <v>5</v>
      </c>
      <c r="W12" s="5">
        <f>'داده ها'!AR12</f>
        <v>5</v>
      </c>
      <c r="X12" s="5">
        <f>'داده ها'!AS12</f>
        <v>5</v>
      </c>
      <c r="Y12" s="5">
        <f>'داده ها'!AT12</f>
        <v>5</v>
      </c>
      <c r="Z12" s="5">
        <f>'داده ها'!AU12</f>
        <v>5</v>
      </c>
      <c r="AA12" s="5">
        <f>'داده ها'!AV12</f>
        <v>5</v>
      </c>
      <c r="AB12" s="5">
        <f>'داده ها'!AW12</f>
        <v>5</v>
      </c>
      <c r="AC12" s="5">
        <f>'داده ها'!AX12</f>
        <v>1</v>
      </c>
      <c r="AD12" s="2" t="str">
        <f t="shared" si="0"/>
        <v>طبیعی</v>
      </c>
      <c r="AE12" s="1" t="str">
        <f t="shared" si="1"/>
        <v>طبیعی</v>
      </c>
      <c r="AF12" s="1" t="str">
        <f t="shared" si="2"/>
        <v>طبیعی</v>
      </c>
      <c r="AG12" s="2" t="str">
        <f t="shared" si="3"/>
        <v>طبیعی</v>
      </c>
      <c r="AH12" s="2" t="str">
        <f t="shared" si="4"/>
        <v>طبیعی</v>
      </c>
      <c r="AI12" s="2" t="str">
        <f t="shared" si="5"/>
        <v>طبیعی</v>
      </c>
      <c r="AJ12" s="2" t="str">
        <f t="shared" si="6"/>
        <v>خفیف</v>
      </c>
      <c r="AK12" s="2" t="str">
        <f t="shared" si="7"/>
        <v>خفیف</v>
      </c>
      <c r="AL12" s="2" t="str">
        <f t="shared" si="8"/>
        <v>طبیعی</v>
      </c>
      <c r="AM12" s="2" t="str">
        <f t="shared" si="9"/>
        <v>طبیعی</v>
      </c>
      <c r="AN12" s="1" t="str">
        <f t="shared" si="10"/>
        <v>طبیعی</v>
      </c>
      <c r="AO12" s="1" t="str">
        <f t="shared" si="11"/>
        <v>طبیعی</v>
      </c>
      <c r="AP12" s="2" t="str">
        <f t="shared" si="12"/>
        <v>طبیعی</v>
      </c>
      <c r="AQ12" s="1" t="str">
        <f t="shared" si="13"/>
        <v>طبیعی</v>
      </c>
      <c r="AR12" s="2" t="str">
        <f t="shared" si="14"/>
        <v>خفیف</v>
      </c>
      <c r="AS12" s="2" t="str">
        <f t="shared" si="15"/>
        <v>طبیعی</v>
      </c>
      <c r="AT12" s="2" t="str">
        <f t="shared" si="16"/>
        <v>طبیعی</v>
      </c>
      <c r="AU12" s="2" t="str">
        <f t="shared" si="17"/>
        <v>طبیعی</v>
      </c>
      <c r="AV12" s="2" t="str">
        <f t="shared" si="18"/>
        <v>طبیعی</v>
      </c>
      <c r="AW12" s="2" t="str">
        <f t="shared" si="19"/>
        <v>طبیعی</v>
      </c>
      <c r="AX12" s="2" t="str">
        <f t="shared" si="20"/>
        <v>طبیعی</v>
      </c>
      <c r="AY12" s="2" t="str">
        <f t="shared" si="21"/>
        <v>طبیعی</v>
      </c>
      <c r="AZ12" s="2" t="str">
        <f t="shared" si="22"/>
        <v>طبیعی</v>
      </c>
      <c r="BA12" s="2" t="str">
        <f t="shared" si="23"/>
        <v>طبیعی</v>
      </c>
      <c r="BB12" s="2" t="str">
        <f t="shared" si="24"/>
        <v>طبیعی</v>
      </c>
      <c r="BC12" s="2" t="str">
        <f t="shared" si="25"/>
        <v>شدید</v>
      </c>
    </row>
    <row r="13" spans="1:55" ht="18.75" customHeight="1" x14ac:dyDescent="0.3">
      <c r="A13" s="1" t="str">
        <f>'اطلاعات شخصی'!B13</f>
        <v>سرکار خانم</v>
      </c>
      <c r="B13" t="str">
        <f>'داده ها'!B13</f>
        <v>نگین</v>
      </c>
      <c r="C13" t="str">
        <f>'داده ها'!C13</f>
        <v>رهبر</v>
      </c>
      <c r="D13" s="5">
        <f>'داده ها'!Y13</f>
        <v>3</v>
      </c>
      <c r="E13" s="5">
        <f>'داده ها'!Z13</f>
        <v>5</v>
      </c>
      <c r="F13" s="5">
        <f>'داده ها'!AA13</f>
        <v>5</v>
      </c>
      <c r="G13" s="5">
        <f>'داده ها'!AB13</f>
        <v>3</v>
      </c>
      <c r="H13" s="5">
        <f>'داده ها'!AC13</f>
        <v>3</v>
      </c>
      <c r="I13" s="5">
        <f>'داده ها'!AD13</f>
        <v>5</v>
      </c>
      <c r="J13" s="5">
        <f>'داده ها'!AE13</f>
        <v>5</v>
      </c>
      <c r="K13" s="5">
        <f>'داده ها'!AF13</f>
        <v>3</v>
      </c>
      <c r="L13" s="5">
        <f>'داده ها'!AG13</f>
        <v>5</v>
      </c>
      <c r="M13" s="5">
        <f>'داده ها'!AH13</f>
        <v>5</v>
      </c>
      <c r="N13" s="5">
        <f>'داده ها'!AI13</f>
        <v>5</v>
      </c>
      <c r="O13" s="5">
        <f>'داده ها'!AJ13</f>
        <v>5</v>
      </c>
      <c r="P13" s="5">
        <f>'داده ها'!AK13</f>
        <v>3</v>
      </c>
      <c r="Q13" s="5">
        <f>'داده ها'!AL13</f>
        <v>5</v>
      </c>
      <c r="R13" s="5">
        <f>'داده ها'!AM13</f>
        <v>5</v>
      </c>
      <c r="S13" s="5">
        <f>'داده ها'!AN13</f>
        <v>5</v>
      </c>
      <c r="T13" s="5">
        <f>'داده ها'!AO13</f>
        <v>5</v>
      </c>
      <c r="U13" s="5">
        <f>'داده ها'!AP13</f>
        <v>5</v>
      </c>
      <c r="V13" s="5">
        <f>'داده ها'!AQ13</f>
        <v>5</v>
      </c>
      <c r="W13" s="5">
        <f>'داده ها'!AR13</f>
        <v>5</v>
      </c>
      <c r="X13" s="5">
        <f>'داده ها'!AS13</f>
        <v>3</v>
      </c>
      <c r="Y13" s="5">
        <f>'داده ها'!AT13</f>
        <v>5</v>
      </c>
      <c r="Z13" s="5">
        <f>'داده ها'!AU13</f>
        <v>5</v>
      </c>
      <c r="AA13" s="5">
        <f>'داده ها'!AV13</f>
        <v>3</v>
      </c>
      <c r="AB13" s="5">
        <f>'داده ها'!AW13</f>
        <v>3</v>
      </c>
      <c r="AC13" s="5">
        <f>'داده ها'!AX13</f>
        <v>5</v>
      </c>
      <c r="AD13" s="2" t="str">
        <f t="shared" si="0"/>
        <v>خفیف</v>
      </c>
      <c r="AE13" s="1" t="str">
        <f t="shared" si="1"/>
        <v>طبیعی</v>
      </c>
      <c r="AF13" s="1" t="str">
        <f t="shared" si="2"/>
        <v>طبیعی</v>
      </c>
      <c r="AG13" s="2" t="str">
        <f t="shared" si="3"/>
        <v>خفیف</v>
      </c>
      <c r="AH13" s="2" t="str">
        <f t="shared" si="4"/>
        <v>خفیف</v>
      </c>
      <c r="AI13" s="2" t="str">
        <f t="shared" si="5"/>
        <v>طبیعی</v>
      </c>
      <c r="AJ13" s="2" t="str">
        <f t="shared" si="6"/>
        <v>طبیعی</v>
      </c>
      <c r="AK13" s="2" t="str">
        <f t="shared" si="7"/>
        <v>خفیف</v>
      </c>
      <c r="AL13" s="2" t="str">
        <f t="shared" si="8"/>
        <v>طبیعی</v>
      </c>
      <c r="AM13" s="2" t="str">
        <f t="shared" si="9"/>
        <v>طبیعی</v>
      </c>
      <c r="AN13" s="1" t="str">
        <f t="shared" si="10"/>
        <v>طبیعی</v>
      </c>
      <c r="AO13" s="1" t="str">
        <f t="shared" si="11"/>
        <v>طبیعی</v>
      </c>
      <c r="AP13" s="2" t="str">
        <f t="shared" si="12"/>
        <v>خفیف</v>
      </c>
      <c r="AQ13" s="1" t="str">
        <f t="shared" si="13"/>
        <v>طبیعی</v>
      </c>
      <c r="AR13" s="2" t="str">
        <f t="shared" si="14"/>
        <v>طبیعی</v>
      </c>
      <c r="AS13" s="2" t="str">
        <f t="shared" si="15"/>
        <v>طبیعی</v>
      </c>
      <c r="AT13" s="2" t="str">
        <f t="shared" si="16"/>
        <v>طبیعی</v>
      </c>
      <c r="AU13" s="2" t="str">
        <f t="shared" si="17"/>
        <v>طبیعی</v>
      </c>
      <c r="AV13" s="2" t="str">
        <f t="shared" si="18"/>
        <v>طبیعی</v>
      </c>
      <c r="AW13" s="2" t="str">
        <f t="shared" si="19"/>
        <v>طبیعی</v>
      </c>
      <c r="AX13" s="2" t="str">
        <f t="shared" si="20"/>
        <v>خفیف</v>
      </c>
      <c r="AY13" s="2" t="str">
        <f t="shared" si="21"/>
        <v>طبیعی</v>
      </c>
      <c r="AZ13" s="2" t="str">
        <f t="shared" si="22"/>
        <v>طبیعی</v>
      </c>
      <c r="BA13" s="2" t="str">
        <f t="shared" si="23"/>
        <v>خفیف</v>
      </c>
      <c r="BB13" s="2" t="str">
        <f t="shared" si="24"/>
        <v>خفیف</v>
      </c>
      <c r="BC13" s="2" t="str">
        <f t="shared" si="25"/>
        <v>طبیعی</v>
      </c>
    </row>
    <row r="14" spans="1:55" ht="18.75" customHeight="1" x14ac:dyDescent="0.3">
      <c r="A14" s="1" t="str">
        <f>'اطلاعات شخصی'!B14</f>
        <v>سرکار خانم</v>
      </c>
      <c r="B14" t="str">
        <f>'داده ها'!B14</f>
        <v>سمیرا</v>
      </c>
      <c r="C14" t="str">
        <f>'داده ها'!C14</f>
        <v>قربانی</v>
      </c>
      <c r="D14" s="5">
        <f>'داده ها'!Y14</f>
        <v>5</v>
      </c>
      <c r="E14" s="5">
        <f>'داده ها'!Z14</f>
        <v>5</v>
      </c>
      <c r="F14" s="5">
        <f>'داده ها'!AA14</f>
        <v>5</v>
      </c>
      <c r="G14" s="5">
        <f>'داده ها'!AB14</f>
        <v>5</v>
      </c>
      <c r="H14" s="5">
        <f>'داده ها'!AC14</f>
        <v>5</v>
      </c>
      <c r="I14" s="5">
        <f>'داده ها'!AD14</f>
        <v>5</v>
      </c>
      <c r="J14" s="5">
        <f>'داده ها'!AE14</f>
        <v>5</v>
      </c>
      <c r="K14" s="5">
        <f>'داده ها'!AF14</f>
        <v>5</v>
      </c>
      <c r="L14" s="5">
        <f>'داده ها'!AG14</f>
        <v>5</v>
      </c>
      <c r="M14" s="5">
        <f>'داده ها'!AH14</f>
        <v>5</v>
      </c>
      <c r="N14" s="5">
        <f>'داده ها'!AI14</f>
        <v>5</v>
      </c>
      <c r="O14" s="5">
        <f>'داده ها'!AJ14</f>
        <v>5</v>
      </c>
      <c r="P14" s="5">
        <f>'داده ها'!AK14</f>
        <v>5</v>
      </c>
      <c r="Q14" s="5">
        <f>'داده ها'!AL14</f>
        <v>5</v>
      </c>
      <c r="R14" s="5">
        <f>'داده ها'!AM14</f>
        <v>3</v>
      </c>
      <c r="S14" s="5">
        <f>'داده ها'!AN14</f>
        <v>5</v>
      </c>
      <c r="T14" s="5">
        <f>'داده ها'!AO14</f>
        <v>5</v>
      </c>
      <c r="U14" s="5">
        <f>'داده ها'!AP14</f>
        <v>3</v>
      </c>
      <c r="V14" s="5">
        <f>'داده ها'!AQ14</f>
        <v>5</v>
      </c>
      <c r="W14" s="5">
        <f>'داده ها'!AR14</f>
        <v>5</v>
      </c>
      <c r="X14" s="5">
        <f>'داده ها'!AS14</f>
        <v>5</v>
      </c>
      <c r="Y14" s="5">
        <f>'داده ها'!AT14</f>
        <v>3</v>
      </c>
      <c r="Z14" s="5">
        <f>'داده ها'!AU14</f>
        <v>5</v>
      </c>
      <c r="AA14" s="5">
        <f>'داده ها'!AV14</f>
        <v>5</v>
      </c>
      <c r="AB14" s="5">
        <f>'داده ها'!AW14</f>
        <v>5</v>
      </c>
      <c r="AC14" s="5">
        <f>'داده ها'!AX14</f>
        <v>5</v>
      </c>
      <c r="AD14" s="2" t="str">
        <f t="shared" si="0"/>
        <v>طبیعی</v>
      </c>
      <c r="AE14" s="1" t="str">
        <f t="shared" si="1"/>
        <v>طبیعی</v>
      </c>
      <c r="AF14" s="1" t="str">
        <f t="shared" si="2"/>
        <v>طبیعی</v>
      </c>
      <c r="AG14" s="2" t="str">
        <f t="shared" si="3"/>
        <v>طبیعی</v>
      </c>
      <c r="AH14" s="2" t="str">
        <f t="shared" si="4"/>
        <v>طبیعی</v>
      </c>
      <c r="AI14" s="2" t="str">
        <f t="shared" si="5"/>
        <v>طبیعی</v>
      </c>
      <c r="AJ14" s="2" t="str">
        <f t="shared" si="6"/>
        <v>طبیعی</v>
      </c>
      <c r="AK14" s="2" t="str">
        <f t="shared" si="7"/>
        <v>طبیعی</v>
      </c>
      <c r="AL14" s="2" t="str">
        <f t="shared" si="8"/>
        <v>طبیعی</v>
      </c>
      <c r="AM14" s="2" t="str">
        <f t="shared" si="9"/>
        <v>طبیعی</v>
      </c>
      <c r="AN14" s="1" t="str">
        <f t="shared" si="10"/>
        <v>طبیعی</v>
      </c>
      <c r="AO14" s="1" t="str">
        <f t="shared" si="11"/>
        <v>طبیعی</v>
      </c>
      <c r="AP14" s="2" t="str">
        <f t="shared" si="12"/>
        <v>طبیعی</v>
      </c>
      <c r="AQ14" s="1" t="str">
        <f t="shared" si="13"/>
        <v>طبیعی</v>
      </c>
      <c r="AR14" s="2" t="str">
        <f t="shared" si="14"/>
        <v>خفیف</v>
      </c>
      <c r="AS14" s="2" t="str">
        <f t="shared" si="15"/>
        <v>طبیعی</v>
      </c>
      <c r="AT14" s="2" t="str">
        <f t="shared" si="16"/>
        <v>طبیعی</v>
      </c>
      <c r="AU14" s="2" t="str">
        <f t="shared" si="17"/>
        <v>خفیف</v>
      </c>
      <c r="AV14" s="2" t="str">
        <f t="shared" si="18"/>
        <v>طبیعی</v>
      </c>
      <c r="AW14" s="2" t="str">
        <f t="shared" si="19"/>
        <v>طبیعی</v>
      </c>
      <c r="AX14" s="2" t="str">
        <f t="shared" si="20"/>
        <v>طبیعی</v>
      </c>
      <c r="AY14" s="2" t="str">
        <f t="shared" si="21"/>
        <v>خفیف</v>
      </c>
      <c r="AZ14" s="2" t="str">
        <f t="shared" si="22"/>
        <v>طبیعی</v>
      </c>
      <c r="BA14" s="2" t="str">
        <f t="shared" si="23"/>
        <v>طبیعی</v>
      </c>
      <c r="BB14" s="2" t="str">
        <f t="shared" si="24"/>
        <v>طبیعی</v>
      </c>
      <c r="BC14" s="2" t="str">
        <f t="shared" si="25"/>
        <v>طبیعی</v>
      </c>
    </row>
    <row r="15" spans="1:55" ht="18.75" customHeight="1" x14ac:dyDescent="0.3">
      <c r="A15" s="5">
        <f>'اطلاعات شخصی'!B15</f>
        <v>7</v>
      </c>
      <c r="B15" t="str">
        <f>'داده ها'!B15</f>
        <v>نفر کارکنان آقای</v>
      </c>
      <c r="C15" t="str">
        <f>'داده ها'!C15</f>
        <v>شرکت بهبود ارتباط چهلستون</v>
      </c>
      <c r="D15" s="5">
        <f>'داده ها'!Y15</f>
        <v>3</v>
      </c>
      <c r="E15" s="5">
        <f>'داده ها'!Z15</f>
        <v>5</v>
      </c>
      <c r="F15" s="5">
        <f>'داده ها'!AA15</f>
        <v>5</v>
      </c>
      <c r="G15" s="9">
        <f>'داده ها'!AB15</f>
        <v>4.1428571428571432</v>
      </c>
      <c r="H15" s="9">
        <f>'داده ها'!AC15</f>
        <v>4.1428571428571432</v>
      </c>
      <c r="I15" s="9">
        <f>'داده ها'!AD15</f>
        <v>3.5714285714285716</v>
      </c>
      <c r="J15" s="9">
        <f>'داده ها'!AE15</f>
        <v>3.5714285714285716</v>
      </c>
      <c r="K15" s="9">
        <f>'داده ها'!AF15</f>
        <v>4.7142857142857144</v>
      </c>
      <c r="L15" s="9">
        <f>'داده ها'!AG15</f>
        <v>4.4285714285714288</v>
      </c>
      <c r="M15" s="9">
        <f>'داده ها'!AH15</f>
        <v>4.7142857142857144</v>
      </c>
      <c r="N15" s="5">
        <f>'داده ها'!AI15</f>
        <v>5</v>
      </c>
      <c r="O15" s="5">
        <f>'داده ها'!AJ15</f>
        <v>5</v>
      </c>
      <c r="P15" s="9">
        <f>'داده ها'!AK15</f>
        <v>4.4285714285714288</v>
      </c>
      <c r="Q15" s="5">
        <f>'داده ها'!AL15</f>
        <v>5</v>
      </c>
      <c r="R15" s="5">
        <f>'داده ها'!AM15</f>
        <v>3</v>
      </c>
      <c r="S15" s="9">
        <f>'داده ها'!AN15</f>
        <v>3.5714285714285716</v>
      </c>
      <c r="T15" s="9">
        <f>'داده ها'!AO15</f>
        <v>4.1428571428571432</v>
      </c>
      <c r="U15" s="5">
        <f>'داده ها'!AP15</f>
        <v>3</v>
      </c>
      <c r="V15" s="9">
        <f>'داده ها'!AQ15</f>
        <v>4.1428571428571432</v>
      </c>
      <c r="W15" s="9">
        <f>'داده ها'!AR15</f>
        <v>4.7142857142857144</v>
      </c>
      <c r="X15" s="9">
        <f>'داده ها'!AS15</f>
        <v>4.4285714285714288</v>
      </c>
      <c r="Y15" s="5">
        <f>'داده ها'!AT15</f>
        <v>5</v>
      </c>
      <c r="Z15" s="9">
        <f>'داده ها'!AU15</f>
        <v>3.8571428571428572</v>
      </c>
      <c r="AA15" s="9">
        <f>'داده ها'!AV15</f>
        <v>4.4285714285714288</v>
      </c>
      <c r="AB15" s="9">
        <f>'داده ها'!AW15</f>
        <v>4.4285714285714288</v>
      </c>
      <c r="AC15" s="9">
        <f>'داده ها'!AX15</f>
        <v>4.7142857142857144</v>
      </c>
      <c r="AD15" s="5">
        <f t="shared" ref="AD15:BC15" si="26">($A15-COUNTIF(AD2:AD8,"طبیعی"))/$A15*100</f>
        <v>100</v>
      </c>
      <c r="AE15" s="5">
        <f t="shared" si="26"/>
        <v>0</v>
      </c>
      <c r="AF15" s="5">
        <f t="shared" si="26"/>
        <v>0</v>
      </c>
      <c r="AG15" s="9">
        <f t="shared" si="26"/>
        <v>42.857142857142854</v>
      </c>
      <c r="AH15" s="9">
        <f t="shared" si="26"/>
        <v>42.857142857142854</v>
      </c>
      <c r="AI15" s="9">
        <f t="shared" si="26"/>
        <v>57.142857142857139</v>
      </c>
      <c r="AJ15" s="9">
        <f t="shared" si="26"/>
        <v>57.142857142857139</v>
      </c>
      <c r="AK15" s="9">
        <f t="shared" si="26"/>
        <v>14.285714285714285</v>
      </c>
      <c r="AL15" s="9">
        <f t="shared" si="26"/>
        <v>28.571428571428569</v>
      </c>
      <c r="AM15" s="9">
        <f t="shared" si="26"/>
        <v>14.285714285714285</v>
      </c>
      <c r="AN15" s="5">
        <f t="shared" si="26"/>
        <v>0</v>
      </c>
      <c r="AO15" s="5">
        <f t="shared" si="26"/>
        <v>0</v>
      </c>
      <c r="AP15" s="9">
        <f t="shared" si="26"/>
        <v>28.571428571428569</v>
      </c>
      <c r="AQ15" s="5">
        <f t="shared" si="26"/>
        <v>0</v>
      </c>
      <c r="AR15" s="9">
        <f t="shared" si="26"/>
        <v>85.714285714285708</v>
      </c>
      <c r="AS15" s="9">
        <f t="shared" si="26"/>
        <v>71.428571428571431</v>
      </c>
      <c r="AT15" s="9">
        <f t="shared" si="26"/>
        <v>42.857142857142854</v>
      </c>
      <c r="AU15" s="5">
        <f t="shared" si="26"/>
        <v>100</v>
      </c>
      <c r="AV15" s="9">
        <f t="shared" si="26"/>
        <v>42.857142857142854</v>
      </c>
      <c r="AW15" s="9">
        <f t="shared" si="26"/>
        <v>14.285714285714285</v>
      </c>
      <c r="AX15" s="9">
        <f t="shared" si="26"/>
        <v>28.571428571428569</v>
      </c>
      <c r="AY15" s="5">
        <f t="shared" si="26"/>
        <v>0</v>
      </c>
      <c r="AZ15" s="9">
        <f t="shared" si="26"/>
        <v>57.142857142857139</v>
      </c>
      <c r="BA15" s="9">
        <f t="shared" si="26"/>
        <v>28.571428571428569</v>
      </c>
      <c r="BB15" s="9">
        <f t="shared" si="26"/>
        <v>28.571428571428569</v>
      </c>
      <c r="BC15" s="9">
        <f t="shared" si="26"/>
        <v>14.285714285714285</v>
      </c>
    </row>
    <row r="16" spans="1:55" ht="18.75" customHeight="1" x14ac:dyDescent="0.3">
      <c r="A16" s="5">
        <f>'اطلاعات شخصی'!B16</f>
        <v>6</v>
      </c>
      <c r="B16" t="str">
        <f>'داده ها'!B16</f>
        <v>نفر کارکنان خانم</v>
      </c>
      <c r="C16" t="str">
        <f>'داده ها'!C16</f>
        <v>شرکت بهبود ارتباط چهلستون</v>
      </c>
      <c r="D16" s="9">
        <f>'داده ها'!Y16</f>
        <v>4.666666666666667</v>
      </c>
      <c r="E16" s="5">
        <f>'داده ها'!Z16</f>
        <v>5</v>
      </c>
      <c r="F16" s="5">
        <f>'داده ها'!AA16</f>
        <v>5</v>
      </c>
      <c r="G16" s="9">
        <f>'داده ها'!AB16</f>
        <v>4.666666666666667</v>
      </c>
      <c r="H16" s="9">
        <f>'داده ها'!AC16</f>
        <v>4.666666666666667</v>
      </c>
      <c r="I16" s="5">
        <f>'داده ها'!AD16</f>
        <v>5</v>
      </c>
      <c r="J16" s="5">
        <f>'داده ها'!AE16</f>
        <v>4</v>
      </c>
      <c r="K16" s="9">
        <f>'داده ها'!AF16</f>
        <v>3.3333333333333335</v>
      </c>
      <c r="L16" s="5">
        <f>'داده ها'!AG16</f>
        <v>5</v>
      </c>
      <c r="M16" s="5">
        <f>'داده ها'!AH16</f>
        <v>5</v>
      </c>
      <c r="N16" s="5">
        <f>'داده ها'!AI16</f>
        <v>5</v>
      </c>
      <c r="O16" s="5">
        <f>'داده ها'!AJ16</f>
        <v>5</v>
      </c>
      <c r="P16" s="9">
        <f>'داده ها'!AK16</f>
        <v>4.333333333333333</v>
      </c>
      <c r="Q16" s="5">
        <f>'داده ها'!AL16</f>
        <v>5</v>
      </c>
      <c r="R16" s="5">
        <f>'داده ها'!AM16</f>
        <v>4</v>
      </c>
      <c r="S16" s="5">
        <f>'داده ها'!AN16</f>
        <v>5</v>
      </c>
      <c r="T16" s="5">
        <f>'داده ها'!AO16</f>
        <v>5</v>
      </c>
      <c r="U16" s="9">
        <f>'داده ها'!AP16</f>
        <v>4.666666666666667</v>
      </c>
      <c r="V16" s="5">
        <f>'داده ها'!AQ16</f>
        <v>5</v>
      </c>
      <c r="W16" s="5">
        <f>'داده ها'!AR16</f>
        <v>5</v>
      </c>
      <c r="X16" s="9">
        <f>'داده ها'!AS16</f>
        <v>4.333333333333333</v>
      </c>
      <c r="Y16" s="9">
        <f>'داده ها'!AT16</f>
        <v>4.333333333333333</v>
      </c>
      <c r="Z16" s="5">
        <f>'داده ها'!AU16</f>
        <v>5</v>
      </c>
      <c r="AA16" s="9">
        <f>'داده ها'!AV16</f>
        <v>4.333333333333333</v>
      </c>
      <c r="AB16" s="9">
        <f>'داده ها'!AW16</f>
        <v>4.666666666666667</v>
      </c>
      <c r="AC16" s="9">
        <f>'داده ها'!AX16</f>
        <v>4.333333333333333</v>
      </c>
      <c r="AD16" s="9">
        <f t="shared" ref="AD16:BC16" si="27">($A16-COUNTIF(AD9:AD14,"طبیعی"))/$A16*100</f>
        <v>16.666666666666664</v>
      </c>
      <c r="AE16" s="5">
        <f t="shared" si="27"/>
        <v>0</v>
      </c>
      <c r="AF16" s="5">
        <f t="shared" si="27"/>
        <v>0</v>
      </c>
      <c r="AG16" s="9">
        <f t="shared" si="27"/>
        <v>16.666666666666664</v>
      </c>
      <c r="AH16" s="9">
        <f t="shared" si="27"/>
        <v>16.666666666666664</v>
      </c>
      <c r="AI16" s="5">
        <f t="shared" si="27"/>
        <v>0</v>
      </c>
      <c r="AJ16" s="5">
        <f t="shared" si="27"/>
        <v>50</v>
      </c>
      <c r="AK16" s="9">
        <f t="shared" si="27"/>
        <v>83.333333333333343</v>
      </c>
      <c r="AL16" s="5">
        <f t="shared" si="27"/>
        <v>0</v>
      </c>
      <c r="AM16" s="5">
        <f t="shared" si="27"/>
        <v>0</v>
      </c>
      <c r="AN16" s="5">
        <f t="shared" si="27"/>
        <v>0</v>
      </c>
      <c r="AO16" s="5">
        <f t="shared" si="27"/>
        <v>0</v>
      </c>
      <c r="AP16" s="9">
        <f t="shared" si="27"/>
        <v>33.333333333333329</v>
      </c>
      <c r="AQ16" s="5">
        <f t="shared" si="27"/>
        <v>0</v>
      </c>
      <c r="AR16" s="5">
        <f t="shared" si="27"/>
        <v>50</v>
      </c>
      <c r="AS16" s="5">
        <f t="shared" si="27"/>
        <v>0</v>
      </c>
      <c r="AT16" s="5">
        <f t="shared" si="27"/>
        <v>0</v>
      </c>
      <c r="AU16" s="9">
        <f t="shared" si="27"/>
        <v>16.666666666666664</v>
      </c>
      <c r="AV16" s="5">
        <f t="shared" si="27"/>
        <v>0</v>
      </c>
      <c r="AW16" s="5">
        <f t="shared" si="27"/>
        <v>0</v>
      </c>
      <c r="AX16" s="9">
        <f t="shared" si="27"/>
        <v>33.333333333333329</v>
      </c>
      <c r="AY16" s="9">
        <f t="shared" si="27"/>
        <v>33.333333333333329</v>
      </c>
      <c r="AZ16" s="5">
        <f t="shared" si="27"/>
        <v>0</v>
      </c>
      <c r="BA16" s="9">
        <f t="shared" si="27"/>
        <v>33.333333333333329</v>
      </c>
      <c r="BB16" s="9">
        <f t="shared" si="27"/>
        <v>16.666666666666664</v>
      </c>
      <c r="BC16" s="9">
        <f t="shared" si="27"/>
        <v>16.666666666666664</v>
      </c>
    </row>
    <row r="17" spans="1:55" ht="18.75" customHeight="1" x14ac:dyDescent="0.3">
      <c r="A17" s="5">
        <f>'اطلاعات شخصی'!B17</f>
        <v>13</v>
      </c>
      <c r="B17" t="str">
        <f>'داده ها'!B17</f>
        <v>نفر کل کارکنان</v>
      </c>
      <c r="C17" t="str">
        <f>'داده ها'!C17</f>
        <v>شرکت بهبود ارتباط چهلستون</v>
      </c>
      <c r="D17" s="9">
        <f>'داده ها'!Y17</f>
        <v>3.7692307692307692</v>
      </c>
      <c r="E17" s="5">
        <f>'داده ها'!Z17</f>
        <v>5</v>
      </c>
      <c r="F17" s="5">
        <f>'داده ها'!AA17</f>
        <v>5</v>
      </c>
      <c r="G17" s="9">
        <f>'داده ها'!AB17</f>
        <v>4.384615384615385</v>
      </c>
      <c r="H17" s="9">
        <f>'داده ها'!AC17</f>
        <v>4.384615384615385</v>
      </c>
      <c r="I17" s="9">
        <f>'داده ها'!AD17</f>
        <v>4.2307692307692308</v>
      </c>
      <c r="J17" s="9">
        <f>'داده ها'!AE17</f>
        <v>3.7692307692307692</v>
      </c>
      <c r="K17" s="9">
        <f>'داده ها'!AF17</f>
        <v>4.0769230769230766</v>
      </c>
      <c r="L17" s="9">
        <f>'داده ها'!AG17</f>
        <v>4.6923076923076925</v>
      </c>
      <c r="M17" s="9">
        <f>'داده ها'!AH17</f>
        <v>4.8461538461538458</v>
      </c>
      <c r="N17" s="5">
        <f>'داده ها'!AI17</f>
        <v>5</v>
      </c>
      <c r="O17" s="5">
        <f>'داده ها'!AJ17</f>
        <v>5</v>
      </c>
      <c r="P17" s="9">
        <f>'داده ها'!AK17</f>
        <v>4.384615384615385</v>
      </c>
      <c r="Q17" s="5">
        <f>'داده ها'!AL17</f>
        <v>5</v>
      </c>
      <c r="R17" s="9">
        <f>'داده ها'!AM17</f>
        <v>3.4615384615384617</v>
      </c>
      <c r="S17" s="9">
        <f>'داده ها'!AN17</f>
        <v>4.2307692307692308</v>
      </c>
      <c r="T17" s="9">
        <f>'داده ها'!AO17</f>
        <v>4.5384615384615383</v>
      </c>
      <c r="U17" s="9">
        <f>'داده ها'!AP17</f>
        <v>3.7692307692307692</v>
      </c>
      <c r="V17" s="9">
        <f>'داده ها'!AQ17</f>
        <v>4.5384615384615383</v>
      </c>
      <c r="W17" s="9">
        <f>'داده ها'!AR17</f>
        <v>4.8461538461538458</v>
      </c>
      <c r="X17" s="9">
        <f>'داده ها'!AS17</f>
        <v>4.384615384615385</v>
      </c>
      <c r="Y17" s="9">
        <f>'داده ها'!AT17</f>
        <v>4.6923076923076925</v>
      </c>
      <c r="Z17" s="9">
        <f>'داده ها'!AU17</f>
        <v>4.384615384615385</v>
      </c>
      <c r="AA17" s="9">
        <f>'داده ها'!AV17</f>
        <v>4.384615384615385</v>
      </c>
      <c r="AB17" s="9">
        <f>'داده ها'!AW17</f>
        <v>4.5384615384615383</v>
      </c>
      <c r="AC17" s="9">
        <f>'داده ها'!AX17</f>
        <v>4.5384615384615383</v>
      </c>
      <c r="AD17" s="9">
        <f t="shared" ref="AD17:BC17" si="28">($A17-COUNTIF(AD2:AD14,"طبیعی"))/$A17*100</f>
        <v>61.53846153846154</v>
      </c>
      <c r="AE17" s="5">
        <f t="shared" si="28"/>
        <v>0</v>
      </c>
      <c r="AF17" s="5">
        <f t="shared" si="28"/>
        <v>0</v>
      </c>
      <c r="AG17" s="9">
        <f t="shared" si="28"/>
        <v>30.76923076923077</v>
      </c>
      <c r="AH17" s="9">
        <f t="shared" si="28"/>
        <v>30.76923076923077</v>
      </c>
      <c r="AI17" s="9">
        <f t="shared" si="28"/>
        <v>30.76923076923077</v>
      </c>
      <c r="AJ17" s="9">
        <f t="shared" si="28"/>
        <v>53.846153846153847</v>
      </c>
      <c r="AK17" s="9">
        <f t="shared" si="28"/>
        <v>46.153846153846153</v>
      </c>
      <c r="AL17" s="9">
        <f t="shared" si="28"/>
        <v>15.384615384615385</v>
      </c>
      <c r="AM17" s="9">
        <f t="shared" si="28"/>
        <v>7.6923076923076925</v>
      </c>
      <c r="AN17" s="5">
        <f t="shared" si="28"/>
        <v>0</v>
      </c>
      <c r="AO17" s="5">
        <f t="shared" si="28"/>
        <v>0</v>
      </c>
      <c r="AP17" s="9">
        <f t="shared" si="28"/>
        <v>30.76923076923077</v>
      </c>
      <c r="AQ17" s="5">
        <f t="shared" si="28"/>
        <v>0</v>
      </c>
      <c r="AR17" s="9">
        <f t="shared" si="28"/>
        <v>69.230769230769226</v>
      </c>
      <c r="AS17" s="9">
        <f t="shared" si="28"/>
        <v>38.461538461538467</v>
      </c>
      <c r="AT17" s="9">
        <f t="shared" si="28"/>
        <v>23.076923076923077</v>
      </c>
      <c r="AU17" s="9">
        <f t="shared" si="28"/>
        <v>61.53846153846154</v>
      </c>
      <c r="AV17" s="9">
        <f t="shared" si="28"/>
        <v>23.076923076923077</v>
      </c>
      <c r="AW17" s="9">
        <f t="shared" si="28"/>
        <v>7.6923076923076925</v>
      </c>
      <c r="AX17" s="9">
        <f t="shared" si="28"/>
        <v>30.76923076923077</v>
      </c>
      <c r="AY17" s="9">
        <f t="shared" si="28"/>
        <v>15.384615384615385</v>
      </c>
      <c r="AZ17" s="9">
        <f t="shared" si="28"/>
        <v>30.76923076923077</v>
      </c>
      <c r="BA17" s="9">
        <f t="shared" si="28"/>
        <v>30.76923076923077</v>
      </c>
      <c r="BB17" s="9">
        <f t="shared" si="28"/>
        <v>23.076923076923077</v>
      </c>
      <c r="BC17" s="9">
        <f t="shared" si="28"/>
        <v>15.384615384615385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CJ17"/>
  <sheetViews>
    <sheetView workbookViewId="0"/>
  </sheetViews>
  <sheetFormatPr defaultRowHeight="14.4" x14ac:dyDescent="0.3"/>
  <cols>
    <col min="1" max="2" width="13.5546875" style="1" bestFit="1" customWidth="1"/>
    <col min="3" max="4" width="13.5546875" bestFit="1" customWidth="1"/>
    <col min="5" max="9" width="13.5546875" style="2" bestFit="1" customWidth="1"/>
    <col min="10" max="12" width="13.5546875" style="1" bestFit="1" customWidth="1"/>
    <col min="13" max="16" width="13.5546875" style="2" bestFit="1" customWidth="1"/>
    <col min="17" max="18" width="13.5546875" style="1" bestFit="1" customWidth="1"/>
    <col min="19" max="20" width="13.5546875" style="2" bestFit="1" customWidth="1"/>
    <col min="21" max="21" width="13.5546875" style="1" bestFit="1" customWidth="1"/>
    <col min="22" max="26" width="13.5546875" style="2" bestFit="1" customWidth="1"/>
    <col min="27" max="27" width="13.5546875" style="1" bestFit="1" customWidth="1"/>
    <col min="28" max="28" width="13.5546875" style="2" bestFit="1" customWidth="1"/>
    <col min="29" max="31" width="13.5546875" style="1" bestFit="1" customWidth="1"/>
    <col min="32" max="32" width="13.5546875" style="2" bestFit="1" customWidth="1"/>
    <col min="33" max="35" width="13.5546875" style="1" bestFit="1" customWidth="1"/>
    <col min="36" max="39" width="13.5546875" style="2" bestFit="1" customWidth="1"/>
    <col min="40" max="40" width="13.5546875" style="1" bestFit="1" customWidth="1"/>
    <col min="41" max="51" width="13.5546875" style="2" bestFit="1" customWidth="1"/>
    <col min="52" max="54" width="13.5546875" style="1" bestFit="1" customWidth="1"/>
    <col min="55" max="58" width="13.5546875" style="2" bestFit="1" customWidth="1"/>
    <col min="59" max="60" width="13.5546875" style="1" bestFit="1" customWidth="1"/>
    <col min="61" max="62" width="13.5546875" style="2" bestFit="1" customWidth="1"/>
    <col min="63" max="63" width="13.5546875" style="1" bestFit="1" customWidth="1"/>
    <col min="64" max="68" width="13.5546875" style="2" bestFit="1" customWidth="1"/>
    <col min="69" max="69" width="13.5546875" style="1" bestFit="1" customWidth="1"/>
    <col min="70" max="70" width="13.5546875" style="2" bestFit="1" customWidth="1"/>
    <col min="71" max="73" width="13.5546875" style="1" bestFit="1" customWidth="1"/>
    <col min="74" max="74" width="13.5546875" style="2" bestFit="1" customWidth="1"/>
    <col min="75" max="77" width="13.5546875" style="1" bestFit="1" customWidth="1"/>
    <col min="78" max="81" width="13.5546875" style="2" bestFit="1" customWidth="1"/>
    <col min="82" max="82" width="13.5546875" style="1" bestFit="1" customWidth="1"/>
    <col min="83" max="88" width="13.5546875" style="2" bestFit="1" customWidth="1"/>
  </cols>
  <sheetData>
    <row r="1" spans="1:88" ht="18.75" customHeight="1" x14ac:dyDescent="0.3">
      <c r="A1" s="1" t="str">
        <f>'داده ها'!A1</f>
        <v>جنسیت عدد</v>
      </c>
      <c r="B1" s="1" t="str">
        <f>'اطلاعات شخصی'!B1</f>
        <v>جنسیت</v>
      </c>
      <c r="C1" t="str">
        <f>'داده ها'!B1</f>
        <v>نام</v>
      </c>
      <c r="D1" t="str">
        <f>'داده ها'!C1</f>
        <v>نام خانوادگی</v>
      </c>
      <c r="E1" s="2" t="str">
        <f>'داده ها'!AY1</f>
        <v>اسکات قدامی صاف شدن پاها</v>
      </c>
      <c r="F1" s="2" t="str">
        <f>'داده ها'!AZ1</f>
        <v>اسکات قدامی چرخش به خارج پاها</v>
      </c>
      <c r="G1" s="2" t="str">
        <f>'داده ها'!BA1</f>
        <v>اسکات قدامی حرکت زانوها به داخل</v>
      </c>
      <c r="H1" s="2" t="str">
        <f>'داده ها'!BB1</f>
        <v>اسکات قدامی حرکت زانوها به خارج</v>
      </c>
      <c r="I1" s="2" t="str">
        <f>'داده ها'!BC1</f>
        <v>اسکات جانبی گود شدن کمر</v>
      </c>
      <c r="J1" s="1" t="str">
        <f>'داده ها'!BD1</f>
        <v>اسکات جانبی کمر صاف</v>
      </c>
      <c r="K1" s="1" t="str">
        <f>'داده ها'!BE1</f>
        <v>اسکات جانبی خمیدگی به جلو</v>
      </c>
      <c r="L1" s="1" t="str">
        <f>'داده ها'!BF1</f>
        <v>اسکات جانبی دست ها در جلو</v>
      </c>
      <c r="M1" s="2" t="str">
        <f>'داده ها'!BG1</f>
        <v>اسکات خلفی صاف شدن پا</v>
      </c>
      <c r="N1" s="2" t="str">
        <f>'داده ها'!BH1</f>
        <v>اسکات خلفی بلند شدن پاشنه</v>
      </c>
      <c r="O1" s="2" t="str">
        <f>'داده ها'!BI1</f>
        <v xml:space="preserve">اسکات خلفی انتقال نامتقارن </v>
      </c>
      <c r="P1" s="2" t="str">
        <f>'داده ها'!BJ1</f>
        <v>راه رفتن صاف شدن پاها و چرخش زانو به داخل</v>
      </c>
      <c r="Q1" s="1" t="str">
        <f>'داده ها'!BK1</f>
        <v>راه رفتن گود شدن کمر</v>
      </c>
      <c r="R1" s="1" t="str">
        <f>'داده ها'!BL1</f>
        <v>راه رفتن شانه ها گرد می شود</v>
      </c>
      <c r="S1" s="2" t="str">
        <f>'داده ها'!BM1</f>
        <v>راه رفتن سر به جلو</v>
      </c>
      <c r="T1" s="2" t="str">
        <f>'داده ها'!BN1</f>
        <v>راه رفتن صاف شدن و چرخش به خارج پاها</v>
      </c>
      <c r="U1" s="1" t="str">
        <f>'داده ها'!BO1</f>
        <v>راه رفتن چرخش بیش از حد لگن</v>
      </c>
      <c r="V1" s="2" t="str">
        <f>'داده ها'!BP1</f>
        <v>راه رفتن بالا آمدن ران</v>
      </c>
      <c r="W1" s="2" t="str">
        <f>'داده ها'!BQ1</f>
        <v>اسکات تک پا حرکت زانو به داخل</v>
      </c>
      <c r="X1" s="2" t="str">
        <f>'داده ها'!BR1</f>
        <v>اسکات تک پا بالا آمدن ران</v>
      </c>
      <c r="Y1" s="2" t="str">
        <f>'داده ها'!BS1</f>
        <v>اسکات تک پا سقوط ران</v>
      </c>
      <c r="Z1" s="2" t="str">
        <f>'داده ها'!BT1</f>
        <v>اسکات تک پا چرخش داخلی تنه</v>
      </c>
      <c r="AA1" s="1" t="str">
        <f>'داده ها'!BU1</f>
        <v>اسکات تک پا چرخش خارجی تنه</v>
      </c>
      <c r="AB1" s="2" t="str">
        <f>'داده ها'!BV1</f>
        <v>چرخش دست ها بالاآمدن شانه ها</v>
      </c>
      <c r="AC1" s="1" t="str">
        <f>'داده ها'!BW1</f>
        <v>چرخش دست ها پروترکشن شانه ها</v>
      </c>
      <c r="AD1" s="1" t="str">
        <f>'داده ها'!BX1</f>
        <v>چرخش داخلی دست ها فاصله از دیوار</v>
      </c>
      <c r="AE1" s="1" t="str">
        <f>'داده ها'!BY1</f>
        <v xml:space="preserve">چرخش خارجی دست ها فاصله از دیوار </v>
      </c>
      <c r="AF1" s="2" t="str">
        <f>'داده ها'!BZ1</f>
        <v>دور شدن دست ها بالا آمدن شانه</v>
      </c>
      <c r="AG1" s="1" t="str">
        <f>'داده ها'!CA1</f>
        <v>دور شدن دست ها پروتکشن شانه</v>
      </c>
      <c r="AH1" s="1" t="str">
        <f>'داده ها'!CB1</f>
        <v>دور شدن دست ها خم شدن آرنج ها</v>
      </c>
      <c r="AI1" s="1" t="str">
        <f>'داده ها'!CC1</f>
        <v>خم شدن دست ها بالاآمدن شانه</v>
      </c>
      <c r="AJ1" s="2" t="str">
        <f>'داده ها'!CD1</f>
        <v>خم شدن دست ها گود شدن کمر</v>
      </c>
      <c r="AK1" s="2" t="str">
        <f>'داده ها'!CE1</f>
        <v>خم شدن دست ها خم شدن آرنج</v>
      </c>
      <c r="AL1" s="2" t="str">
        <f>'داده ها'!CF1</f>
        <v>شنا گود شدن کمر</v>
      </c>
      <c r="AM1" s="2" t="str">
        <f>'داده ها'!CG1</f>
        <v>شنا صاف شدن کمر</v>
      </c>
      <c r="AN1" s="1" t="str">
        <f>'داده ها'!CH1</f>
        <v>شنا بالا آمدن شانه</v>
      </c>
      <c r="AO1" s="2" t="str">
        <f>'داده ها'!CI1</f>
        <v>شنا بالی شدن کتف</v>
      </c>
      <c r="AP1" s="2" t="str">
        <f>'داده ها'!CJ1</f>
        <v>شنا هایپراکستنشن گردن</v>
      </c>
      <c r="AQ1" s="2" t="str">
        <f>'داده ها'!CK1</f>
        <v>بالا آوردن پای راست</v>
      </c>
      <c r="AR1" s="2" t="str">
        <f>'داده ها'!CL1</f>
        <v>بالا آوردن پای چپ</v>
      </c>
      <c r="AS1" s="2" t="str">
        <f>'داده ها'!CM1</f>
        <v>نزدیک کردن دستها از پشت راست</v>
      </c>
      <c r="AT1" s="2" t="str">
        <f>'داده ها'!CN1</f>
        <v>نزدیک کردن دست ها از پشت چپ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  <c r="AZ1" s="1" t="s">
        <v>36</v>
      </c>
      <c r="BA1" s="1" t="s">
        <v>37</v>
      </c>
      <c r="BB1" s="1" t="s">
        <v>38</v>
      </c>
      <c r="BC1" s="2" t="s">
        <v>39</v>
      </c>
      <c r="BD1" s="2" t="s">
        <v>40</v>
      </c>
      <c r="BE1" s="2" t="s">
        <v>41</v>
      </c>
      <c r="BF1" s="2" t="s">
        <v>42</v>
      </c>
      <c r="BG1" s="1" t="s">
        <v>43</v>
      </c>
      <c r="BH1" s="1" t="s">
        <v>44</v>
      </c>
      <c r="BI1" s="2" t="s">
        <v>45</v>
      </c>
      <c r="BJ1" s="2" t="s">
        <v>46</v>
      </c>
      <c r="BK1" s="1" t="s">
        <v>47</v>
      </c>
      <c r="BL1" s="2" t="s">
        <v>48</v>
      </c>
      <c r="BM1" s="2" t="s">
        <v>49</v>
      </c>
      <c r="BN1" s="2" t="s">
        <v>50</v>
      </c>
      <c r="BO1" s="2" t="s">
        <v>51</v>
      </c>
      <c r="BP1" s="2" t="s">
        <v>52</v>
      </c>
      <c r="BQ1" s="1" t="s">
        <v>53</v>
      </c>
      <c r="BR1" s="2" t="s">
        <v>54</v>
      </c>
      <c r="BS1" s="1" t="s">
        <v>55</v>
      </c>
      <c r="BT1" s="1" t="s">
        <v>56</v>
      </c>
      <c r="BU1" s="1" t="s">
        <v>57</v>
      </c>
      <c r="BV1" s="2" t="s">
        <v>58</v>
      </c>
      <c r="BW1" s="1" t="s">
        <v>59</v>
      </c>
      <c r="BX1" s="1" t="s">
        <v>60</v>
      </c>
      <c r="BY1" s="1" t="s">
        <v>61</v>
      </c>
      <c r="BZ1" s="2" t="s">
        <v>62</v>
      </c>
      <c r="CA1" s="2" t="s">
        <v>63</v>
      </c>
      <c r="CB1" s="2" t="s">
        <v>64</v>
      </c>
      <c r="CC1" s="2" t="s">
        <v>65</v>
      </c>
      <c r="CD1" s="1" t="s">
        <v>66</v>
      </c>
      <c r="CE1" s="2" t="s">
        <v>67</v>
      </c>
      <c r="CF1" s="2" t="s">
        <v>68</v>
      </c>
      <c r="CG1" s="2" t="s">
        <v>69</v>
      </c>
      <c r="CH1" s="2" t="s">
        <v>70</v>
      </c>
      <c r="CI1" s="2" t="s">
        <v>71</v>
      </c>
      <c r="CJ1" s="2" t="s">
        <v>72</v>
      </c>
    </row>
    <row r="2" spans="1:88" ht="18.75" customHeight="1" x14ac:dyDescent="0.3">
      <c r="A2" s="5">
        <f>'داده ها'!A2</f>
        <v>2</v>
      </c>
      <c r="B2" s="1" t="str">
        <f>'اطلاعات شخصی'!B2</f>
        <v>جناب آقای</v>
      </c>
      <c r="C2" t="str">
        <f>'داده ها'!B2</f>
        <v>امیر</v>
      </c>
      <c r="D2" t="str">
        <f>'داده ها'!C2</f>
        <v>اخوان</v>
      </c>
      <c r="E2" s="5">
        <f>'داده ها'!AY2</f>
        <v>0</v>
      </c>
      <c r="F2" s="5">
        <f>'داده ها'!AZ2</f>
        <v>0</v>
      </c>
      <c r="G2" s="5">
        <f>'داده ها'!BA2</f>
        <v>1</v>
      </c>
      <c r="H2" s="5">
        <f>'داده ها'!BB2</f>
        <v>0</v>
      </c>
      <c r="I2" s="5">
        <f>'داده ها'!BC2</f>
        <v>0</v>
      </c>
      <c r="J2" s="5">
        <f>'داده ها'!BD2</f>
        <v>0</v>
      </c>
      <c r="K2" s="5">
        <f>'داده ها'!BE2</f>
        <v>0</v>
      </c>
      <c r="L2" s="5">
        <f>'داده ها'!BF2</f>
        <v>0</v>
      </c>
      <c r="M2" s="5">
        <f>'داده ها'!BG2</f>
        <v>0</v>
      </c>
      <c r="N2" s="5">
        <f>'داده ها'!BH2</f>
        <v>0</v>
      </c>
      <c r="O2" s="5">
        <f>'داده ها'!BI2</f>
        <v>1</v>
      </c>
      <c r="P2" s="5">
        <f>'داده ها'!BJ2</f>
        <v>0</v>
      </c>
      <c r="Q2" s="5">
        <f>'داده ها'!BK2</f>
        <v>0</v>
      </c>
      <c r="R2" s="5">
        <f>'داده ها'!BL2</f>
        <v>0</v>
      </c>
      <c r="S2" s="5">
        <f>'داده ها'!BM2</f>
        <v>0</v>
      </c>
      <c r="T2" s="5">
        <f>'داده ها'!BN2</f>
        <v>0</v>
      </c>
      <c r="U2" s="5">
        <f>'داده ها'!BO2</f>
        <v>0</v>
      </c>
      <c r="V2" s="5">
        <f>'داده ها'!BP2</f>
        <v>1</v>
      </c>
      <c r="W2" s="5">
        <f>'داده ها'!BQ2</f>
        <v>1</v>
      </c>
      <c r="X2" s="5">
        <f>'داده ها'!BR2</f>
        <v>0</v>
      </c>
      <c r="Y2" s="5">
        <f>'داده ها'!BS2</f>
        <v>1</v>
      </c>
      <c r="Z2" s="5">
        <f>'داده ها'!BT2</f>
        <v>0</v>
      </c>
      <c r="AA2" s="5">
        <f>'داده ها'!BU2</f>
        <v>0</v>
      </c>
      <c r="AB2" s="5">
        <f>'داده ها'!BV2</f>
        <v>0</v>
      </c>
      <c r="AC2" s="5">
        <f>'داده ها'!BW2</f>
        <v>0</v>
      </c>
      <c r="AD2" s="5">
        <f>'داده ها'!BX2</f>
        <v>0</v>
      </c>
      <c r="AE2" s="5">
        <f>'داده ها'!BY2</f>
        <v>0</v>
      </c>
      <c r="AF2" s="5">
        <f>'داده ها'!BZ2</f>
        <v>0</v>
      </c>
      <c r="AG2" s="5">
        <f>'داده ها'!CA2</f>
        <v>0</v>
      </c>
      <c r="AH2" s="5">
        <f>'داده ها'!CB2</f>
        <v>0</v>
      </c>
      <c r="AI2" s="5">
        <f>'داده ها'!CC2</f>
        <v>0</v>
      </c>
      <c r="AJ2" s="5">
        <f>'داده ها'!CD2</f>
        <v>1</v>
      </c>
      <c r="AK2" s="5">
        <f>'داده ها'!CE2</f>
        <v>0</v>
      </c>
      <c r="AL2" s="5">
        <f>'داده ها'!CF2</f>
        <v>0</v>
      </c>
      <c r="AM2" s="5">
        <f>'داده ها'!CG2</f>
        <v>0</v>
      </c>
      <c r="AN2" s="5">
        <f>'داده ها'!CH2</f>
        <v>0</v>
      </c>
      <c r="AO2" s="5">
        <f>'داده ها'!CI2</f>
        <v>0</v>
      </c>
      <c r="AP2" s="5">
        <f>'داده ها'!CJ2</f>
        <v>1</v>
      </c>
      <c r="AQ2" s="5">
        <f>'داده ها'!CK2</f>
        <v>2</v>
      </c>
      <c r="AR2" s="5">
        <f>'داده ها'!CL2</f>
        <v>2</v>
      </c>
      <c r="AS2" s="5">
        <f>'داده ها'!CM2</f>
        <v>2</v>
      </c>
      <c r="AT2" s="5">
        <f>'داده ها'!CN2</f>
        <v>2</v>
      </c>
      <c r="AU2" s="2" t="str">
        <f t="shared" ref="AU2:AU14" si="0">IF(E2=1,"آسیب های احتمالی: التهاب نیام کف پایی، آسیب تاندون آشیل، سندرم فشار بر درشت نی میانی، اسپرین مچ پا، آسیب تاندون کشکک(زانوی پرندگان)","طبیعی")</f>
        <v>طبیعی</v>
      </c>
      <c r="AV2" s="2" t="str">
        <f t="shared" ref="AV2:AV14" si="1">IF(F2=1,"آسیب های احتمالی: التهاب نیام کف پایی، آسیب تاندون آشیل، سندرم فشار بر درشت نی میانی، اسپرین مچ پا، آسیب تاندون کشکک(زانوی پرندگان)","طبیعی")</f>
        <v>طبیعی</v>
      </c>
      <c r="AW2" s="2" t="str">
        <f t="shared" ref="AW2:AW14" si="2">IF(G2=1,"آسیب های احتمالی: آسیب تاندون کشکک(زانوی پرندگان)، سندرم درد کشککی رانی، آسیب ACL، التهاب تاندون و نوار ایلیوتیبیال","طبیعی")</f>
        <v>آسیب های احتمالی: آسیب تاندون کشکک(زانوی پرندگان)، سندرم درد کشککی رانی، آسیب ACL، التهاب تاندون و نوار ایلیوتیبیال</v>
      </c>
      <c r="AX2" s="2" t="str">
        <f t="shared" ref="AX2:AX14" si="3">IF(H2=1,"آسیب های احتمالی: آسیب تاندون کشکک(زانوی پرندگان)، سندرم درد کشککی رانی، آسیب ACL، التهاب تاندون و نوار ایلیوتیبیال","طبیعی")</f>
        <v>طبیعی</v>
      </c>
      <c r="AY2" s="2" t="str">
        <f t="shared" ref="AY2:AY14" si="4">IF(I2=1,"احتمال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  <v>طبیعی</v>
      </c>
      <c r="AZ2" s="1" t="str">
        <f t="shared" ref="AZ2:AZ14" si="5">IF(J2=1,"احتمال بیش فعالی عضلات، خم کننده ران، راست کننده ستون فقرات، پشتی بزرگ و کم فعالیتی در عضلاتی سرینی بزرگ، همسترینگ، پایدار کننده های مرکزی تنه","طبیعی")</f>
        <v>طبیعی</v>
      </c>
      <c r="BA2" s="1" t="str">
        <f t="shared" ref="BA2:BA14" si="6">IF(K2=1,"آسیب های احتمالی: استرین همسترینگ، چهارسر و کشاله، کمردرد","طبیعی")</f>
        <v>طبیعی</v>
      </c>
      <c r="BB2" s="1" t="str">
        <f t="shared" ref="BB2:BB14" si="7">IF(L2=1,"آسیب های احتمالی: سردرد، التهاب تاندون دوسربازویی، آسیب های شانه","طبیعی")</f>
        <v>طبیعی</v>
      </c>
      <c r="BC2" s="2" t="str">
        <f t="shared" ref="BC2:BC14" si="8">IF(M2=1,"آسیب های احتمالی: التهاب نیام کف پایی، آسیب تاندون آشیل، سندرم فشار بر درشت نی میانی، اسپرین مچ پا، آسیب تاندون کشکک(زانوی پرندگان)","طبیعی")</f>
        <v>طبیعی</v>
      </c>
      <c r="BD2" s="2" t="str">
        <f t="shared" ref="BD2:BD14" si="9">IF(N2=1,"احتمال بیش فعالی عضله نعلی و کم فعالی عضله ساقی قدامی","طبیعی")</f>
        <v>طبیعی</v>
      </c>
      <c r="BE2" s="2" t="str">
        <f t="shared" ref="BE2:BE14" si="10">IF(O2=1,"آسیب های احتمالی: استرین همسترینگ، چهارسر و کشاله، کمردرد، درد مفصل خاجی خاصره ای","طبیعی")</f>
        <v>آسیب های احتمالی: استرین همسترینگ، چهارسر و کشاله، کمردرد، درد مفصل خاجی خاصره ای</v>
      </c>
      <c r="BF2" s="2" t="str">
        <f t="shared" ref="BF2:BF14" si="11">IF(P2=1,"احتمال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","طبیعی")</f>
        <v>طبیعی</v>
      </c>
      <c r="BG2" s="1" t="str">
        <f t="shared" ref="BG2:BG14" si="12">IF(Q2=1,"احتمال بیش فعالی عضلات خم کننده های ران، راست کننده ی ستون فقرات و پشتی بزرگ و احتمال کم فعالی عضلات سرینی بزرگ و میانی، پایدار کننده های ناحیه مرکزی تنه و همسترینگ","طبیعی")</f>
        <v>طبیعی</v>
      </c>
      <c r="BH2" s="1" t="str">
        <f t="shared" ref="BH2:BH14" si="13">IF(R2=1,"احتمال بیش فعالی عضلات سینه ای ها و پشتی بزرگ و احتمال کم فعالی عضلات ذوزنقه ی میانی و تحتانی و روتیتورکاف","طبیعی")</f>
        <v>طبیعی</v>
      </c>
      <c r="BI2" s="2" t="str">
        <f t="shared" ref="BI2:BI14" si="14">IF(S2=1,"احتمال بیش فعالی عضلات ذوزنقه ای فوقانی، گوشه ای، جناغی-چنبری-پستانی و احتمال کم فعالی عضلات خم کننده های عمقی گردن","طبیعی")</f>
        <v>طبیعی</v>
      </c>
      <c r="BJ2" s="2" t="str">
        <f t="shared" ref="BJ2:BJ14" si="15">IF(T2=1,"احتمال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داخلی","طبیعی")</f>
        <v>طبیعی</v>
      </c>
      <c r="BK2" s="1" t="str">
        <f t="shared" ref="BK2:BK14" si="16">IF(U2=1,"احتمال بیش فعالی عضلات مایل خارجی، عضلات نزدیک کننده، همسترینگ و احتمال کم فعالی عضلات سرینی بزرگ و میانی، پایدار کننده های تاحیه مرکزی بدن","طبیعی")</f>
        <v>طبیعی</v>
      </c>
      <c r="BL2" s="2" t="str">
        <f t="shared" ref="BL2:BL14" si="17">IF(V2=1,"احتمال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موافق)","طبیعی")</f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2" s="2" t="str">
        <f t="shared" ref="BM2:BM14" si="18">IF(W2=1,"احتمال بیش فعالی عضلات نزدیک کننده، دو سررانی(سر کوتاه)، کشنده ی پهن نیام، دوقولی خارجی، پهن خارجی","طبیعی")</f>
        <v>احتمال بیش فعالی عضلات نزدیک کننده، دو سررانی(سر کوتاه)، کشنده ی پهن نیام، دوقولی خارجی، پهن خارجی</v>
      </c>
      <c r="BN2" s="2" t="str">
        <f t="shared" ref="BN2:BN14" si="19">IF(X2=1,"احتمال بیش فعالی عضلات مربع کمری(سمت مقابل پای تکیه)، کشنده ی پهن نیام / سرینی کوچک(سمت موافق پای تکیه)","طبیعی")</f>
        <v>طبیعی</v>
      </c>
      <c r="BO2" s="2" t="str">
        <f t="shared" ref="BO2:BO14" si="20">IF(Y2=1,"احتمال بیش فعالی عضلات نزدیک کننده(سمت موافق) و کم فعالی عضلات سرینی میانی، مربع کمری","طبیعی")</f>
        <v>احتمال بیش فعالی عضلات نزدیک کننده(سمت موافق) و کم فعالی عضلات سرینی میانی، مربع کمری</v>
      </c>
      <c r="BP2" s="2" t="str">
        <f t="shared" ref="BP2:BP14" si="21">IF(Z2=1,"احتمال بیش فعالی عضلات مایل داخلی، مایل خارجی، کشنده پهن نیام، عضلات نزدیک کننده","طبیعی")</f>
        <v>طبیعی</v>
      </c>
      <c r="BQ2" s="1" t="str">
        <f t="shared" ref="BQ2:BQ14" si="22">IF(AA2=1,"احتمال بیش فعالی عضلات مایل داخلی، مایل خارجی، گلابی شکل","طبیعی")</f>
        <v>طبیعی</v>
      </c>
      <c r="BR2" s="2" t="str">
        <f t="shared" ref="BR2:BR14" si="23">IF(AB2=1,"احتمال بیش فعالی عضلات ذوزنقه ی فوقانی و گوشه ای و احتمال کم فعالی عضلات روتیتورکاف، متوازی الاضلاع و ذوزنقه میانی و تحتانی","طبیعی")</f>
        <v>طبیعی</v>
      </c>
      <c r="BS2" s="1" t="str">
        <f t="shared" ref="BS2:BS14" si="24">IF(AC2=1,"احتمال بیش فعالی عضلات سینه ای بزرگ/کوچک، و کم تحرکی کپسول خلفی- و احتمال کم فعالی عضلات روتیتورکاف، متوازی الاضلاع و ذوزنقه ی میانی/تحتانی","طبیعی")</f>
        <v>طبیعی</v>
      </c>
      <c r="BT2" s="1" t="str">
        <f t="shared" ref="BT2:BT14" si="25">IF(AD2=1,"احتمال بیش فعالی عضلات گرد کوچک و تحت خاری و احتمال کم تحرکی کپسول خلفی و کم فعالی عضلات تحت کتفی و گرد بزرگ","طبیعی")</f>
        <v>طبیعی</v>
      </c>
      <c r="BU2" s="1" t="str">
        <f t="shared" ref="BU2:BU14" si="26">IF(AE2=1,"احتمال بیش فعالی عضلات تحت کتفی، سینه ای بزرگ، گرد بزرگ و پشتی بزرگ، و کم فعالی عضلات گرد کوچک و تحت خاری","طبیعی")</f>
        <v>طبیعی</v>
      </c>
      <c r="BV2" s="2" t="str">
        <f t="shared" ref="BV2:BV14" si="27">IF(AF2=1,"احتمال بیش فعالی عضلات ذوزتقه ای فوقانی و گوشه ای و کم فعالی عضلات روتیتورکاف، متوازی الاضلاع و ذوزنقه میانی و تحتانی ","طبیعی")</f>
        <v>طبیعی</v>
      </c>
      <c r="BW2" s="1" t="str">
        <f t="shared" ref="BW2:BW14" si="28">IF(AG2=1,"احتمال بیش فعالی عضلات سینه ای بزرگ/کوچک و کم فعالی عضلات روتیتورکاف، متوازی الاضلاع و ذوزنقه یمیانی و تحتانی و کم تحرکی کپسول خلفی ","طبیعی")</f>
        <v>طبیعی</v>
      </c>
      <c r="BX2" s="1" t="str">
        <f t="shared" ref="BX2:BX14" si="29">IF(AH2=1,"احتمال بیش فعالی عضلات دوسربازو(سر دراز) و احتمال کم فعالی عضلات سه سربازو(سر دراز) و روتیتورکاف","طبیعی")</f>
        <v>طبیعی</v>
      </c>
      <c r="BY2" s="1" t="str">
        <f t="shared" ref="BY2:BY14" si="30">IF(AI2=1,"احتمال بیش فعالی عضلات ذوزتقه ای فوقانی و گوشه ای و کم فعالی عضلات روتیتورکاف، متوازی الاضلاع و ذوزنقه یمیانی و تحتانی ","طبیعی")</f>
        <v>طبیعی</v>
      </c>
      <c r="BZ2" s="2" t="str">
        <f t="shared" ref="BZ2:BZ14" si="31">IF(AJ2=1,"احتمال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تحتانی","طبیعی")</f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2" s="2" t="str">
        <f t="shared" ref="CA2:CA14" si="32">IF(AK2=1,"احتمال بیش فعالی عضلات دوسربازو(سردراز)، پشتی بزرگ، گرد بزرگ و سینه ای بزرگ و احتمال کم فعالی عضلات سه سر بازو(سردراز) و روتیتورکاف","طبیعی")</f>
        <v>طبیعی</v>
      </c>
      <c r="CB2" s="2" t="str">
        <f t="shared" ref="CB2:CB14" si="33">IF(AL2=1,"احتمال بیش فعالی عضلات راست کننده ی ستون فقرات، خم کننده های ران و کم فعالی عضلات پایدار کننده های ناحیه ثبات مرکزی تنه، سرینی بزرگ","طبیعی")</f>
        <v>طبیعی</v>
      </c>
      <c r="CC2" s="2" t="str">
        <f t="shared" ref="CC2:CC14" si="34">IF(AM2=1,"احتمال بیش فعالی عضلات راست شکمی، مایل خارجی و کم فعالی عضلات پایدار کننده های ناحیه مرکزی تنه ","طبیعی")</f>
        <v>طبیعی</v>
      </c>
      <c r="CD2" s="1" t="str">
        <f t="shared" ref="CD2:CD14" si="35">IF(AN2=1,"احتمال بیش فعالی عضلات ذوزنقه ی فوقانی، گوشه ای، جناغی-چنبری-پستانی و کم فعالی عضلات ذوزنقه میانی و تحتانی","طبیعی")</f>
        <v>طبیعی</v>
      </c>
      <c r="CE2" s="2" t="str">
        <f t="shared" ref="CE2:CE14" si="36">IF(AO2=1,"احتمال بیش فعالی عضلات سینه ای کوچک و کم فعالی عضلات دندان های قدامی، ذوزنقه ی میانی و تحتانی","طبیعی")</f>
        <v>طبیعی</v>
      </c>
      <c r="CF2" s="2" t="str">
        <f t="shared" ref="CF2:CF14" si="37">IF(AP2=1,"احتمال بیش فعالی عضلات ذورنقه ی فوقانی، جناغی-چنبری-پستانی، گوشه ای، و کم فعالی عضلات خم کننده های عمقی گردن","طبیعی")</f>
        <v>احتمال بیش فعالی عضلات ذورنقه ی فوقانی، جناغی-چنبری-پستانی، گوشه ای، و کم فعالی عضلات خم کننده های عمقی گردن</v>
      </c>
      <c r="CG2" s="2" t="str">
        <f t="shared" ref="CG2:CG14" si="38">IF(AQ2=1, "شدید",IF(AQ2=2,"خفیف", IF(AQ2=3, "طبیعی")))</f>
        <v>خفیف</v>
      </c>
      <c r="CH2" s="2" t="str">
        <f t="shared" ref="CH2:CH14" si="39">IF(AR2=1, "شدید",IF(AR2=2,"خفیف", IF(AR2=3, "طبیعی")))</f>
        <v>خفیف</v>
      </c>
      <c r="CI2" s="2" t="str">
        <f t="shared" ref="CI2:CI14" si="40">IF(AS2=1, "شدید",IF(AS2=2,"خفیف", IF(AS2=3, "طبیعی")))</f>
        <v>خفیف</v>
      </c>
      <c r="CJ2" s="2" t="str">
        <f t="shared" ref="CJ2:CJ14" si="41">IF(AT2=1, "شدید",IF(AT2=2,"خفیف", IF(AT2=3, "طبیعی")))</f>
        <v>خفیف</v>
      </c>
    </row>
    <row r="3" spans="1:88" ht="18.75" customHeight="1" x14ac:dyDescent="0.3">
      <c r="A3" s="5">
        <f>'داده ها'!A3</f>
        <v>2</v>
      </c>
      <c r="B3" s="1" t="str">
        <f>'اطلاعات شخصی'!B3</f>
        <v>جناب آقای</v>
      </c>
      <c r="C3" t="str">
        <f>'داده ها'!B3</f>
        <v>حسین</v>
      </c>
      <c r="D3" t="str">
        <f>'داده ها'!C3</f>
        <v>افسری</v>
      </c>
      <c r="E3" s="5">
        <f>'داده ها'!AY3</f>
        <v>1</v>
      </c>
      <c r="F3" s="5">
        <f>'داده ها'!AZ3</f>
        <v>0</v>
      </c>
      <c r="G3" s="5">
        <f>'داده ها'!BA3</f>
        <v>0</v>
      </c>
      <c r="H3" s="5">
        <f>'داده ها'!BB3</f>
        <v>1</v>
      </c>
      <c r="I3" s="5">
        <f>'داده ها'!BC3</f>
        <v>1</v>
      </c>
      <c r="J3" s="5">
        <f>'داده ها'!BD3</f>
        <v>0</v>
      </c>
      <c r="K3" s="5">
        <f>'داده ها'!BE3</f>
        <v>0</v>
      </c>
      <c r="L3" s="5">
        <f>'داده ها'!BF3</f>
        <v>0</v>
      </c>
      <c r="M3" s="5">
        <f>'داده ها'!BG3</f>
        <v>0</v>
      </c>
      <c r="N3" s="5">
        <f>'داده ها'!BH3</f>
        <v>0</v>
      </c>
      <c r="O3" s="5">
        <f>'داده ها'!BI3</f>
        <v>0</v>
      </c>
      <c r="P3" s="5">
        <f>'داده ها'!BJ3</f>
        <v>0</v>
      </c>
      <c r="Q3" s="5">
        <f>'داده ها'!BK3</f>
        <v>0</v>
      </c>
      <c r="R3" s="5">
        <f>'داده ها'!BL3</f>
        <v>0</v>
      </c>
      <c r="S3" s="5">
        <f>'داده ها'!BM3</f>
        <v>1</v>
      </c>
      <c r="T3" s="5">
        <f>'داده ها'!BN3</f>
        <v>0</v>
      </c>
      <c r="U3" s="5">
        <f>'داده ها'!BO3</f>
        <v>0</v>
      </c>
      <c r="V3" s="5">
        <f>'داده ها'!BP3</f>
        <v>0</v>
      </c>
      <c r="W3" s="5">
        <f>'داده ها'!BQ3</f>
        <v>1</v>
      </c>
      <c r="X3" s="5">
        <f>'داده ها'!BR3</f>
        <v>0</v>
      </c>
      <c r="Y3" s="5">
        <f>'داده ها'!BS3</f>
        <v>1</v>
      </c>
      <c r="Z3" s="5">
        <f>'داده ها'!BT3</f>
        <v>0</v>
      </c>
      <c r="AA3" s="5">
        <f>'داده ها'!BU3</f>
        <v>0</v>
      </c>
      <c r="AB3" s="5">
        <f>'داده ها'!BV3</f>
        <v>1</v>
      </c>
      <c r="AC3" s="5">
        <f>'داده ها'!BW3</f>
        <v>0</v>
      </c>
      <c r="AD3" s="5">
        <f>'داده ها'!BX3</f>
        <v>0</v>
      </c>
      <c r="AE3" s="5">
        <f>'داده ها'!BY3</f>
        <v>0</v>
      </c>
      <c r="AF3" s="5">
        <f>'داده ها'!BZ3</f>
        <v>1</v>
      </c>
      <c r="AG3" s="5">
        <f>'داده ها'!CA3</f>
        <v>0</v>
      </c>
      <c r="AH3" s="5">
        <f>'داده ها'!CB3</f>
        <v>0</v>
      </c>
      <c r="AI3" s="5">
        <f>'داده ها'!CC3</f>
        <v>0</v>
      </c>
      <c r="AJ3" s="5">
        <f>'داده ها'!CD3</f>
        <v>1</v>
      </c>
      <c r="AK3" s="5">
        <f>'داده ها'!CE3</f>
        <v>1</v>
      </c>
      <c r="AL3" s="5">
        <f>'داده ها'!CF3</f>
        <v>1</v>
      </c>
      <c r="AM3" s="5">
        <f>'داده ها'!CG3</f>
        <v>0</v>
      </c>
      <c r="AN3" s="5">
        <f>'داده ها'!CH3</f>
        <v>0</v>
      </c>
      <c r="AO3" s="5">
        <f>'داده ها'!CI3</f>
        <v>1</v>
      </c>
      <c r="AP3" s="5">
        <f>'داده ها'!CJ3</f>
        <v>0</v>
      </c>
      <c r="AQ3" s="5">
        <f>'داده ها'!CK3</f>
        <v>3</v>
      </c>
      <c r="AR3" s="5">
        <f>'داده ها'!CL3</f>
        <v>3</v>
      </c>
      <c r="AS3" s="5">
        <f>'داده ها'!CM3</f>
        <v>3</v>
      </c>
      <c r="AT3" s="5">
        <f>'داده ها'!CN3</f>
        <v>3</v>
      </c>
      <c r="AU3" s="2" t="str">
        <f t="shared" si="0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V3" s="2" t="str">
        <f t="shared" si="1"/>
        <v>طبیعی</v>
      </c>
      <c r="AW3" s="2" t="str">
        <f t="shared" si="2"/>
        <v>طبیعی</v>
      </c>
      <c r="AX3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3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3" s="1" t="str">
        <f t="shared" si="5"/>
        <v>طبیعی</v>
      </c>
      <c r="BA3" s="1" t="str">
        <f t="shared" si="6"/>
        <v>طبیعی</v>
      </c>
      <c r="BB3" s="1" t="str">
        <f t="shared" si="7"/>
        <v>طبیعی</v>
      </c>
      <c r="BC3" s="2" t="str">
        <f t="shared" si="8"/>
        <v>طبیعی</v>
      </c>
      <c r="BD3" s="2" t="str">
        <f t="shared" si="9"/>
        <v>طبیعی</v>
      </c>
      <c r="BE3" s="2" t="str">
        <f t="shared" si="10"/>
        <v>طبیعی</v>
      </c>
      <c r="BF3" s="2" t="str">
        <f t="shared" si="11"/>
        <v>طبیعی</v>
      </c>
      <c r="BG3" s="1" t="str">
        <f t="shared" si="12"/>
        <v>طبیعی</v>
      </c>
      <c r="BH3" s="1" t="str">
        <f t="shared" si="13"/>
        <v>طبیعی</v>
      </c>
      <c r="BI3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3" s="2" t="str">
        <f t="shared" si="15"/>
        <v>طبیعی</v>
      </c>
      <c r="BK3" s="1" t="str">
        <f t="shared" si="16"/>
        <v>طبیعی</v>
      </c>
      <c r="BL3" s="2" t="str">
        <f t="shared" si="17"/>
        <v>طبیعی</v>
      </c>
      <c r="BM3" s="2" t="str">
        <f t="shared" si="18"/>
        <v>احتمال بیش فعالی عضلات نزدیک کننده، دو سررانی(سر کوتاه)، کشنده ی پهن نیام، دوقولی خارجی، پهن خارجی</v>
      </c>
      <c r="BN3" s="2" t="str">
        <f t="shared" si="19"/>
        <v>طبیعی</v>
      </c>
      <c r="BO3" s="2" t="str">
        <f t="shared" si="20"/>
        <v>احتمال بیش فعالی عضلات نزدیک کننده(سمت موافق) و کم فعالی عضلات سرینی میانی، مربع کمری</v>
      </c>
      <c r="BP3" s="2" t="str">
        <f t="shared" si="21"/>
        <v>طبیعی</v>
      </c>
      <c r="BQ3" s="1" t="str">
        <f t="shared" si="22"/>
        <v>طبیعی</v>
      </c>
      <c r="BR3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3" s="1" t="str">
        <f t="shared" si="24"/>
        <v>طبیعی</v>
      </c>
      <c r="BT3" s="1" t="str">
        <f t="shared" si="25"/>
        <v>طبیعی</v>
      </c>
      <c r="BU3" s="1" t="str">
        <f t="shared" si="26"/>
        <v>طبیعی</v>
      </c>
      <c r="BV3" s="2" t="str">
        <f t="shared" si="27"/>
        <v xml:space="preserve">احتمال بیش فعالی عضلات ذوزتقه ای فوقانی و گوشه ای و کم فعالی عضلات روتیتورکاف، متوازی الاضلاع و ذوزنقه میانی و تحتانی </v>
      </c>
      <c r="BW3" s="1" t="str">
        <f t="shared" si="28"/>
        <v>طبیعی</v>
      </c>
      <c r="BX3" s="1" t="str">
        <f t="shared" si="29"/>
        <v>طبیعی</v>
      </c>
      <c r="BY3" s="1" t="str">
        <f t="shared" si="30"/>
        <v>طبیعی</v>
      </c>
      <c r="BZ3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3" s="2" t="str">
        <f t="shared" si="32"/>
        <v>احتمال بیش فعالی عضلات دوسربازو(سردراز)، پشتی بزرگ، گرد بزرگ و سینه ای بزرگ و احتمال کم فعالی عضلات سه سر بازو(سردراز) و روتیتورکاف</v>
      </c>
      <c r="CB3" s="2" t="str">
        <f t="shared" si="33"/>
        <v>احتمال بیش فعالی عضلات راست کننده ی ستون فقرات، خم کننده های ران و کم فعالی عضلات پایدار کننده های ناحیه ثبات مرکزی تنه، سرینی بزرگ</v>
      </c>
      <c r="CC3" s="2" t="str">
        <f t="shared" si="34"/>
        <v>طبیعی</v>
      </c>
      <c r="CD3" s="1" t="str">
        <f t="shared" si="35"/>
        <v>طبیعی</v>
      </c>
      <c r="CE3" s="2" t="str">
        <f t="shared" si="36"/>
        <v>احتمال بیش فعالی عضلات سینه ای کوچک و کم فعالی عضلات دندان های قدامی، ذوزنقه ی میانی و تحتانی</v>
      </c>
      <c r="CF3" s="2" t="str">
        <f t="shared" si="37"/>
        <v>طبیعی</v>
      </c>
      <c r="CG3" s="2" t="str">
        <f t="shared" si="38"/>
        <v>طبیعی</v>
      </c>
      <c r="CH3" s="2" t="str">
        <f t="shared" si="39"/>
        <v>طبیعی</v>
      </c>
      <c r="CI3" s="2" t="str">
        <f t="shared" si="40"/>
        <v>طبیعی</v>
      </c>
      <c r="CJ3" s="2" t="str">
        <f t="shared" si="41"/>
        <v>طبیعی</v>
      </c>
    </row>
    <row r="4" spans="1:88" ht="18.75" customHeight="1" x14ac:dyDescent="0.3">
      <c r="A4" s="5">
        <f>'داده ها'!A4</f>
        <v>2</v>
      </c>
      <c r="B4" s="1" t="str">
        <f>'اطلاعات شخصی'!B4</f>
        <v>جناب آقای</v>
      </c>
      <c r="C4" t="str">
        <f>'داده ها'!B4</f>
        <v>سهیل</v>
      </c>
      <c r="D4" t="str">
        <f>'داده ها'!C4</f>
        <v>هاشمی</v>
      </c>
      <c r="E4" s="5">
        <f>'داده ها'!AY4</f>
        <v>0</v>
      </c>
      <c r="F4" s="5">
        <f>'داده ها'!AZ4</f>
        <v>1</v>
      </c>
      <c r="G4" s="5">
        <f>'داده ها'!BA4</f>
        <v>0</v>
      </c>
      <c r="H4" s="5">
        <f>'داده ها'!BB4</f>
        <v>1</v>
      </c>
      <c r="I4" s="5">
        <f>'داده ها'!BC4</f>
        <v>1</v>
      </c>
      <c r="J4" s="5">
        <f>'داده ها'!BD4</f>
        <v>0</v>
      </c>
      <c r="K4" s="5">
        <f>'داده ها'!BE4</f>
        <v>0</v>
      </c>
      <c r="L4" s="5">
        <f>'داده ها'!BF4</f>
        <v>0</v>
      </c>
      <c r="M4" s="5">
        <f>'داده ها'!BG4</f>
        <v>1</v>
      </c>
      <c r="N4" s="5">
        <f>'داده ها'!BH4</f>
        <v>0</v>
      </c>
      <c r="O4" s="5">
        <f>'داده ها'!BI4</f>
        <v>0</v>
      </c>
      <c r="P4" s="5">
        <f>'داده ها'!BJ4</f>
        <v>1</v>
      </c>
      <c r="Q4" s="5">
        <f>'داده ها'!BK4</f>
        <v>0</v>
      </c>
      <c r="R4" s="5">
        <f>'داده ها'!BL4</f>
        <v>0</v>
      </c>
      <c r="S4" s="5">
        <f>'داده ها'!BM4</f>
        <v>0</v>
      </c>
      <c r="T4" s="5">
        <f>'داده ها'!BN4</f>
        <v>1</v>
      </c>
      <c r="U4" s="5">
        <f>'داده ها'!BO4</f>
        <v>0</v>
      </c>
      <c r="V4" s="5">
        <f>'داده ها'!BP4</f>
        <v>1</v>
      </c>
      <c r="W4" s="5">
        <f>'داده ها'!BQ4</f>
        <v>1</v>
      </c>
      <c r="X4" s="5">
        <f>'داده ها'!BR4</f>
        <v>0</v>
      </c>
      <c r="Y4" s="5">
        <f>'داده ها'!BS4</f>
        <v>1</v>
      </c>
      <c r="Z4" s="5">
        <f>'داده ها'!BT4</f>
        <v>0</v>
      </c>
      <c r="AA4" s="5">
        <f>'داده ها'!BU4</f>
        <v>0</v>
      </c>
      <c r="AB4" s="5">
        <f>'داده ها'!BV4</f>
        <v>0</v>
      </c>
      <c r="AC4" s="5">
        <f>'داده ها'!BW4</f>
        <v>0</v>
      </c>
      <c r="AD4" s="5">
        <f>'داده ها'!BX4</f>
        <v>0</v>
      </c>
      <c r="AE4" s="5">
        <f>'داده ها'!BY4</f>
        <v>0</v>
      </c>
      <c r="AF4" s="5">
        <f>'داده ها'!BZ4</f>
        <v>0</v>
      </c>
      <c r="AG4" s="5">
        <f>'داده ها'!CA4</f>
        <v>0</v>
      </c>
      <c r="AH4" s="5">
        <f>'داده ها'!CB4</f>
        <v>0</v>
      </c>
      <c r="AI4" s="5">
        <f>'داده ها'!CC4</f>
        <v>0</v>
      </c>
      <c r="AJ4" s="5">
        <f>'داده ها'!CD4</f>
        <v>1</v>
      </c>
      <c r="AK4" s="5">
        <f>'داده ها'!CE4</f>
        <v>0</v>
      </c>
      <c r="AL4" s="5">
        <f>'داده ها'!CF4</f>
        <v>0</v>
      </c>
      <c r="AM4" s="5">
        <f>'داده ها'!CG4</f>
        <v>1</v>
      </c>
      <c r="AN4" s="5">
        <f>'داده ها'!CH4</f>
        <v>0</v>
      </c>
      <c r="AO4" s="5">
        <f>'داده ها'!CI4</f>
        <v>1</v>
      </c>
      <c r="AP4" s="5">
        <f>'داده ها'!CJ4</f>
        <v>1</v>
      </c>
      <c r="AQ4" s="5">
        <f>'داده ها'!CK4</f>
        <v>3</v>
      </c>
      <c r="AR4" s="5">
        <f>'داده ها'!CL4</f>
        <v>3</v>
      </c>
      <c r="AS4" s="5">
        <f>'داده ها'!CM4</f>
        <v>3</v>
      </c>
      <c r="AT4" s="5">
        <f>'داده ها'!CN4</f>
        <v>2</v>
      </c>
      <c r="AU4" s="2" t="str">
        <f t="shared" si="0"/>
        <v>طبیعی</v>
      </c>
      <c r="AV4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4" s="2" t="str">
        <f t="shared" si="2"/>
        <v>طبیعی</v>
      </c>
      <c r="AX4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4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4" s="1" t="str">
        <f t="shared" si="5"/>
        <v>طبیعی</v>
      </c>
      <c r="BA4" s="1" t="str">
        <f t="shared" si="6"/>
        <v>طبیعی</v>
      </c>
      <c r="BB4" s="1" t="str">
        <f t="shared" si="7"/>
        <v>طبیعی</v>
      </c>
      <c r="BC4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4" s="2" t="str">
        <f t="shared" si="9"/>
        <v>طبیعی</v>
      </c>
      <c r="BE4" s="2" t="str">
        <f t="shared" si="10"/>
        <v>طبیعی</v>
      </c>
      <c r="BF4" s="2" t="str">
        <f t="shared" si="11"/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BG4" s="1" t="str">
        <f t="shared" si="12"/>
        <v>طبیعی</v>
      </c>
      <c r="BH4" s="1" t="str">
        <f t="shared" si="13"/>
        <v>طبیعی</v>
      </c>
      <c r="BI4" s="2" t="str">
        <f t="shared" si="14"/>
        <v>طبیعی</v>
      </c>
      <c r="BJ4" s="2" t="str">
        <f t="shared" si="15"/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BK4" s="1" t="str">
        <f t="shared" si="16"/>
        <v>طبیعی</v>
      </c>
      <c r="BL4" s="2" t="str">
        <f t="shared" si="17"/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4" s="2" t="str">
        <f t="shared" si="18"/>
        <v>احتمال بیش فعالی عضلات نزدیک کننده، دو سررانی(سر کوتاه)، کشنده ی پهن نیام، دوقولی خارجی، پهن خارجی</v>
      </c>
      <c r="BN4" s="2" t="str">
        <f t="shared" si="19"/>
        <v>طبیعی</v>
      </c>
      <c r="BO4" s="2" t="str">
        <f t="shared" si="20"/>
        <v>احتمال بیش فعالی عضلات نزدیک کننده(سمت موافق) و کم فعالی عضلات سرینی میانی، مربع کمری</v>
      </c>
      <c r="BP4" s="2" t="str">
        <f t="shared" si="21"/>
        <v>طبیعی</v>
      </c>
      <c r="BQ4" s="1" t="str">
        <f t="shared" si="22"/>
        <v>طبیعی</v>
      </c>
      <c r="BR4" s="2" t="str">
        <f t="shared" si="23"/>
        <v>طبیعی</v>
      </c>
      <c r="BS4" s="1" t="str">
        <f t="shared" si="24"/>
        <v>طبیعی</v>
      </c>
      <c r="BT4" s="1" t="str">
        <f t="shared" si="25"/>
        <v>طبیعی</v>
      </c>
      <c r="BU4" s="1" t="str">
        <f t="shared" si="26"/>
        <v>طبیعی</v>
      </c>
      <c r="BV4" s="2" t="str">
        <f t="shared" si="27"/>
        <v>طبیعی</v>
      </c>
      <c r="BW4" s="1" t="str">
        <f t="shared" si="28"/>
        <v>طبیعی</v>
      </c>
      <c r="BX4" s="1" t="str">
        <f t="shared" si="29"/>
        <v>طبیعی</v>
      </c>
      <c r="BY4" s="1" t="str">
        <f t="shared" si="30"/>
        <v>طبیعی</v>
      </c>
      <c r="BZ4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4" s="2" t="str">
        <f t="shared" si="32"/>
        <v>طبیعی</v>
      </c>
      <c r="CB4" s="2" t="str">
        <f t="shared" si="33"/>
        <v>طبیعی</v>
      </c>
      <c r="CC4" s="2" t="str">
        <f t="shared" si="34"/>
        <v xml:space="preserve">احتمال بیش فعالی عضلات راست شکمی، مایل خارجی و کم فعالی عضلات پایدار کننده های ناحیه مرکزی تنه </v>
      </c>
      <c r="CD4" s="1" t="str">
        <f t="shared" si="35"/>
        <v>طبیعی</v>
      </c>
      <c r="CE4" s="2" t="str">
        <f t="shared" si="36"/>
        <v>احتمال بیش فعالی عضلات سینه ای کوچک و کم فعالی عضلات دندان های قدامی، ذوزنقه ی میانی و تحتانی</v>
      </c>
      <c r="CF4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4" s="2" t="str">
        <f t="shared" si="38"/>
        <v>طبیعی</v>
      </c>
      <c r="CH4" s="2" t="str">
        <f t="shared" si="39"/>
        <v>طبیعی</v>
      </c>
      <c r="CI4" s="2" t="str">
        <f t="shared" si="40"/>
        <v>طبیعی</v>
      </c>
      <c r="CJ4" s="2" t="str">
        <f t="shared" si="41"/>
        <v>خفیف</v>
      </c>
    </row>
    <row r="5" spans="1:88" ht="18.75" customHeight="1" x14ac:dyDescent="0.3">
      <c r="A5" s="5">
        <f>'داده ها'!A5</f>
        <v>2</v>
      </c>
      <c r="B5" s="1" t="str">
        <f>'اطلاعات شخصی'!B5</f>
        <v>جناب آقای</v>
      </c>
      <c r="C5" t="str">
        <f>'داده ها'!B5</f>
        <v>سید محسن</v>
      </c>
      <c r="D5" t="str">
        <f>'داده ها'!C5</f>
        <v>احمدی</v>
      </c>
      <c r="E5" s="5">
        <f>'داده ها'!AY5</f>
        <v>0</v>
      </c>
      <c r="F5" s="5">
        <f>'داده ها'!AZ5</f>
        <v>1</v>
      </c>
      <c r="G5" s="5">
        <f>'داده ها'!BA5</f>
        <v>0</v>
      </c>
      <c r="H5" s="5">
        <f>'داده ها'!BB5</f>
        <v>0</v>
      </c>
      <c r="I5" s="5">
        <f>'داده ها'!BC5</f>
        <v>0</v>
      </c>
      <c r="J5" s="5">
        <f>'داده ها'!BD5</f>
        <v>0</v>
      </c>
      <c r="K5" s="5">
        <f>'داده ها'!BE5</f>
        <v>0</v>
      </c>
      <c r="L5" s="5">
        <f>'داده ها'!BF5</f>
        <v>0</v>
      </c>
      <c r="M5" s="5">
        <f>'داده ها'!BG5</f>
        <v>1</v>
      </c>
      <c r="N5" s="5">
        <f>'داده ها'!BH5</f>
        <v>0</v>
      </c>
      <c r="O5" s="5">
        <f>'داده ها'!BI5</f>
        <v>0</v>
      </c>
      <c r="P5" s="5">
        <f>'داده ها'!BJ5</f>
        <v>0</v>
      </c>
      <c r="Q5" s="5">
        <f>'داده ها'!BK5</f>
        <v>0</v>
      </c>
      <c r="R5" s="5">
        <f>'داده ها'!BL5</f>
        <v>0</v>
      </c>
      <c r="S5" s="5">
        <f>'داده ها'!BM5</f>
        <v>1</v>
      </c>
      <c r="T5" s="5">
        <f>'داده ها'!BN5</f>
        <v>0</v>
      </c>
      <c r="U5" s="5">
        <f>'داده ها'!BO5</f>
        <v>0</v>
      </c>
      <c r="V5" s="5">
        <f>'داده ها'!BP5</f>
        <v>1</v>
      </c>
      <c r="W5" s="5">
        <f>'داده ها'!BQ5</f>
        <v>1</v>
      </c>
      <c r="X5" s="5">
        <f>'داده ها'!BR5</f>
        <v>0</v>
      </c>
      <c r="Y5" s="5">
        <f>'داده ها'!BS5</f>
        <v>1</v>
      </c>
      <c r="Z5" s="5">
        <f>'داده ها'!BT5</f>
        <v>0</v>
      </c>
      <c r="AA5" s="5">
        <f>'داده ها'!BU5</f>
        <v>0</v>
      </c>
      <c r="AB5" s="5">
        <f>'داده ها'!BV5</f>
        <v>1</v>
      </c>
      <c r="AC5" s="5">
        <f>'داده ها'!BW5</f>
        <v>0</v>
      </c>
      <c r="AD5" s="5">
        <f>'داده ها'!BX5</f>
        <v>0</v>
      </c>
      <c r="AE5" s="5">
        <f>'داده ها'!BY5</f>
        <v>0</v>
      </c>
      <c r="AF5" s="5">
        <f>'داده ها'!BZ5</f>
        <v>0</v>
      </c>
      <c r="AG5" s="5">
        <f>'داده ها'!CA5</f>
        <v>0</v>
      </c>
      <c r="AH5" s="5">
        <f>'داده ها'!CB5</f>
        <v>0</v>
      </c>
      <c r="AI5" s="5">
        <f>'داده ها'!CC5</f>
        <v>0</v>
      </c>
      <c r="AJ5" s="5">
        <f>'داده ها'!CD5</f>
        <v>0</v>
      </c>
      <c r="AK5" s="5">
        <f>'داده ها'!CE5</f>
        <v>0</v>
      </c>
      <c r="AL5" s="5">
        <f>'داده ها'!CF5</f>
        <v>0</v>
      </c>
      <c r="AM5" s="5">
        <f>'داده ها'!CG5</f>
        <v>0</v>
      </c>
      <c r="AN5" s="5">
        <f>'داده ها'!CH5</f>
        <v>0</v>
      </c>
      <c r="AO5" s="5">
        <f>'داده ها'!CI5</f>
        <v>1</v>
      </c>
      <c r="AP5" s="5">
        <f>'داده ها'!CJ5</f>
        <v>1</v>
      </c>
      <c r="AQ5" s="5">
        <f>'داده ها'!CK5</f>
        <v>3</v>
      </c>
      <c r="AR5" s="5">
        <f>'داده ها'!CL5</f>
        <v>3</v>
      </c>
      <c r="AS5" s="5">
        <f>'داده ها'!CM5</f>
        <v>3</v>
      </c>
      <c r="AT5" s="5">
        <f>'داده ها'!CN5</f>
        <v>2</v>
      </c>
      <c r="AU5" s="2" t="str">
        <f t="shared" si="0"/>
        <v>طبیعی</v>
      </c>
      <c r="AV5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5" s="2" t="str">
        <f t="shared" si="2"/>
        <v>طبیعی</v>
      </c>
      <c r="AX5" s="2" t="str">
        <f t="shared" si="3"/>
        <v>طبیعی</v>
      </c>
      <c r="AY5" s="2" t="str">
        <f t="shared" si="4"/>
        <v>طبیعی</v>
      </c>
      <c r="AZ5" s="1" t="str">
        <f t="shared" si="5"/>
        <v>طبیعی</v>
      </c>
      <c r="BA5" s="1" t="str">
        <f t="shared" si="6"/>
        <v>طبیعی</v>
      </c>
      <c r="BB5" s="1" t="str">
        <f t="shared" si="7"/>
        <v>طبیعی</v>
      </c>
      <c r="BC5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5" s="2" t="str">
        <f t="shared" si="9"/>
        <v>طبیعی</v>
      </c>
      <c r="BE5" s="2" t="str">
        <f t="shared" si="10"/>
        <v>طبیعی</v>
      </c>
      <c r="BF5" s="2" t="str">
        <f t="shared" si="11"/>
        <v>طبیعی</v>
      </c>
      <c r="BG5" s="1" t="str">
        <f t="shared" si="12"/>
        <v>طبیعی</v>
      </c>
      <c r="BH5" s="1" t="str">
        <f t="shared" si="13"/>
        <v>طبیعی</v>
      </c>
      <c r="BI5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5" s="2" t="str">
        <f t="shared" si="15"/>
        <v>طبیعی</v>
      </c>
      <c r="BK5" s="1" t="str">
        <f t="shared" si="16"/>
        <v>طبیعی</v>
      </c>
      <c r="BL5" s="2" t="str">
        <f t="shared" si="17"/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5" s="2" t="str">
        <f t="shared" si="18"/>
        <v>احتمال بیش فعالی عضلات نزدیک کننده، دو سررانی(سر کوتاه)، کشنده ی پهن نیام، دوقولی خارجی، پهن خارجی</v>
      </c>
      <c r="BN5" s="2" t="str">
        <f t="shared" si="19"/>
        <v>طبیعی</v>
      </c>
      <c r="BO5" s="2" t="str">
        <f t="shared" si="20"/>
        <v>احتمال بیش فعالی عضلات نزدیک کننده(سمت موافق) و کم فعالی عضلات سرینی میانی، مربع کمری</v>
      </c>
      <c r="BP5" s="2" t="str">
        <f t="shared" si="21"/>
        <v>طبیعی</v>
      </c>
      <c r="BQ5" s="1" t="str">
        <f t="shared" si="22"/>
        <v>طبیعی</v>
      </c>
      <c r="BR5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5" s="1" t="str">
        <f t="shared" si="24"/>
        <v>طبیعی</v>
      </c>
      <c r="BT5" s="1" t="str">
        <f t="shared" si="25"/>
        <v>طبیعی</v>
      </c>
      <c r="BU5" s="1" t="str">
        <f t="shared" si="26"/>
        <v>طبیعی</v>
      </c>
      <c r="BV5" s="2" t="str">
        <f t="shared" si="27"/>
        <v>طبیعی</v>
      </c>
      <c r="BW5" s="1" t="str">
        <f t="shared" si="28"/>
        <v>طبیعی</v>
      </c>
      <c r="BX5" s="1" t="str">
        <f t="shared" si="29"/>
        <v>طبیعی</v>
      </c>
      <c r="BY5" s="1" t="str">
        <f t="shared" si="30"/>
        <v>طبیعی</v>
      </c>
      <c r="BZ5" s="2" t="str">
        <f t="shared" si="31"/>
        <v>طبیعی</v>
      </c>
      <c r="CA5" s="2" t="str">
        <f t="shared" si="32"/>
        <v>طبیعی</v>
      </c>
      <c r="CB5" s="2" t="str">
        <f t="shared" si="33"/>
        <v>طبیعی</v>
      </c>
      <c r="CC5" s="2" t="str">
        <f t="shared" si="34"/>
        <v>طبیعی</v>
      </c>
      <c r="CD5" s="1" t="str">
        <f t="shared" si="35"/>
        <v>طبیعی</v>
      </c>
      <c r="CE5" s="2" t="str">
        <f t="shared" si="36"/>
        <v>احتمال بیش فعالی عضلات سینه ای کوچک و کم فعالی عضلات دندان های قدامی، ذوزنقه ی میانی و تحتانی</v>
      </c>
      <c r="CF5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5" s="2" t="str">
        <f t="shared" si="38"/>
        <v>طبیعی</v>
      </c>
      <c r="CH5" s="2" t="str">
        <f t="shared" si="39"/>
        <v>طبیعی</v>
      </c>
      <c r="CI5" s="2" t="str">
        <f t="shared" si="40"/>
        <v>طبیعی</v>
      </c>
      <c r="CJ5" s="2" t="str">
        <f t="shared" si="41"/>
        <v>خفیف</v>
      </c>
    </row>
    <row r="6" spans="1:88" ht="18.75" customHeight="1" x14ac:dyDescent="0.3">
      <c r="A6" s="5">
        <f>'داده ها'!A6</f>
        <v>2</v>
      </c>
      <c r="B6" s="1" t="str">
        <f>'اطلاعات شخصی'!B6</f>
        <v>جناب آقای</v>
      </c>
      <c r="C6" t="str">
        <f>'داده ها'!B6</f>
        <v>مهدی</v>
      </c>
      <c r="D6" t="str">
        <f>'داده ها'!C6</f>
        <v>حافظپور</v>
      </c>
      <c r="E6" s="5">
        <f>'داده ها'!AY6</f>
        <v>0</v>
      </c>
      <c r="F6" s="5">
        <f>'داده ها'!AZ6</f>
        <v>1</v>
      </c>
      <c r="G6" s="5">
        <f>'داده ها'!BA6</f>
        <v>0</v>
      </c>
      <c r="H6" s="5">
        <f>'داده ها'!BB6</f>
        <v>1</v>
      </c>
      <c r="I6" s="5">
        <f>'داده ها'!BC6</f>
        <v>0</v>
      </c>
      <c r="J6" s="5">
        <f>'داده ها'!BD6</f>
        <v>0</v>
      </c>
      <c r="K6" s="5">
        <f>'داده ها'!BE6</f>
        <v>0</v>
      </c>
      <c r="L6" s="5">
        <f>'داده ها'!BF6</f>
        <v>0</v>
      </c>
      <c r="M6" s="5">
        <f>'داده ها'!BG6</f>
        <v>0</v>
      </c>
      <c r="N6" s="5">
        <f>'داده ها'!BH6</f>
        <v>0</v>
      </c>
      <c r="O6" s="5">
        <f>'داده ها'!BI6</f>
        <v>0</v>
      </c>
      <c r="P6" s="5">
        <f>'داده ها'!BJ6</f>
        <v>0</v>
      </c>
      <c r="Q6" s="5">
        <f>'داده ها'!BK6</f>
        <v>0</v>
      </c>
      <c r="R6" s="5">
        <f>'داده ها'!BL6</f>
        <v>0</v>
      </c>
      <c r="S6" s="5">
        <f>'داده ها'!BM6</f>
        <v>1</v>
      </c>
      <c r="T6" s="5">
        <f>'داده ها'!BN6</f>
        <v>1</v>
      </c>
      <c r="U6" s="5">
        <f>'داده ها'!BO6</f>
        <v>0</v>
      </c>
      <c r="V6" s="5">
        <f>'داده ها'!BP6</f>
        <v>0</v>
      </c>
      <c r="W6" s="5">
        <f>'داده ها'!BQ6</f>
        <v>1</v>
      </c>
      <c r="X6" s="5">
        <f>'داده ها'!BR6</f>
        <v>0</v>
      </c>
      <c r="Y6" s="5">
        <f>'داده ها'!BS6</f>
        <v>1</v>
      </c>
      <c r="Z6" s="5">
        <f>'داده ها'!BT6</f>
        <v>0</v>
      </c>
      <c r="AA6" s="5">
        <f>'داده ها'!BU6</f>
        <v>0</v>
      </c>
      <c r="AB6" s="5">
        <f>'داده ها'!BV6</f>
        <v>1</v>
      </c>
      <c r="AC6" s="5">
        <f>'داده ها'!BW6</f>
        <v>0</v>
      </c>
      <c r="AD6" s="5">
        <f>'داده ها'!BX6</f>
        <v>0</v>
      </c>
      <c r="AE6" s="5">
        <f>'داده ها'!BY6</f>
        <v>0</v>
      </c>
      <c r="AF6" s="5">
        <f>'داده ها'!BZ6</f>
        <v>0</v>
      </c>
      <c r="AG6" s="5">
        <f>'داده ها'!CA6</f>
        <v>0</v>
      </c>
      <c r="AH6" s="5">
        <f>'داده ها'!CB6</f>
        <v>0</v>
      </c>
      <c r="AI6" s="5">
        <f>'داده ها'!CC6</f>
        <v>0</v>
      </c>
      <c r="AJ6" s="5">
        <f>'داده ها'!CD6</f>
        <v>0</v>
      </c>
      <c r="AK6" s="5">
        <f>'داده ها'!CE6</f>
        <v>0</v>
      </c>
      <c r="AL6" s="5">
        <f>'داده ها'!CF6</f>
        <v>0</v>
      </c>
      <c r="AM6" s="5">
        <f>'داده ها'!CG6</f>
        <v>0</v>
      </c>
      <c r="AN6" s="5">
        <f>'داده ها'!CH6</f>
        <v>0</v>
      </c>
      <c r="AO6" s="5">
        <f>'داده ها'!CI6</f>
        <v>1</v>
      </c>
      <c r="AP6" s="5">
        <f>'داده ها'!CJ6</f>
        <v>1</v>
      </c>
      <c r="AQ6" s="5">
        <f>'داده ها'!CK6</f>
        <v>2</v>
      </c>
      <c r="AR6" s="5">
        <f>'داده ها'!CL6</f>
        <v>2</v>
      </c>
      <c r="AS6" s="5">
        <f>'داده ها'!CM6</f>
        <v>2</v>
      </c>
      <c r="AT6" s="5">
        <f>'داده ها'!CN6</f>
        <v>1</v>
      </c>
      <c r="AU6" s="2" t="str">
        <f t="shared" si="0"/>
        <v>طبیعی</v>
      </c>
      <c r="AV6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6" s="2" t="str">
        <f t="shared" si="2"/>
        <v>طبیعی</v>
      </c>
      <c r="AX6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6" s="2" t="str">
        <f t="shared" si="4"/>
        <v>طبیعی</v>
      </c>
      <c r="AZ6" s="1" t="str">
        <f t="shared" si="5"/>
        <v>طبیعی</v>
      </c>
      <c r="BA6" s="1" t="str">
        <f t="shared" si="6"/>
        <v>طبیعی</v>
      </c>
      <c r="BB6" s="1" t="str">
        <f t="shared" si="7"/>
        <v>طبیعی</v>
      </c>
      <c r="BC6" s="2" t="str">
        <f t="shared" si="8"/>
        <v>طبیعی</v>
      </c>
      <c r="BD6" s="2" t="str">
        <f t="shared" si="9"/>
        <v>طبیعی</v>
      </c>
      <c r="BE6" s="2" t="str">
        <f t="shared" si="10"/>
        <v>طبیعی</v>
      </c>
      <c r="BF6" s="2" t="str">
        <f t="shared" si="11"/>
        <v>طبیعی</v>
      </c>
      <c r="BG6" s="1" t="str">
        <f t="shared" si="12"/>
        <v>طبیعی</v>
      </c>
      <c r="BH6" s="1" t="str">
        <f t="shared" si="13"/>
        <v>طبیعی</v>
      </c>
      <c r="BI6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6" s="2" t="str">
        <f t="shared" si="15"/>
        <v>احتمال بیش فعالی عضلات نازک نئی ها، دوقلوی خارجی، دوسررانی(سرکوتاه)، کشنده پهن نیام، نعلی و احتمال کم فعالی عضلات ساقی قدامی، ساقی خلفی، دوقلوی داخلی، سرینی میانی/بزرگ، راست داخلی، خیاطه، رکبی، همسترینگ داخلی</v>
      </c>
      <c r="BK6" s="1" t="str">
        <f t="shared" si="16"/>
        <v>طبیعی</v>
      </c>
      <c r="BL6" s="2" t="str">
        <f t="shared" si="17"/>
        <v>طبیعی</v>
      </c>
      <c r="BM6" s="2" t="str">
        <f t="shared" si="18"/>
        <v>احتمال بیش فعالی عضلات نزدیک کننده، دو سررانی(سر کوتاه)، کشنده ی پهن نیام، دوقولی خارجی، پهن خارجی</v>
      </c>
      <c r="BN6" s="2" t="str">
        <f t="shared" si="19"/>
        <v>طبیعی</v>
      </c>
      <c r="BO6" s="2" t="str">
        <f t="shared" si="20"/>
        <v>احتمال بیش فعالی عضلات نزدیک کننده(سمت موافق) و کم فعالی عضلات سرینی میانی، مربع کمری</v>
      </c>
      <c r="BP6" s="2" t="str">
        <f t="shared" si="21"/>
        <v>طبیعی</v>
      </c>
      <c r="BQ6" s="1" t="str">
        <f t="shared" si="22"/>
        <v>طبیعی</v>
      </c>
      <c r="BR6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6" s="1" t="str">
        <f t="shared" si="24"/>
        <v>طبیعی</v>
      </c>
      <c r="BT6" s="1" t="str">
        <f t="shared" si="25"/>
        <v>طبیعی</v>
      </c>
      <c r="BU6" s="1" t="str">
        <f t="shared" si="26"/>
        <v>طبیعی</v>
      </c>
      <c r="BV6" s="2" t="str">
        <f t="shared" si="27"/>
        <v>طبیعی</v>
      </c>
      <c r="BW6" s="1" t="str">
        <f t="shared" si="28"/>
        <v>طبیعی</v>
      </c>
      <c r="BX6" s="1" t="str">
        <f t="shared" si="29"/>
        <v>طبیعی</v>
      </c>
      <c r="BY6" s="1" t="str">
        <f t="shared" si="30"/>
        <v>طبیعی</v>
      </c>
      <c r="BZ6" s="2" t="str">
        <f t="shared" si="31"/>
        <v>طبیعی</v>
      </c>
      <c r="CA6" s="2" t="str">
        <f t="shared" si="32"/>
        <v>طبیعی</v>
      </c>
      <c r="CB6" s="2" t="str">
        <f t="shared" si="33"/>
        <v>طبیعی</v>
      </c>
      <c r="CC6" s="2" t="str">
        <f t="shared" si="34"/>
        <v>طبیعی</v>
      </c>
      <c r="CD6" s="1" t="str">
        <f t="shared" si="35"/>
        <v>طبیعی</v>
      </c>
      <c r="CE6" s="2" t="str">
        <f t="shared" si="36"/>
        <v>احتمال بیش فعالی عضلات سینه ای کوچک و کم فعالی عضلات دندان های قدامی، ذوزنقه ی میانی و تحتانی</v>
      </c>
      <c r="CF6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6" s="2" t="str">
        <f t="shared" si="38"/>
        <v>خفیف</v>
      </c>
      <c r="CH6" s="2" t="str">
        <f t="shared" si="39"/>
        <v>خفیف</v>
      </c>
      <c r="CI6" s="2" t="str">
        <f t="shared" si="40"/>
        <v>خفیف</v>
      </c>
      <c r="CJ6" s="2" t="str">
        <f t="shared" si="41"/>
        <v>شدید</v>
      </c>
    </row>
    <row r="7" spans="1:88" ht="18.75" customHeight="1" x14ac:dyDescent="0.3">
      <c r="A7" s="5">
        <f>'داده ها'!A7</f>
        <v>2</v>
      </c>
      <c r="B7" s="1" t="str">
        <f>'اطلاعات شخصی'!B7</f>
        <v>جناب آقای</v>
      </c>
      <c r="C7" t="str">
        <f>'داده ها'!B7</f>
        <v>مهدی</v>
      </c>
      <c r="D7" t="str">
        <f>'داده ها'!C7</f>
        <v>صادقی</v>
      </c>
      <c r="E7" s="5">
        <f>'داده ها'!AY7</f>
        <v>0</v>
      </c>
      <c r="F7" s="5">
        <f>'داده ها'!AZ7</f>
        <v>1</v>
      </c>
      <c r="G7" s="5">
        <f>'داده ها'!BA7</f>
        <v>0</v>
      </c>
      <c r="H7" s="5">
        <f>'داده ها'!BB7</f>
        <v>0</v>
      </c>
      <c r="I7" s="5">
        <f>'داده ها'!BC7</f>
        <v>0</v>
      </c>
      <c r="J7" s="5">
        <f>'داده ها'!BD7</f>
        <v>0</v>
      </c>
      <c r="K7" s="5">
        <f>'داده ها'!BE7</f>
        <v>0</v>
      </c>
      <c r="L7" s="5">
        <f>'داده ها'!BF7</f>
        <v>0</v>
      </c>
      <c r="M7" s="5">
        <f>'داده ها'!BG7</f>
        <v>1</v>
      </c>
      <c r="N7" s="5">
        <f>'داده ها'!BH7</f>
        <v>0</v>
      </c>
      <c r="O7" s="5">
        <f>'داده ها'!BI7</f>
        <v>0</v>
      </c>
      <c r="P7" s="5">
        <f>'داده ها'!BJ7</f>
        <v>0</v>
      </c>
      <c r="Q7" s="5">
        <f>'داده ها'!BK7</f>
        <v>0</v>
      </c>
      <c r="R7" s="5">
        <f>'داده ها'!BL7</f>
        <v>0</v>
      </c>
      <c r="S7" s="5">
        <f>'داده ها'!BM7</f>
        <v>1</v>
      </c>
      <c r="T7" s="5">
        <f>'داده ها'!BN7</f>
        <v>0</v>
      </c>
      <c r="U7" s="5">
        <f>'داده ها'!BO7</f>
        <v>0</v>
      </c>
      <c r="V7" s="5">
        <f>'داده ها'!BP7</f>
        <v>1</v>
      </c>
      <c r="W7" s="5">
        <f>'داده ها'!BQ7</f>
        <v>1</v>
      </c>
      <c r="X7" s="5">
        <f>'داده ها'!BR7</f>
        <v>0</v>
      </c>
      <c r="Y7" s="5">
        <f>'داده ها'!BS7</f>
        <v>1</v>
      </c>
      <c r="Z7" s="5">
        <f>'داده ها'!BT7</f>
        <v>0</v>
      </c>
      <c r="AA7" s="5">
        <f>'داده ها'!BU7</f>
        <v>0</v>
      </c>
      <c r="AB7" s="5">
        <f>'داده ها'!BV7</f>
        <v>0</v>
      </c>
      <c r="AC7" s="5">
        <f>'داده ها'!BW7</f>
        <v>0</v>
      </c>
      <c r="AD7" s="5">
        <f>'داده ها'!BX7</f>
        <v>0</v>
      </c>
      <c r="AE7" s="5">
        <f>'داده ها'!BY7</f>
        <v>0</v>
      </c>
      <c r="AF7" s="5">
        <f>'داده ها'!BZ7</f>
        <v>0</v>
      </c>
      <c r="AG7" s="5">
        <f>'داده ها'!CA7</f>
        <v>0</v>
      </c>
      <c r="AH7" s="5">
        <f>'داده ها'!CB7</f>
        <v>0</v>
      </c>
      <c r="AI7" s="5">
        <f>'داده ها'!CC7</f>
        <v>0</v>
      </c>
      <c r="AJ7" s="5">
        <f>'داده ها'!CD7</f>
        <v>1</v>
      </c>
      <c r="AK7" s="5">
        <f>'داده ها'!CE7</f>
        <v>0</v>
      </c>
      <c r="AL7" s="5">
        <f>'داده ها'!CF7</f>
        <v>0</v>
      </c>
      <c r="AM7" s="5">
        <f>'داده ها'!CG7</f>
        <v>0</v>
      </c>
      <c r="AN7" s="5">
        <f>'داده ها'!CH7</f>
        <v>0</v>
      </c>
      <c r="AO7" s="5">
        <f>'داده ها'!CI7</f>
        <v>1</v>
      </c>
      <c r="AP7" s="5">
        <f>'داده ها'!CJ7</f>
        <v>1</v>
      </c>
      <c r="AQ7" s="5">
        <f>'داده ها'!CK7</f>
        <v>3</v>
      </c>
      <c r="AR7" s="5">
        <f>'داده ها'!CL7</f>
        <v>3</v>
      </c>
      <c r="AS7" s="5">
        <f>'داده ها'!CM7</f>
        <v>3</v>
      </c>
      <c r="AT7" s="5">
        <f>'داده ها'!CN7</f>
        <v>3</v>
      </c>
      <c r="AU7" s="2" t="str">
        <f t="shared" si="0"/>
        <v>طبیعی</v>
      </c>
      <c r="AV7" s="2" t="str">
        <f t="shared" si="1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W7" s="2" t="str">
        <f t="shared" si="2"/>
        <v>طبیعی</v>
      </c>
      <c r="AX7" s="2" t="str">
        <f t="shared" si="3"/>
        <v>طبیعی</v>
      </c>
      <c r="AY7" s="2" t="str">
        <f t="shared" si="4"/>
        <v>طبیعی</v>
      </c>
      <c r="AZ7" s="1" t="str">
        <f t="shared" si="5"/>
        <v>طبیعی</v>
      </c>
      <c r="BA7" s="1" t="str">
        <f t="shared" si="6"/>
        <v>طبیعی</v>
      </c>
      <c r="BB7" s="1" t="str">
        <f t="shared" si="7"/>
        <v>طبیعی</v>
      </c>
      <c r="BC7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7" s="2" t="str">
        <f t="shared" si="9"/>
        <v>طبیعی</v>
      </c>
      <c r="BE7" s="2" t="str">
        <f t="shared" si="10"/>
        <v>طبیعی</v>
      </c>
      <c r="BF7" s="2" t="str">
        <f t="shared" si="11"/>
        <v>طبیعی</v>
      </c>
      <c r="BG7" s="1" t="str">
        <f t="shared" si="12"/>
        <v>طبیعی</v>
      </c>
      <c r="BH7" s="1" t="str">
        <f t="shared" si="13"/>
        <v>طبیعی</v>
      </c>
      <c r="BI7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7" s="2" t="str">
        <f t="shared" si="15"/>
        <v>طبیعی</v>
      </c>
      <c r="BK7" s="1" t="str">
        <f t="shared" si="16"/>
        <v>طبیعی</v>
      </c>
      <c r="BL7" s="2" t="str">
        <f t="shared" si="17"/>
        <v>احتمال بیش فعالی عضلات مایل خارجی، عضلات مربع کمری(سمت مقابل پای تکیه)، کشنده پهن نیام، سرینی کوچک(سمت موافق پای تکیه) و احتمال کم فعالی عضلات نزدیک کننده(سمت موافق) و سرینی میانی(سمت موافق)</v>
      </c>
      <c r="BM7" s="2" t="str">
        <f t="shared" si="18"/>
        <v>احتمال بیش فعالی عضلات نزدیک کننده، دو سررانی(سر کوتاه)، کشنده ی پهن نیام، دوقولی خارجی، پهن خارجی</v>
      </c>
      <c r="BN7" s="2" t="str">
        <f t="shared" si="19"/>
        <v>طبیعی</v>
      </c>
      <c r="BO7" s="2" t="str">
        <f t="shared" si="20"/>
        <v>احتمال بیش فعالی عضلات نزدیک کننده(سمت موافق) و کم فعالی عضلات سرینی میانی، مربع کمری</v>
      </c>
      <c r="BP7" s="2" t="str">
        <f t="shared" si="21"/>
        <v>طبیعی</v>
      </c>
      <c r="BQ7" s="1" t="str">
        <f t="shared" si="22"/>
        <v>طبیعی</v>
      </c>
      <c r="BR7" s="2" t="str">
        <f t="shared" si="23"/>
        <v>طبیعی</v>
      </c>
      <c r="BS7" s="1" t="str">
        <f t="shared" si="24"/>
        <v>طبیعی</v>
      </c>
      <c r="BT7" s="1" t="str">
        <f t="shared" si="25"/>
        <v>طبیعی</v>
      </c>
      <c r="BU7" s="1" t="str">
        <f t="shared" si="26"/>
        <v>طبیعی</v>
      </c>
      <c r="BV7" s="2" t="str">
        <f t="shared" si="27"/>
        <v>طبیعی</v>
      </c>
      <c r="BW7" s="1" t="str">
        <f t="shared" si="28"/>
        <v>طبیعی</v>
      </c>
      <c r="BX7" s="1" t="str">
        <f t="shared" si="29"/>
        <v>طبیعی</v>
      </c>
      <c r="BY7" s="1" t="str">
        <f t="shared" si="30"/>
        <v>طبیعی</v>
      </c>
      <c r="BZ7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7" s="2" t="str">
        <f t="shared" si="32"/>
        <v>طبیعی</v>
      </c>
      <c r="CB7" s="2" t="str">
        <f t="shared" si="33"/>
        <v>طبیعی</v>
      </c>
      <c r="CC7" s="2" t="str">
        <f t="shared" si="34"/>
        <v>طبیعی</v>
      </c>
      <c r="CD7" s="1" t="str">
        <f t="shared" si="35"/>
        <v>طبیعی</v>
      </c>
      <c r="CE7" s="2" t="str">
        <f t="shared" si="36"/>
        <v>احتمال بیش فعالی عضلات سینه ای کوچک و کم فعالی عضلات دندان های قدامی، ذوزنقه ی میانی و تحتانی</v>
      </c>
      <c r="CF7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7" s="2" t="str">
        <f t="shared" si="38"/>
        <v>طبیعی</v>
      </c>
      <c r="CH7" s="2" t="str">
        <f t="shared" si="39"/>
        <v>طبیعی</v>
      </c>
      <c r="CI7" s="2" t="str">
        <f t="shared" si="40"/>
        <v>طبیعی</v>
      </c>
      <c r="CJ7" s="2" t="str">
        <f t="shared" si="41"/>
        <v>طبیعی</v>
      </c>
    </row>
    <row r="8" spans="1:88" ht="18.75" customHeight="1" x14ac:dyDescent="0.3">
      <c r="A8" s="5">
        <f>'داده ها'!A8</f>
        <v>2</v>
      </c>
      <c r="B8" s="1" t="str">
        <f>'اطلاعات شخصی'!B8</f>
        <v>جناب آقای</v>
      </c>
      <c r="C8" t="str">
        <f>'داده ها'!B8</f>
        <v>ولی اله</v>
      </c>
      <c r="D8" t="str">
        <f>'داده ها'!C8</f>
        <v>امیری</v>
      </c>
      <c r="E8" s="5">
        <f>'داده ها'!AY8</f>
        <v>0</v>
      </c>
      <c r="F8" s="5">
        <f>'داده ها'!AZ8</f>
        <v>0</v>
      </c>
      <c r="G8" s="5">
        <f>'داده ها'!BA8</f>
        <v>0</v>
      </c>
      <c r="H8" s="5">
        <f>'داده ها'!BB8</f>
        <v>1</v>
      </c>
      <c r="I8" s="5">
        <f>'داده ها'!BC8</f>
        <v>0</v>
      </c>
      <c r="J8" s="5">
        <f>'داده ها'!BD8</f>
        <v>0</v>
      </c>
      <c r="K8" s="5">
        <f>'داده ها'!BE8</f>
        <v>0</v>
      </c>
      <c r="L8" s="5">
        <f>'داده ها'!BF8</f>
        <v>0</v>
      </c>
      <c r="M8" s="5">
        <f>'داده ها'!BG8</f>
        <v>0</v>
      </c>
      <c r="N8" s="5">
        <f>'داده ها'!BH8</f>
        <v>1</v>
      </c>
      <c r="O8" s="5">
        <f>'داده ها'!BI8</f>
        <v>0</v>
      </c>
      <c r="P8" s="5">
        <f>'داده ها'!BJ8</f>
        <v>0</v>
      </c>
      <c r="Q8" s="5">
        <f>'داده ها'!BK8</f>
        <v>0</v>
      </c>
      <c r="R8" s="5">
        <f>'داده ها'!BL8</f>
        <v>0</v>
      </c>
      <c r="S8" s="5">
        <f>'داده ها'!BM8</f>
        <v>0</v>
      </c>
      <c r="T8" s="5">
        <f>'داده ها'!BN8</f>
        <v>0</v>
      </c>
      <c r="U8" s="5">
        <f>'داده ها'!BO8</f>
        <v>0</v>
      </c>
      <c r="V8" s="5">
        <f>'داده ها'!BP8</f>
        <v>0</v>
      </c>
      <c r="W8" s="5">
        <f>'داده ها'!BQ8</f>
        <v>1</v>
      </c>
      <c r="X8" s="5">
        <f>'داده ها'!BR8</f>
        <v>0</v>
      </c>
      <c r="Y8" s="5">
        <f>'داده ها'!BS8</f>
        <v>0</v>
      </c>
      <c r="Z8" s="5">
        <f>'داده ها'!BT8</f>
        <v>1</v>
      </c>
      <c r="AA8" s="5">
        <f>'داده ها'!BU8</f>
        <v>0</v>
      </c>
      <c r="AB8" s="5">
        <f>'داده ها'!BV8</f>
        <v>1</v>
      </c>
      <c r="AC8" s="5">
        <f>'داده ها'!BW8</f>
        <v>0</v>
      </c>
      <c r="AD8" s="5">
        <f>'داده ها'!BX8</f>
        <v>0</v>
      </c>
      <c r="AE8" s="5">
        <f>'داده ها'!BY8</f>
        <v>0</v>
      </c>
      <c r="AF8" s="5">
        <f>'داده ها'!BZ8</f>
        <v>0</v>
      </c>
      <c r="AG8" s="5">
        <f>'داده ها'!CA8</f>
        <v>0</v>
      </c>
      <c r="AH8" s="5">
        <f>'داده ها'!CB8</f>
        <v>0</v>
      </c>
      <c r="AI8" s="5">
        <f>'داده ها'!CC8</f>
        <v>0</v>
      </c>
      <c r="AJ8" s="5">
        <f>'داده ها'!CD8</f>
        <v>1</v>
      </c>
      <c r="AK8" s="5">
        <f>'داده ها'!CE8</f>
        <v>0</v>
      </c>
      <c r="AL8" s="5">
        <f>'داده ها'!CF8</f>
        <v>0</v>
      </c>
      <c r="AM8" s="5">
        <f>'داده ها'!CG8</f>
        <v>0</v>
      </c>
      <c r="AN8" s="5">
        <f>'داده ها'!CH8</f>
        <v>0</v>
      </c>
      <c r="AO8" s="5">
        <f>'داده ها'!CI8</f>
        <v>1</v>
      </c>
      <c r="AP8" s="5">
        <f>'داده ها'!CJ8</f>
        <v>1</v>
      </c>
      <c r="AQ8" s="5">
        <f>'داده ها'!CK8</f>
        <v>3</v>
      </c>
      <c r="AR8" s="5">
        <f>'داده ها'!CL8</f>
        <v>3</v>
      </c>
      <c r="AS8" s="5">
        <f>'داده ها'!CM8</f>
        <v>3</v>
      </c>
      <c r="AT8" s="5">
        <f>'داده ها'!CN8</f>
        <v>2</v>
      </c>
      <c r="AU8" s="2" t="str">
        <f t="shared" si="0"/>
        <v>طبیعی</v>
      </c>
      <c r="AV8" s="2" t="str">
        <f t="shared" si="1"/>
        <v>طبیعی</v>
      </c>
      <c r="AW8" s="2" t="str">
        <f t="shared" si="2"/>
        <v>طبیعی</v>
      </c>
      <c r="AX8" s="2" t="str">
        <f t="shared" si="3"/>
        <v>آسیب های احتمالی: آسیب تاندون کشکک(زانوی پرندگان)، سندرم درد کشککی رانی، آسیب ACL، التهاب تاندون و نوار ایلیوتیبیال</v>
      </c>
      <c r="AY8" s="2" t="str">
        <f t="shared" si="4"/>
        <v>طبیعی</v>
      </c>
      <c r="AZ8" s="1" t="str">
        <f t="shared" si="5"/>
        <v>طبیعی</v>
      </c>
      <c r="BA8" s="1" t="str">
        <f t="shared" si="6"/>
        <v>طبیعی</v>
      </c>
      <c r="BB8" s="1" t="str">
        <f t="shared" si="7"/>
        <v>طبیعی</v>
      </c>
      <c r="BC8" s="2" t="str">
        <f t="shared" si="8"/>
        <v>طبیعی</v>
      </c>
      <c r="BD8" s="2" t="str">
        <f t="shared" si="9"/>
        <v>احتمال بیش فعالی عضله نعلی و کم فعالی عضله ساقی قدامی</v>
      </c>
      <c r="BE8" s="2" t="str">
        <f t="shared" si="10"/>
        <v>طبیعی</v>
      </c>
      <c r="BF8" s="2" t="str">
        <f t="shared" si="11"/>
        <v>طبیعی</v>
      </c>
      <c r="BG8" s="1" t="str">
        <f t="shared" si="12"/>
        <v>طبیعی</v>
      </c>
      <c r="BH8" s="1" t="str">
        <f t="shared" si="13"/>
        <v>طبیعی</v>
      </c>
      <c r="BI8" s="2" t="str">
        <f t="shared" si="14"/>
        <v>طبیعی</v>
      </c>
      <c r="BJ8" s="2" t="str">
        <f t="shared" si="15"/>
        <v>طبیعی</v>
      </c>
      <c r="BK8" s="1" t="str">
        <f t="shared" si="16"/>
        <v>طبیعی</v>
      </c>
      <c r="BL8" s="2" t="str">
        <f t="shared" si="17"/>
        <v>طبیعی</v>
      </c>
      <c r="BM8" s="2" t="str">
        <f t="shared" si="18"/>
        <v>احتمال بیش فعالی عضلات نزدیک کننده، دو سررانی(سر کوتاه)، کشنده ی پهن نیام، دوقولی خارجی، پهن خارجی</v>
      </c>
      <c r="BN8" s="2" t="str">
        <f t="shared" si="19"/>
        <v>طبیعی</v>
      </c>
      <c r="BO8" s="2" t="str">
        <f t="shared" si="20"/>
        <v>طبیعی</v>
      </c>
      <c r="BP8" s="2" t="str">
        <f t="shared" si="21"/>
        <v>احتمال بیش فعالی عضلات مایل داخلی، مایل خارجی، کشنده پهن نیام، عضلات نزدیک کننده</v>
      </c>
      <c r="BQ8" s="1" t="str">
        <f t="shared" si="22"/>
        <v>طبیعی</v>
      </c>
      <c r="BR8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8" s="1" t="str">
        <f t="shared" si="24"/>
        <v>طبیعی</v>
      </c>
      <c r="BT8" s="1" t="str">
        <f t="shared" si="25"/>
        <v>طبیعی</v>
      </c>
      <c r="BU8" s="1" t="str">
        <f t="shared" si="26"/>
        <v>طبیعی</v>
      </c>
      <c r="BV8" s="2" t="str">
        <f t="shared" si="27"/>
        <v>طبیعی</v>
      </c>
      <c r="BW8" s="1" t="str">
        <f t="shared" si="28"/>
        <v>طبیعی</v>
      </c>
      <c r="BX8" s="1" t="str">
        <f t="shared" si="29"/>
        <v>طبیعی</v>
      </c>
      <c r="BY8" s="1" t="str">
        <f t="shared" si="30"/>
        <v>طبیعی</v>
      </c>
      <c r="BZ8" s="2" t="str">
        <f t="shared" si="31"/>
        <v>احتمال بیش فعالی عضلات راست کننده ستون فقرات، پشتی بزرگ و سینه ای بزرگ و کوچک، و احتمال کم فعالی عضلات روتیتورکاف، متوازی الاضلاع و ذوزنقه ی میانی و تحتانی</v>
      </c>
      <c r="CA8" s="2" t="str">
        <f t="shared" si="32"/>
        <v>طبیعی</v>
      </c>
      <c r="CB8" s="2" t="str">
        <f t="shared" si="33"/>
        <v>طبیعی</v>
      </c>
      <c r="CC8" s="2" t="str">
        <f t="shared" si="34"/>
        <v>طبیعی</v>
      </c>
      <c r="CD8" s="1" t="str">
        <f t="shared" si="35"/>
        <v>طبیعی</v>
      </c>
      <c r="CE8" s="2" t="str">
        <f t="shared" si="36"/>
        <v>احتمال بیش فعالی عضلات سینه ای کوچک و کم فعالی عضلات دندان های قدامی، ذوزنقه ی میانی و تحتانی</v>
      </c>
      <c r="CF8" s="2" t="str">
        <f t="shared" si="37"/>
        <v>احتمال بیش فعالی عضلات ذورنقه ی فوقانی، جناغی-چنبری-پستانی، گوشه ای، و کم فعالی عضلات خم کننده های عمقی گردن</v>
      </c>
      <c r="CG8" s="2" t="str">
        <f t="shared" si="38"/>
        <v>طبیعی</v>
      </c>
      <c r="CH8" s="2" t="str">
        <f t="shared" si="39"/>
        <v>طبیعی</v>
      </c>
      <c r="CI8" s="2" t="str">
        <f t="shared" si="40"/>
        <v>طبیعی</v>
      </c>
      <c r="CJ8" s="2" t="str">
        <f t="shared" si="41"/>
        <v>خفیف</v>
      </c>
    </row>
    <row r="9" spans="1:88" ht="18.75" customHeight="1" x14ac:dyDescent="0.3">
      <c r="A9" s="5">
        <f>'داده ها'!A9</f>
        <v>1</v>
      </c>
      <c r="B9" s="1" t="str">
        <f>'اطلاعات شخصی'!B9</f>
        <v>سرکار خانم</v>
      </c>
      <c r="C9" t="str">
        <f>'داده ها'!B9</f>
        <v>سعیده</v>
      </c>
      <c r="D9" t="str">
        <f>'داده ها'!C9</f>
        <v>قربانی</v>
      </c>
      <c r="E9" s="5">
        <f>'داده ها'!AY9</f>
        <v>0</v>
      </c>
      <c r="F9" s="5">
        <f>'داده ها'!AZ9</f>
        <v>0</v>
      </c>
      <c r="G9" s="5">
        <f>'داده ها'!BA9</f>
        <v>0</v>
      </c>
      <c r="H9" s="5">
        <f>'داده ها'!BB9</f>
        <v>0</v>
      </c>
      <c r="I9" s="5">
        <f>'داده ها'!BC9</f>
        <v>1</v>
      </c>
      <c r="J9" s="5">
        <f>'داده ها'!BD9</f>
        <v>0</v>
      </c>
      <c r="K9" s="5">
        <f>'داده ها'!BE9</f>
        <v>0</v>
      </c>
      <c r="L9" s="5">
        <f>'داده ها'!BF9</f>
        <v>0</v>
      </c>
      <c r="M9" s="5">
        <f>'داده ها'!BG9</f>
        <v>0</v>
      </c>
      <c r="N9" s="5">
        <f>'داده ها'!BH9</f>
        <v>0</v>
      </c>
      <c r="O9" s="5">
        <f>'داده ها'!BI9</f>
        <v>0</v>
      </c>
      <c r="P9" s="5">
        <f>'داده ها'!BJ9</f>
        <v>0</v>
      </c>
      <c r="Q9" s="5">
        <f>'داده ها'!BK9</f>
        <v>0</v>
      </c>
      <c r="R9" s="5">
        <f>'داده ها'!BL9</f>
        <v>0</v>
      </c>
      <c r="S9" s="5">
        <f>'داده ها'!BM9</f>
        <v>0</v>
      </c>
      <c r="T9" s="5">
        <f>'داده ها'!BN9</f>
        <v>0</v>
      </c>
      <c r="U9" s="5">
        <f>'داده ها'!BO9</f>
        <v>0</v>
      </c>
      <c r="V9" s="5">
        <f>'داده ها'!BP9</f>
        <v>0</v>
      </c>
      <c r="W9" s="5">
        <f>'داده ها'!BQ9</f>
        <v>0</v>
      </c>
      <c r="X9" s="5">
        <f>'داده ها'!BR9</f>
        <v>1</v>
      </c>
      <c r="Y9" s="5">
        <f>'داده ها'!BS9</f>
        <v>0</v>
      </c>
      <c r="Z9" s="5">
        <f>'داده ها'!BT9</f>
        <v>0</v>
      </c>
      <c r="AA9" s="5">
        <f>'داده ها'!BU9</f>
        <v>0</v>
      </c>
      <c r="AB9" s="5">
        <f>'داده ها'!BV9</f>
        <v>1</v>
      </c>
      <c r="AC9" s="5">
        <f>'داده ها'!BW9</f>
        <v>0</v>
      </c>
      <c r="AD9" s="5">
        <f>'داده ها'!BX9</f>
        <v>0</v>
      </c>
      <c r="AE9" s="5">
        <f>'داده ها'!BY9</f>
        <v>0</v>
      </c>
      <c r="AF9" s="5">
        <f>'داده ها'!BZ9</f>
        <v>0</v>
      </c>
      <c r="AG9" s="5">
        <f>'داده ها'!CA9</f>
        <v>0</v>
      </c>
      <c r="AH9" s="5">
        <f>'داده ها'!CB9</f>
        <v>0</v>
      </c>
      <c r="AI9" s="5">
        <f>'داده ها'!CC9</f>
        <v>0</v>
      </c>
      <c r="AJ9" s="5">
        <f>'داده ها'!CD9</f>
        <v>0</v>
      </c>
      <c r="AK9" s="5">
        <f>'داده ها'!CE9</f>
        <v>0</v>
      </c>
      <c r="AL9" s="5">
        <f>'داده ها'!CF9</f>
        <v>1</v>
      </c>
      <c r="AM9" s="5">
        <f>'داده ها'!CG9</f>
        <v>0</v>
      </c>
      <c r="AN9" s="5">
        <f>'داده ها'!CH9</f>
        <v>0</v>
      </c>
      <c r="AO9" s="5">
        <f>'داده ها'!CI9</f>
        <v>0</v>
      </c>
      <c r="AP9" s="5">
        <f>'داده ها'!CJ9</f>
        <v>0</v>
      </c>
      <c r="AQ9" s="5">
        <f>'داده ها'!CK9</f>
        <v>2</v>
      </c>
      <c r="AR9" s="5">
        <f>'داده ها'!CL9</f>
        <v>2</v>
      </c>
      <c r="AS9" s="5">
        <f>'داده ها'!CM9</f>
        <v>3</v>
      </c>
      <c r="AT9" s="5">
        <f>'داده ها'!CN9</f>
        <v>3</v>
      </c>
      <c r="AU9" s="2" t="str">
        <f t="shared" si="0"/>
        <v>طبیعی</v>
      </c>
      <c r="AV9" s="2" t="str">
        <f t="shared" si="1"/>
        <v>طبیعی</v>
      </c>
      <c r="AW9" s="2" t="str">
        <f t="shared" si="2"/>
        <v>طبیعی</v>
      </c>
      <c r="AX9" s="2" t="str">
        <f t="shared" si="3"/>
        <v>طبیعی</v>
      </c>
      <c r="AY9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9" s="1" t="str">
        <f t="shared" si="5"/>
        <v>طبیعی</v>
      </c>
      <c r="BA9" s="1" t="str">
        <f t="shared" si="6"/>
        <v>طبیعی</v>
      </c>
      <c r="BB9" s="1" t="str">
        <f t="shared" si="7"/>
        <v>طبیعی</v>
      </c>
      <c r="BC9" s="2" t="str">
        <f t="shared" si="8"/>
        <v>طبیعی</v>
      </c>
      <c r="BD9" s="2" t="str">
        <f t="shared" si="9"/>
        <v>طبیعی</v>
      </c>
      <c r="BE9" s="2" t="str">
        <f t="shared" si="10"/>
        <v>طبیعی</v>
      </c>
      <c r="BF9" s="2" t="str">
        <f t="shared" si="11"/>
        <v>طبیعی</v>
      </c>
      <c r="BG9" s="1" t="str">
        <f t="shared" si="12"/>
        <v>طبیعی</v>
      </c>
      <c r="BH9" s="1" t="str">
        <f t="shared" si="13"/>
        <v>طبیعی</v>
      </c>
      <c r="BI9" s="2" t="str">
        <f t="shared" si="14"/>
        <v>طبیعی</v>
      </c>
      <c r="BJ9" s="2" t="str">
        <f t="shared" si="15"/>
        <v>طبیعی</v>
      </c>
      <c r="BK9" s="1" t="str">
        <f t="shared" si="16"/>
        <v>طبیعی</v>
      </c>
      <c r="BL9" s="2" t="str">
        <f t="shared" si="17"/>
        <v>طبیعی</v>
      </c>
      <c r="BM9" s="2" t="str">
        <f t="shared" si="18"/>
        <v>طبیعی</v>
      </c>
      <c r="BN9" s="2" t="str">
        <f t="shared" si="19"/>
        <v>احتمال بیش فعالی عضلات مربع کمری(سمت مقابل پای تکیه)، کشنده ی پهن نیام / سرینی کوچک(سمت موافق پای تکیه)</v>
      </c>
      <c r="BO9" s="2" t="str">
        <f t="shared" si="20"/>
        <v>طبیعی</v>
      </c>
      <c r="BP9" s="2" t="str">
        <f t="shared" si="21"/>
        <v>طبیعی</v>
      </c>
      <c r="BQ9" s="1" t="str">
        <f t="shared" si="22"/>
        <v>طبیعی</v>
      </c>
      <c r="BR9" s="2" t="str">
        <f t="shared" si="23"/>
        <v>احتمال بیش فعالی عضلات ذوزنقه ی فوقانی و گوشه ای و احتمال کم فعالی عضلات روتیتورکاف، متوازی الاضلاع و ذوزنقه میانی و تحتانی</v>
      </c>
      <c r="BS9" s="1" t="str">
        <f t="shared" si="24"/>
        <v>طبیعی</v>
      </c>
      <c r="BT9" s="1" t="str">
        <f t="shared" si="25"/>
        <v>طبیعی</v>
      </c>
      <c r="BU9" s="1" t="str">
        <f t="shared" si="26"/>
        <v>طبیعی</v>
      </c>
      <c r="BV9" s="2" t="str">
        <f t="shared" si="27"/>
        <v>طبیعی</v>
      </c>
      <c r="BW9" s="1" t="str">
        <f t="shared" si="28"/>
        <v>طبیعی</v>
      </c>
      <c r="BX9" s="1" t="str">
        <f t="shared" si="29"/>
        <v>طبیعی</v>
      </c>
      <c r="BY9" s="1" t="str">
        <f t="shared" si="30"/>
        <v>طبیعی</v>
      </c>
      <c r="BZ9" s="2" t="str">
        <f t="shared" si="31"/>
        <v>طبیعی</v>
      </c>
      <c r="CA9" s="2" t="str">
        <f t="shared" si="32"/>
        <v>طبیعی</v>
      </c>
      <c r="CB9" s="2" t="str">
        <f t="shared" si="33"/>
        <v>احتمال بیش فعالی عضلات راست کننده ی ستون فقرات، خم کننده های ران و کم فعالی عضلات پایدار کننده های ناحیه ثبات مرکزی تنه، سرینی بزرگ</v>
      </c>
      <c r="CC9" s="2" t="str">
        <f t="shared" si="34"/>
        <v>طبیعی</v>
      </c>
      <c r="CD9" s="1" t="str">
        <f t="shared" si="35"/>
        <v>طبیعی</v>
      </c>
      <c r="CE9" s="2" t="str">
        <f t="shared" si="36"/>
        <v>طبیعی</v>
      </c>
      <c r="CF9" s="2" t="str">
        <f t="shared" si="37"/>
        <v>طبیعی</v>
      </c>
      <c r="CG9" s="2" t="str">
        <f t="shared" si="38"/>
        <v>خفیف</v>
      </c>
      <c r="CH9" s="2" t="str">
        <f t="shared" si="39"/>
        <v>خفیف</v>
      </c>
      <c r="CI9" s="2" t="str">
        <f t="shared" si="40"/>
        <v>طبیعی</v>
      </c>
      <c r="CJ9" s="2" t="str">
        <f t="shared" si="41"/>
        <v>طبیعی</v>
      </c>
    </row>
    <row r="10" spans="1:88" ht="18.75" customHeight="1" x14ac:dyDescent="0.3">
      <c r="A10" s="5">
        <f>'داده ها'!A10</f>
        <v>1</v>
      </c>
      <c r="B10" s="1" t="str">
        <f>'اطلاعات شخصی'!B10</f>
        <v>سرکار خانم</v>
      </c>
      <c r="C10" t="str">
        <f>'داده ها'!B10</f>
        <v>شیرین</v>
      </c>
      <c r="D10" t="str">
        <f>'داده ها'!C10</f>
        <v>شیرانی</v>
      </c>
      <c r="E10" s="5">
        <f>'داده ها'!AY10</f>
        <v>0</v>
      </c>
      <c r="F10" s="5">
        <f>'داده ها'!AZ10</f>
        <v>0</v>
      </c>
      <c r="G10" s="5">
        <f>'داده ها'!BA10</f>
        <v>0</v>
      </c>
      <c r="H10" s="5">
        <f>'داده ها'!BB10</f>
        <v>0</v>
      </c>
      <c r="I10" s="5">
        <f>'داده ها'!BC10</f>
        <v>0</v>
      </c>
      <c r="J10" s="5">
        <f>'داده ها'!BD10</f>
        <v>0</v>
      </c>
      <c r="K10" s="5">
        <f>'داده ها'!BE10</f>
        <v>0</v>
      </c>
      <c r="L10" s="5">
        <f>'داده ها'!BF10</f>
        <v>0</v>
      </c>
      <c r="M10" s="5">
        <f>'داده ها'!BG10</f>
        <v>0</v>
      </c>
      <c r="N10" s="5">
        <f>'داده ها'!BH10</f>
        <v>0</v>
      </c>
      <c r="O10" s="5">
        <f>'داده ها'!BI10</f>
        <v>0</v>
      </c>
      <c r="P10" s="5">
        <f>'داده ها'!BJ10</f>
        <v>0</v>
      </c>
      <c r="Q10" s="5">
        <f>'داده ها'!BK10</f>
        <v>0</v>
      </c>
      <c r="R10" s="5">
        <f>'داده ها'!BL10</f>
        <v>0</v>
      </c>
      <c r="S10" s="5">
        <f>'داده ها'!BM10</f>
        <v>0</v>
      </c>
      <c r="T10" s="5">
        <f>'داده ها'!BN10</f>
        <v>0</v>
      </c>
      <c r="U10" s="5">
        <f>'داده ها'!BO10</f>
        <v>0</v>
      </c>
      <c r="V10" s="5">
        <f>'داده ها'!BP10</f>
        <v>0</v>
      </c>
      <c r="W10" s="5">
        <f>'داده ها'!BQ10</f>
        <v>0</v>
      </c>
      <c r="X10" s="5">
        <f>'داده ها'!BR10</f>
        <v>0</v>
      </c>
      <c r="Y10" s="5">
        <f>'داده ها'!BS10</f>
        <v>0</v>
      </c>
      <c r="Z10" s="5">
        <f>'داده ها'!BT10</f>
        <v>0</v>
      </c>
      <c r="AA10" s="5">
        <f>'داده ها'!BU10</f>
        <v>0</v>
      </c>
      <c r="AB10" s="5">
        <f>'داده ها'!BV10</f>
        <v>0</v>
      </c>
      <c r="AC10" s="5">
        <f>'داده ها'!BW10</f>
        <v>0</v>
      </c>
      <c r="AD10" s="5">
        <f>'داده ها'!BX10</f>
        <v>0</v>
      </c>
      <c r="AE10" s="5">
        <f>'داده ها'!BY10</f>
        <v>0</v>
      </c>
      <c r="AF10" s="5">
        <f>'داده ها'!BZ10</f>
        <v>0</v>
      </c>
      <c r="AG10" s="5">
        <f>'داده ها'!CA10</f>
        <v>0</v>
      </c>
      <c r="AH10" s="5">
        <f>'داده ها'!CB10</f>
        <v>0</v>
      </c>
      <c r="AI10" s="5">
        <f>'داده ها'!CC10</f>
        <v>0</v>
      </c>
      <c r="AJ10" s="5">
        <f>'داده ها'!CD10</f>
        <v>0</v>
      </c>
      <c r="AK10" s="5">
        <f>'داده ها'!CE10</f>
        <v>0</v>
      </c>
      <c r="AL10" s="5">
        <f>'داده ها'!CF10</f>
        <v>0</v>
      </c>
      <c r="AM10" s="5">
        <f>'داده ها'!CG10</f>
        <v>0</v>
      </c>
      <c r="AN10" s="5">
        <f>'داده ها'!CH10</f>
        <v>0</v>
      </c>
      <c r="AO10" s="5">
        <f>'داده ها'!CI10</f>
        <v>0</v>
      </c>
      <c r="AP10" s="5">
        <f>'داده ها'!CJ10</f>
        <v>0</v>
      </c>
      <c r="AQ10" s="5">
        <f>'داده ها'!CK10</f>
        <v>2</v>
      </c>
      <c r="AR10" s="5">
        <f>'داده ها'!CL10</f>
        <v>2</v>
      </c>
      <c r="AS10" s="5">
        <f>'داده ها'!CM10</f>
        <v>2</v>
      </c>
      <c r="AT10" s="5">
        <f>'داده ها'!CN10</f>
        <v>2</v>
      </c>
      <c r="AU10" s="2" t="str">
        <f t="shared" si="0"/>
        <v>طبیعی</v>
      </c>
      <c r="AV10" s="2" t="str">
        <f t="shared" si="1"/>
        <v>طبیعی</v>
      </c>
      <c r="AW10" s="2" t="str">
        <f t="shared" si="2"/>
        <v>طبیعی</v>
      </c>
      <c r="AX10" s="2" t="str">
        <f t="shared" si="3"/>
        <v>طبیعی</v>
      </c>
      <c r="AY10" s="2" t="str">
        <f t="shared" si="4"/>
        <v>طبیعی</v>
      </c>
      <c r="AZ10" s="1" t="str">
        <f t="shared" si="5"/>
        <v>طبیعی</v>
      </c>
      <c r="BA10" s="1" t="str">
        <f t="shared" si="6"/>
        <v>طبیعی</v>
      </c>
      <c r="BB10" s="1" t="str">
        <f t="shared" si="7"/>
        <v>طبیعی</v>
      </c>
      <c r="BC10" s="2" t="str">
        <f t="shared" si="8"/>
        <v>طبیعی</v>
      </c>
      <c r="BD10" s="2" t="str">
        <f t="shared" si="9"/>
        <v>طبیعی</v>
      </c>
      <c r="BE10" s="2" t="str">
        <f t="shared" si="10"/>
        <v>طبیعی</v>
      </c>
      <c r="BF10" s="2" t="str">
        <f t="shared" si="11"/>
        <v>طبیعی</v>
      </c>
      <c r="BG10" s="1" t="str">
        <f t="shared" si="12"/>
        <v>طبیعی</v>
      </c>
      <c r="BH10" s="1" t="str">
        <f t="shared" si="13"/>
        <v>طبیعی</v>
      </c>
      <c r="BI10" s="2" t="str">
        <f t="shared" si="14"/>
        <v>طبیعی</v>
      </c>
      <c r="BJ10" s="2" t="str">
        <f t="shared" si="15"/>
        <v>طبیعی</v>
      </c>
      <c r="BK10" s="1" t="str">
        <f t="shared" si="16"/>
        <v>طبیعی</v>
      </c>
      <c r="BL10" s="2" t="str">
        <f t="shared" si="17"/>
        <v>طبیعی</v>
      </c>
      <c r="BM10" s="2" t="str">
        <f t="shared" si="18"/>
        <v>طبیعی</v>
      </c>
      <c r="BN10" s="2" t="str">
        <f t="shared" si="19"/>
        <v>طبیعی</v>
      </c>
      <c r="BO10" s="2" t="str">
        <f t="shared" si="20"/>
        <v>طبیعی</v>
      </c>
      <c r="BP10" s="2" t="str">
        <f t="shared" si="21"/>
        <v>طبیعی</v>
      </c>
      <c r="BQ10" s="1" t="str">
        <f t="shared" si="22"/>
        <v>طبیعی</v>
      </c>
      <c r="BR10" s="2" t="str">
        <f t="shared" si="23"/>
        <v>طبیعی</v>
      </c>
      <c r="BS10" s="1" t="str">
        <f t="shared" si="24"/>
        <v>طبیعی</v>
      </c>
      <c r="BT10" s="1" t="str">
        <f t="shared" si="25"/>
        <v>طبیعی</v>
      </c>
      <c r="BU10" s="1" t="str">
        <f t="shared" si="26"/>
        <v>طبیعی</v>
      </c>
      <c r="BV10" s="2" t="str">
        <f t="shared" si="27"/>
        <v>طبیعی</v>
      </c>
      <c r="BW10" s="1" t="str">
        <f t="shared" si="28"/>
        <v>طبیعی</v>
      </c>
      <c r="BX10" s="1" t="str">
        <f t="shared" si="29"/>
        <v>طبیعی</v>
      </c>
      <c r="BY10" s="1" t="str">
        <f t="shared" si="30"/>
        <v>طبیعی</v>
      </c>
      <c r="BZ10" s="2" t="str">
        <f t="shared" si="31"/>
        <v>طبیعی</v>
      </c>
      <c r="CA10" s="2" t="str">
        <f t="shared" si="32"/>
        <v>طبیعی</v>
      </c>
      <c r="CB10" s="2" t="str">
        <f t="shared" si="33"/>
        <v>طبیعی</v>
      </c>
      <c r="CC10" s="2" t="str">
        <f t="shared" si="34"/>
        <v>طبیعی</v>
      </c>
      <c r="CD10" s="1" t="str">
        <f t="shared" si="35"/>
        <v>طبیعی</v>
      </c>
      <c r="CE10" s="2" t="str">
        <f t="shared" si="36"/>
        <v>طبیعی</v>
      </c>
      <c r="CF10" s="2" t="str">
        <f t="shared" si="37"/>
        <v>طبیعی</v>
      </c>
      <c r="CG10" s="2" t="str">
        <f t="shared" si="38"/>
        <v>خفیف</v>
      </c>
      <c r="CH10" s="2" t="str">
        <f t="shared" si="39"/>
        <v>خفیف</v>
      </c>
      <c r="CI10" s="2" t="str">
        <f t="shared" si="40"/>
        <v>خفیف</v>
      </c>
      <c r="CJ10" s="2" t="str">
        <f t="shared" si="41"/>
        <v>خفیف</v>
      </c>
    </row>
    <row r="11" spans="1:88" ht="18.75" customHeight="1" x14ac:dyDescent="0.3">
      <c r="A11" s="5">
        <f>'داده ها'!A11</f>
        <v>1</v>
      </c>
      <c r="B11" s="1" t="str">
        <f>'اطلاعات شخصی'!B11</f>
        <v>سرکار خانم</v>
      </c>
      <c r="C11" t="str">
        <f>'داده ها'!B11</f>
        <v>مائده</v>
      </c>
      <c r="D11" t="str">
        <f>'داده ها'!C11</f>
        <v>اسدی</v>
      </c>
      <c r="E11" s="5">
        <f>'داده ها'!AY11</f>
        <v>1</v>
      </c>
      <c r="F11" s="5">
        <f>'داده ها'!AZ11</f>
        <v>0</v>
      </c>
      <c r="G11" s="5">
        <f>'داده ها'!BA11</f>
        <v>0</v>
      </c>
      <c r="H11" s="5">
        <f>'داده ها'!BB11</f>
        <v>0</v>
      </c>
      <c r="I11" s="5">
        <f>'داده ها'!BC11</f>
        <v>0</v>
      </c>
      <c r="J11" s="5">
        <f>'داده ها'!BD11</f>
        <v>0</v>
      </c>
      <c r="K11" s="5">
        <f>'داده ها'!BE11</f>
        <v>0</v>
      </c>
      <c r="L11" s="5">
        <f>'داده ها'!BF11</f>
        <v>0</v>
      </c>
      <c r="M11" s="5">
        <f>'داده ها'!BG11</f>
        <v>1</v>
      </c>
      <c r="N11" s="5">
        <f>'داده ها'!BH11</f>
        <v>0</v>
      </c>
      <c r="O11" s="5">
        <f>'داده ها'!BI11</f>
        <v>0</v>
      </c>
      <c r="P11" s="5">
        <f>'داده ها'!BJ11</f>
        <v>1</v>
      </c>
      <c r="Q11" s="5">
        <f>'داده ها'!BK11</f>
        <v>0</v>
      </c>
      <c r="R11" s="5">
        <f>'داده ها'!BL11</f>
        <v>0</v>
      </c>
      <c r="S11" s="5">
        <f>'داده ها'!BM11</f>
        <v>0</v>
      </c>
      <c r="T11" s="5">
        <f>'داده ها'!BN11</f>
        <v>0</v>
      </c>
      <c r="U11" s="5">
        <f>'داده ها'!BO11</f>
        <v>0</v>
      </c>
      <c r="V11" s="5">
        <f>'داده ها'!BP11</f>
        <v>0</v>
      </c>
      <c r="W11" s="5">
        <f>'داده ها'!BQ11</f>
        <v>0</v>
      </c>
      <c r="X11" s="5">
        <f>'داده ها'!BR11</f>
        <v>0</v>
      </c>
      <c r="Y11" s="5">
        <f>'داده ها'!BS11</f>
        <v>1</v>
      </c>
      <c r="Z11" s="5">
        <f>'داده ها'!BT11</f>
        <v>0</v>
      </c>
      <c r="AA11" s="5">
        <f>'داده ها'!BU11</f>
        <v>0</v>
      </c>
      <c r="AB11" s="5">
        <f>'داده ها'!BV11</f>
        <v>0</v>
      </c>
      <c r="AC11" s="5">
        <f>'داده ها'!BW11</f>
        <v>0</v>
      </c>
      <c r="AD11" s="5">
        <f>'داده ها'!BX11</f>
        <v>0</v>
      </c>
      <c r="AE11" s="5">
        <f>'داده ها'!BY11</f>
        <v>0</v>
      </c>
      <c r="AF11" s="5">
        <f>'داده ها'!BZ11</f>
        <v>0</v>
      </c>
      <c r="AG11" s="5">
        <f>'داده ها'!CA11</f>
        <v>0</v>
      </c>
      <c r="AH11" s="5">
        <f>'داده ها'!CB11</f>
        <v>0</v>
      </c>
      <c r="AI11" s="5">
        <f>'داده ها'!CC11</f>
        <v>0</v>
      </c>
      <c r="AJ11" s="5">
        <f>'داده ها'!CD11</f>
        <v>0</v>
      </c>
      <c r="AK11" s="5">
        <f>'داده ها'!CE11</f>
        <v>0</v>
      </c>
      <c r="AL11" s="5">
        <f>'داده ها'!CF11</f>
        <v>0</v>
      </c>
      <c r="AM11" s="5">
        <f>'داده ها'!CG11</f>
        <v>0</v>
      </c>
      <c r="AN11" s="5">
        <f>'داده ها'!CH11</f>
        <v>0</v>
      </c>
      <c r="AO11" s="5">
        <f>'داده ها'!CI11</f>
        <v>0</v>
      </c>
      <c r="AP11" s="5">
        <f>'داده ها'!CJ11</f>
        <v>0</v>
      </c>
      <c r="AQ11" s="5">
        <f>'داده ها'!CK11</f>
        <v>2</v>
      </c>
      <c r="AR11" s="5">
        <f>'داده ها'!CL11</f>
        <v>2</v>
      </c>
      <c r="AS11" s="5">
        <f>'داده ها'!CM11</f>
        <v>3</v>
      </c>
      <c r="AT11" s="5">
        <f>'داده ها'!CN11</f>
        <v>3</v>
      </c>
      <c r="AU11" s="2" t="str">
        <f t="shared" si="0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AV11" s="2" t="str">
        <f t="shared" si="1"/>
        <v>طبیعی</v>
      </c>
      <c r="AW11" s="2" t="str">
        <f t="shared" si="2"/>
        <v>طبیعی</v>
      </c>
      <c r="AX11" s="2" t="str">
        <f t="shared" si="3"/>
        <v>طبیعی</v>
      </c>
      <c r="AY11" s="2" t="str">
        <f t="shared" si="4"/>
        <v>طبیعی</v>
      </c>
      <c r="AZ11" s="1" t="str">
        <f t="shared" si="5"/>
        <v>طبیعی</v>
      </c>
      <c r="BA11" s="1" t="str">
        <f t="shared" si="6"/>
        <v>طبیعی</v>
      </c>
      <c r="BB11" s="1" t="str">
        <f t="shared" si="7"/>
        <v>طبیعی</v>
      </c>
      <c r="BC11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11" s="2" t="str">
        <f t="shared" si="9"/>
        <v>طبیعی</v>
      </c>
      <c r="BE11" s="2" t="str">
        <f t="shared" si="10"/>
        <v>طبیعی</v>
      </c>
      <c r="BF11" s="2" t="str">
        <f t="shared" si="11"/>
        <v xml:space="preserve">احتمال بیش فعالی عضلات اداکتورها، دوسررانی(سرکوتاه)، کشنده پهن نیام، دوقلوی خارجی،چهارسر خارجی و احتمال کم فعالی عضلات همسترینگ میانی، دوقلو میانی، سرینی میانی/بزرگ، ساقی قدامی، ساقی خلفی </v>
      </c>
      <c r="BG11" s="1" t="str">
        <f t="shared" si="12"/>
        <v>طبیعی</v>
      </c>
      <c r="BH11" s="1" t="str">
        <f t="shared" si="13"/>
        <v>طبیعی</v>
      </c>
      <c r="BI11" s="2" t="str">
        <f t="shared" si="14"/>
        <v>طبیعی</v>
      </c>
      <c r="BJ11" s="2" t="str">
        <f t="shared" si="15"/>
        <v>طبیعی</v>
      </c>
      <c r="BK11" s="1" t="str">
        <f t="shared" si="16"/>
        <v>طبیعی</v>
      </c>
      <c r="BL11" s="2" t="str">
        <f t="shared" si="17"/>
        <v>طبیعی</v>
      </c>
      <c r="BM11" s="2" t="str">
        <f t="shared" si="18"/>
        <v>طبیعی</v>
      </c>
      <c r="BN11" s="2" t="str">
        <f t="shared" si="19"/>
        <v>طبیعی</v>
      </c>
      <c r="BO11" s="2" t="str">
        <f t="shared" si="20"/>
        <v>احتمال بیش فعالی عضلات نزدیک کننده(سمت موافق) و کم فعالی عضلات سرینی میانی، مربع کمری</v>
      </c>
      <c r="BP11" s="2" t="str">
        <f t="shared" si="21"/>
        <v>طبیعی</v>
      </c>
      <c r="BQ11" s="1" t="str">
        <f t="shared" si="22"/>
        <v>طبیعی</v>
      </c>
      <c r="BR11" s="2" t="str">
        <f t="shared" si="23"/>
        <v>طبیعی</v>
      </c>
      <c r="BS11" s="1" t="str">
        <f t="shared" si="24"/>
        <v>طبیعی</v>
      </c>
      <c r="BT11" s="1" t="str">
        <f t="shared" si="25"/>
        <v>طبیعی</v>
      </c>
      <c r="BU11" s="1" t="str">
        <f t="shared" si="26"/>
        <v>طبیعی</v>
      </c>
      <c r="BV11" s="2" t="str">
        <f t="shared" si="27"/>
        <v>طبیعی</v>
      </c>
      <c r="BW11" s="1" t="str">
        <f t="shared" si="28"/>
        <v>طبیعی</v>
      </c>
      <c r="BX11" s="1" t="str">
        <f t="shared" si="29"/>
        <v>طبیعی</v>
      </c>
      <c r="BY11" s="1" t="str">
        <f t="shared" si="30"/>
        <v>طبیعی</v>
      </c>
      <c r="BZ11" s="2" t="str">
        <f t="shared" si="31"/>
        <v>طبیعی</v>
      </c>
      <c r="CA11" s="2" t="str">
        <f t="shared" si="32"/>
        <v>طبیعی</v>
      </c>
      <c r="CB11" s="2" t="str">
        <f t="shared" si="33"/>
        <v>طبیعی</v>
      </c>
      <c r="CC11" s="2" t="str">
        <f t="shared" si="34"/>
        <v>طبیعی</v>
      </c>
      <c r="CD11" s="1" t="str">
        <f t="shared" si="35"/>
        <v>طبیعی</v>
      </c>
      <c r="CE11" s="2" t="str">
        <f t="shared" si="36"/>
        <v>طبیعی</v>
      </c>
      <c r="CF11" s="2" t="str">
        <f t="shared" si="37"/>
        <v>طبیعی</v>
      </c>
      <c r="CG11" s="2" t="str">
        <f t="shared" si="38"/>
        <v>خفیف</v>
      </c>
      <c r="CH11" s="2" t="str">
        <f t="shared" si="39"/>
        <v>خفیف</v>
      </c>
      <c r="CI11" s="2" t="str">
        <f t="shared" si="40"/>
        <v>طبیعی</v>
      </c>
      <c r="CJ11" s="2" t="str">
        <f t="shared" si="41"/>
        <v>طبیعی</v>
      </c>
    </row>
    <row r="12" spans="1:88" ht="18.75" customHeight="1" x14ac:dyDescent="0.3">
      <c r="A12" s="5">
        <f>'داده ها'!A12</f>
        <v>1</v>
      </c>
      <c r="B12" s="1" t="str">
        <f>'اطلاعات شخصی'!B12</f>
        <v>سرکار خانم</v>
      </c>
      <c r="C12" t="str">
        <f>'داده ها'!B12</f>
        <v>مرضیه</v>
      </c>
      <c r="D12" t="str">
        <f>'داده ها'!C12</f>
        <v>رحیمی</v>
      </c>
      <c r="E12" s="5">
        <f>'داده ها'!AY12</f>
        <v>0</v>
      </c>
      <c r="F12" s="5">
        <f>'داده ها'!AZ12</f>
        <v>0</v>
      </c>
      <c r="G12" s="5">
        <f>'داده ها'!BA12</f>
        <v>1</v>
      </c>
      <c r="H12" s="5">
        <f>'داده ها'!BB12</f>
        <v>0</v>
      </c>
      <c r="I12" s="5">
        <f>'داده ها'!BC12</f>
        <v>1</v>
      </c>
      <c r="J12" s="5">
        <f>'داده ها'!BD12</f>
        <v>0</v>
      </c>
      <c r="K12" s="5">
        <f>'داده ها'!BE12</f>
        <v>0</v>
      </c>
      <c r="L12" s="5">
        <f>'داده ها'!BF12</f>
        <v>0</v>
      </c>
      <c r="M12" s="5">
        <f>'داده ها'!BG12</f>
        <v>0</v>
      </c>
      <c r="N12" s="5">
        <f>'داده ها'!BH12</f>
        <v>0</v>
      </c>
      <c r="O12" s="5">
        <f>'داده ها'!BI12</f>
        <v>0</v>
      </c>
      <c r="P12" s="5">
        <f>'داده ها'!BJ12</f>
        <v>0</v>
      </c>
      <c r="Q12" s="5">
        <f>'داده ها'!BK12</f>
        <v>0</v>
      </c>
      <c r="R12" s="5">
        <f>'داده ها'!BL12</f>
        <v>0</v>
      </c>
      <c r="S12" s="5">
        <f>'داده ها'!BM12</f>
        <v>1</v>
      </c>
      <c r="T12" s="5">
        <f>'داده ها'!BN12</f>
        <v>0</v>
      </c>
      <c r="U12" s="5">
        <f>'داده ها'!BO12</f>
        <v>0</v>
      </c>
      <c r="V12" s="5">
        <f>'داده ها'!BP12</f>
        <v>0</v>
      </c>
      <c r="W12" s="5">
        <f>'داده ها'!BQ12</f>
        <v>0</v>
      </c>
      <c r="X12" s="5">
        <f>'داده ها'!BR12</f>
        <v>1</v>
      </c>
      <c r="Y12" s="5">
        <f>'داده ها'!BS12</f>
        <v>0</v>
      </c>
      <c r="Z12" s="5">
        <f>'داده ها'!BT12</f>
        <v>0</v>
      </c>
      <c r="AA12" s="5">
        <f>'داده ها'!BU12</f>
        <v>0</v>
      </c>
      <c r="AB12" s="5">
        <f>'داده ها'!BV12</f>
        <v>0</v>
      </c>
      <c r="AC12" s="5">
        <f>'داده ها'!BW12</f>
        <v>0</v>
      </c>
      <c r="AD12" s="5">
        <f>'داده ها'!BX12</f>
        <v>0</v>
      </c>
      <c r="AE12" s="5">
        <f>'داده ها'!BY12</f>
        <v>0</v>
      </c>
      <c r="AF12" s="5">
        <f>'داده ها'!BZ12</f>
        <v>0</v>
      </c>
      <c r="AG12" s="5">
        <f>'داده ها'!CA12</f>
        <v>0</v>
      </c>
      <c r="AH12" s="5">
        <f>'داده ها'!CB12</f>
        <v>0</v>
      </c>
      <c r="AI12" s="5">
        <f>'داده ها'!CC12</f>
        <v>0</v>
      </c>
      <c r="AJ12" s="5">
        <f>'داده ها'!CD12</f>
        <v>0</v>
      </c>
      <c r="AK12" s="5">
        <f>'داده ها'!CE12</f>
        <v>0</v>
      </c>
      <c r="AL12" s="5">
        <f>'داده ها'!CF12</f>
        <v>0</v>
      </c>
      <c r="AM12" s="5">
        <f>'داده ها'!CG12</f>
        <v>0</v>
      </c>
      <c r="AN12" s="5">
        <f>'داده ها'!CH12</f>
        <v>0</v>
      </c>
      <c r="AO12" s="5">
        <f>'داده ها'!CI12</f>
        <v>0</v>
      </c>
      <c r="AP12" s="5">
        <f>'داده ها'!CJ12</f>
        <v>0</v>
      </c>
      <c r="AQ12" s="5">
        <f>'داده ها'!CK12</f>
        <v>3</v>
      </c>
      <c r="AR12" s="5">
        <f>'داده ها'!CL12</f>
        <v>3</v>
      </c>
      <c r="AS12" s="5">
        <f>'داده ها'!CM12</f>
        <v>3</v>
      </c>
      <c r="AT12" s="5">
        <f>'داده ها'!CN12</f>
        <v>3</v>
      </c>
      <c r="AU12" s="2" t="str">
        <f t="shared" si="0"/>
        <v>طبیعی</v>
      </c>
      <c r="AV12" s="2" t="str">
        <f t="shared" si="1"/>
        <v>طبیعی</v>
      </c>
      <c r="AW12" s="2" t="str">
        <f t="shared" si="2"/>
        <v>آسیب های احتمالی: آسیب تاندون کشکک(زانوی پرندگان)، سندرم درد کشککی رانی، آسیب ACL، التهاب تاندون و نوار ایلیوتیبیال</v>
      </c>
      <c r="AX12" s="2" t="str">
        <f t="shared" si="3"/>
        <v>طبیعی</v>
      </c>
      <c r="AY12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12" s="1" t="str">
        <f t="shared" si="5"/>
        <v>طبیعی</v>
      </c>
      <c r="BA12" s="1" t="str">
        <f t="shared" si="6"/>
        <v>طبیعی</v>
      </c>
      <c r="BB12" s="1" t="str">
        <f t="shared" si="7"/>
        <v>طبیعی</v>
      </c>
      <c r="BC12" s="2" t="str">
        <f t="shared" si="8"/>
        <v>طبیعی</v>
      </c>
      <c r="BD12" s="2" t="str">
        <f t="shared" si="9"/>
        <v>طبیعی</v>
      </c>
      <c r="BE12" s="2" t="str">
        <f t="shared" si="10"/>
        <v>طبیعی</v>
      </c>
      <c r="BF12" s="2" t="str">
        <f t="shared" si="11"/>
        <v>طبیعی</v>
      </c>
      <c r="BG12" s="1" t="str">
        <f t="shared" si="12"/>
        <v>طبیعی</v>
      </c>
      <c r="BH12" s="1" t="str">
        <f t="shared" si="13"/>
        <v>طبیعی</v>
      </c>
      <c r="BI12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12" s="2" t="str">
        <f t="shared" si="15"/>
        <v>طبیعی</v>
      </c>
      <c r="BK12" s="1" t="str">
        <f t="shared" si="16"/>
        <v>طبیعی</v>
      </c>
      <c r="BL12" s="2" t="str">
        <f t="shared" si="17"/>
        <v>طبیعی</v>
      </c>
      <c r="BM12" s="2" t="str">
        <f t="shared" si="18"/>
        <v>طبیعی</v>
      </c>
      <c r="BN12" s="2" t="str">
        <f t="shared" si="19"/>
        <v>احتمال بیش فعالی عضلات مربع کمری(سمت مقابل پای تکیه)، کشنده ی پهن نیام / سرینی کوچک(سمت موافق پای تکیه)</v>
      </c>
      <c r="BO12" s="2" t="str">
        <f t="shared" si="20"/>
        <v>طبیعی</v>
      </c>
      <c r="BP12" s="2" t="str">
        <f t="shared" si="21"/>
        <v>طبیعی</v>
      </c>
      <c r="BQ12" s="1" t="str">
        <f t="shared" si="22"/>
        <v>طبیعی</v>
      </c>
      <c r="BR12" s="2" t="str">
        <f t="shared" si="23"/>
        <v>طبیعی</v>
      </c>
      <c r="BS12" s="1" t="str">
        <f t="shared" si="24"/>
        <v>طبیعی</v>
      </c>
      <c r="BT12" s="1" t="str">
        <f t="shared" si="25"/>
        <v>طبیعی</v>
      </c>
      <c r="BU12" s="1" t="str">
        <f t="shared" si="26"/>
        <v>طبیعی</v>
      </c>
      <c r="BV12" s="2" t="str">
        <f t="shared" si="27"/>
        <v>طبیعی</v>
      </c>
      <c r="BW12" s="1" t="str">
        <f t="shared" si="28"/>
        <v>طبیعی</v>
      </c>
      <c r="BX12" s="1" t="str">
        <f t="shared" si="29"/>
        <v>طبیعی</v>
      </c>
      <c r="BY12" s="1" t="str">
        <f t="shared" si="30"/>
        <v>طبیعی</v>
      </c>
      <c r="BZ12" s="2" t="str">
        <f t="shared" si="31"/>
        <v>طبیعی</v>
      </c>
      <c r="CA12" s="2" t="str">
        <f t="shared" si="32"/>
        <v>طبیعی</v>
      </c>
      <c r="CB12" s="2" t="str">
        <f t="shared" si="33"/>
        <v>طبیعی</v>
      </c>
      <c r="CC12" s="2" t="str">
        <f t="shared" si="34"/>
        <v>طبیعی</v>
      </c>
      <c r="CD12" s="1" t="str">
        <f t="shared" si="35"/>
        <v>طبیعی</v>
      </c>
      <c r="CE12" s="2" t="str">
        <f t="shared" si="36"/>
        <v>طبیعی</v>
      </c>
      <c r="CF12" s="2" t="str">
        <f t="shared" si="37"/>
        <v>طبیعی</v>
      </c>
      <c r="CG12" s="2" t="str">
        <f t="shared" si="38"/>
        <v>طبیعی</v>
      </c>
      <c r="CH12" s="2" t="str">
        <f t="shared" si="39"/>
        <v>طبیعی</v>
      </c>
      <c r="CI12" s="2" t="str">
        <f t="shared" si="40"/>
        <v>طبیعی</v>
      </c>
      <c r="CJ12" s="2" t="str">
        <f t="shared" si="41"/>
        <v>طبیعی</v>
      </c>
    </row>
    <row r="13" spans="1:88" ht="18.75" customHeight="1" x14ac:dyDescent="0.3">
      <c r="A13" s="5">
        <f>'داده ها'!A13</f>
        <v>1</v>
      </c>
      <c r="B13" s="1" t="str">
        <f>'اطلاعات شخصی'!B13</f>
        <v>سرکار خانم</v>
      </c>
      <c r="C13" t="str">
        <f>'داده ها'!B13</f>
        <v>نگین</v>
      </c>
      <c r="D13" t="str">
        <f>'داده ها'!C13</f>
        <v>رهبر</v>
      </c>
      <c r="E13" s="5">
        <f>'داده ها'!AY13</f>
        <v>0</v>
      </c>
      <c r="F13" s="5">
        <f>'داده ها'!AZ13</f>
        <v>0</v>
      </c>
      <c r="G13" s="5">
        <f>'داده ها'!BA13</f>
        <v>0</v>
      </c>
      <c r="H13" s="5">
        <f>'داده ها'!BB13</f>
        <v>0</v>
      </c>
      <c r="I13" s="5">
        <f>'داده ها'!BC13</f>
        <v>1</v>
      </c>
      <c r="J13" s="5">
        <f>'داده ها'!BD13</f>
        <v>0</v>
      </c>
      <c r="K13" s="5">
        <f>'داده ها'!BE13</f>
        <v>0</v>
      </c>
      <c r="L13" s="5">
        <f>'داده ها'!BF13</f>
        <v>0</v>
      </c>
      <c r="M13" s="5">
        <f>'داده ها'!BG13</f>
        <v>0</v>
      </c>
      <c r="N13" s="5">
        <f>'داده ها'!BH13</f>
        <v>0</v>
      </c>
      <c r="O13" s="5">
        <f>'داده ها'!BI13</f>
        <v>0</v>
      </c>
      <c r="P13" s="5">
        <f>'داده ها'!BJ13</f>
        <v>0</v>
      </c>
      <c r="Q13" s="5">
        <f>'داده ها'!BK13</f>
        <v>0</v>
      </c>
      <c r="R13" s="5">
        <f>'داده ها'!BL13</f>
        <v>0</v>
      </c>
      <c r="S13" s="5">
        <f>'داده ها'!BM13</f>
        <v>1</v>
      </c>
      <c r="T13" s="5">
        <f>'داده ها'!BN13</f>
        <v>0</v>
      </c>
      <c r="U13" s="5">
        <f>'داده ها'!BO13</f>
        <v>0</v>
      </c>
      <c r="V13" s="5">
        <f>'داده ها'!BP13</f>
        <v>0</v>
      </c>
      <c r="W13" s="5">
        <f>'داده ها'!BQ13</f>
        <v>1</v>
      </c>
      <c r="X13" s="5">
        <f>'داده ها'!BR13</f>
        <v>0</v>
      </c>
      <c r="Y13" s="5">
        <f>'داده ها'!BS13</f>
        <v>0</v>
      </c>
      <c r="Z13" s="5">
        <f>'داده ها'!BT13</f>
        <v>0</v>
      </c>
      <c r="AA13" s="5">
        <f>'داده ها'!BU13</f>
        <v>0</v>
      </c>
      <c r="AB13" s="5">
        <f>'داده ها'!BV13</f>
        <v>0</v>
      </c>
      <c r="AC13" s="5">
        <f>'داده ها'!BW13</f>
        <v>0</v>
      </c>
      <c r="AD13" s="5">
        <f>'داده ها'!BX13</f>
        <v>0</v>
      </c>
      <c r="AE13" s="5">
        <f>'داده ها'!BY13</f>
        <v>0</v>
      </c>
      <c r="AF13" s="5">
        <f>'داده ها'!BZ13</f>
        <v>0</v>
      </c>
      <c r="AG13" s="5">
        <f>'داده ها'!CA13</f>
        <v>0</v>
      </c>
      <c r="AH13" s="5">
        <f>'داده ها'!CB13</f>
        <v>0</v>
      </c>
      <c r="AI13" s="5">
        <f>'داده ها'!CC13</f>
        <v>0</v>
      </c>
      <c r="AJ13" s="5">
        <f>'داده ها'!CD13</f>
        <v>0</v>
      </c>
      <c r="AK13" s="5">
        <f>'داده ها'!CE13</f>
        <v>0</v>
      </c>
      <c r="AL13" s="5">
        <f>'داده ها'!CF13</f>
        <v>0</v>
      </c>
      <c r="AM13" s="5">
        <f>'داده ها'!CG13</f>
        <v>0</v>
      </c>
      <c r="AN13" s="5">
        <f>'داده ها'!CH13</f>
        <v>0</v>
      </c>
      <c r="AO13" s="5">
        <f>'داده ها'!CI13</f>
        <v>0</v>
      </c>
      <c r="AP13" s="5">
        <f>'داده ها'!CJ13</f>
        <v>0</v>
      </c>
      <c r="AQ13" s="5">
        <f>'داده ها'!CK13</f>
        <v>3</v>
      </c>
      <c r="AR13" s="5">
        <f>'داده ها'!CL13</f>
        <v>3</v>
      </c>
      <c r="AS13" s="5">
        <f>'داده ها'!CM13</f>
        <v>2</v>
      </c>
      <c r="AT13" s="5">
        <f>'داده ها'!CN13</f>
        <v>2</v>
      </c>
      <c r="AU13" s="2" t="str">
        <f t="shared" si="0"/>
        <v>طبیعی</v>
      </c>
      <c r="AV13" s="2" t="str">
        <f t="shared" si="1"/>
        <v>طبیعی</v>
      </c>
      <c r="AW13" s="2" t="str">
        <f t="shared" si="2"/>
        <v>طبیعی</v>
      </c>
      <c r="AX13" s="2" t="str">
        <f t="shared" si="3"/>
        <v>طبیعی</v>
      </c>
      <c r="AY13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13" s="1" t="str">
        <f t="shared" si="5"/>
        <v>طبیعی</v>
      </c>
      <c r="BA13" s="1" t="str">
        <f t="shared" si="6"/>
        <v>طبیعی</v>
      </c>
      <c r="BB13" s="1" t="str">
        <f t="shared" si="7"/>
        <v>طبیعی</v>
      </c>
      <c r="BC13" s="2" t="str">
        <f t="shared" si="8"/>
        <v>طبیعی</v>
      </c>
      <c r="BD13" s="2" t="str">
        <f t="shared" si="9"/>
        <v>طبیعی</v>
      </c>
      <c r="BE13" s="2" t="str">
        <f t="shared" si="10"/>
        <v>طبیعی</v>
      </c>
      <c r="BF13" s="2" t="str">
        <f t="shared" si="11"/>
        <v>طبیعی</v>
      </c>
      <c r="BG13" s="1" t="str">
        <f t="shared" si="12"/>
        <v>طبیعی</v>
      </c>
      <c r="BH13" s="1" t="str">
        <f t="shared" si="13"/>
        <v>طبیعی</v>
      </c>
      <c r="BI13" s="2" t="str">
        <f t="shared" si="14"/>
        <v>احتمال بیش فعالی عضلات ذوزنقه ای فوقانی، گوشه ای، جناغی-چنبری-پستانی و احتمال کم فعالی عضلات خم کننده های عمقی گردن</v>
      </c>
      <c r="BJ13" s="2" t="str">
        <f t="shared" si="15"/>
        <v>طبیعی</v>
      </c>
      <c r="BK13" s="1" t="str">
        <f t="shared" si="16"/>
        <v>طبیعی</v>
      </c>
      <c r="BL13" s="2" t="str">
        <f t="shared" si="17"/>
        <v>طبیعی</v>
      </c>
      <c r="BM13" s="2" t="str">
        <f t="shared" si="18"/>
        <v>احتمال بیش فعالی عضلات نزدیک کننده، دو سررانی(سر کوتاه)، کشنده ی پهن نیام، دوقولی خارجی، پهن خارجی</v>
      </c>
      <c r="BN13" s="2" t="str">
        <f t="shared" si="19"/>
        <v>طبیعی</v>
      </c>
      <c r="BO13" s="2" t="str">
        <f t="shared" si="20"/>
        <v>طبیعی</v>
      </c>
      <c r="BP13" s="2" t="str">
        <f t="shared" si="21"/>
        <v>طبیعی</v>
      </c>
      <c r="BQ13" s="1" t="str">
        <f t="shared" si="22"/>
        <v>طبیعی</v>
      </c>
      <c r="BR13" s="2" t="str">
        <f t="shared" si="23"/>
        <v>طبیعی</v>
      </c>
      <c r="BS13" s="1" t="str">
        <f t="shared" si="24"/>
        <v>طبیعی</v>
      </c>
      <c r="BT13" s="1" t="str">
        <f t="shared" si="25"/>
        <v>طبیعی</v>
      </c>
      <c r="BU13" s="1" t="str">
        <f t="shared" si="26"/>
        <v>طبیعی</v>
      </c>
      <c r="BV13" s="2" t="str">
        <f t="shared" si="27"/>
        <v>طبیعی</v>
      </c>
      <c r="BW13" s="1" t="str">
        <f t="shared" si="28"/>
        <v>طبیعی</v>
      </c>
      <c r="BX13" s="1" t="str">
        <f t="shared" si="29"/>
        <v>طبیعی</v>
      </c>
      <c r="BY13" s="1" t="str">
        <f t="shared" si="30"/>
        <v>طبیعی</v>
      </c>
      <c r="BZ13" s="2" t="str">
        <f t="shared" si="31"/>
        <v>طبیعی</v>
      </c>
      <c r="CA13" s="2" t="str">
        <f t="shared" si="32"/>
        <v>طبیعی</v>
      </c>
      <c r="CB13" s="2" t="str">
        <f t="shared" si="33"/>
        <v>طبیعی</v>
      </c>
      <c r="CC13" s="2" t="str">
        <f t="shared" si="34"/>
        <v>طبیعی</v>
      </c>
      <c r="CD13" s="1" t="str">
        <f t="shared" si="35"/>
        <v>طبیعی</v>
      </c>
      <c r="CE13" s="2" t="str">
        <f t="shared" si="36"/>
        <v>طبیعی</v>
      </c>
      <c r="CF13" s="2" t="str">
        <f t="shared" si="37"/>
        <v>طبیعی</v>
      </c>
      <c r="CG13" s="2" t="str">
        <f t="shared" si="38"/>
        <v>طبیعی</v>
      </c>
      <c r="CH13" s="2" t="str">
        <f t="shared" si="39"/>
        <v>طبیعی</v>
      </c>
      <c r="CI13" s="2" t="str">
        <f t="shared" si="40"/>
        <v>خفیف</v>
      </c>
      <c r="CJ13" s="2" t="str">
        <f t="shared" si="41"/>
        <v>خفیف</v>
      </c>
    </row>
    <row r="14" spans="1:88" ht="18.75" customHeight="1" x14ac:dyDescent="0.3">
      <c r="A14" s="5">
        <f>'داده ها'!A14</f>
        <v>1</v>
      </c>
      <c r="B14" s="1" t="str">
        <f>'اطلاعات شخصی'!B14</f>
        <v>سرکار خانم</v>
      </c>
      <c r="C14" t="str">
        <f>'داده ها'!B14</f>
        <v>سمیرا</v>
      </c>
      <c r="D14" t="str">
        <f>'داده ها'!C14</f>
        <v>قربانی</v>
      </c>
      <c r="E14" s="5">
        <f>'داده ها'!AY14</f>
        <v>0</v>
      </c>
      <c r="F14" s="5">
        <f>'داده ها'!AZ14</f>
        <v>0</v>
      </c>
      <c r="G14" s="5">
        <f>'داده ها'!BA14</f>
        <v>0</v>
      </c>
      <c r="H14" s="5">
        <f>'داده ها'!BB14</f>
        <v>0</v>
      </c>
      <c r="I14" s="5">
        <f>'داده ها'!BC14</f>
        <v>1</v>
      </c>
      <c r="J14" s="5">
        <f>'داده ها'!BD14</f>
        <v>0</v>
      </c>
      <c r="K14" s="5">
        <f>'داده ها'!BE14</f>
        <v>0</v>
      </c>
      <c r="L14" s="5">
        <f>'داده ها'!BF14</f>
        <v>0</v>
      </c>
      <c r="M14" s="5">
        <f>'داده ها'!BG14</f>
        <v>1</v>
      </c>
      <c r="N14" s="5">
        <f>'داده ها'!BH14</f>
        <v>0</v>
      </c>
      <c r="O14" s="5">
        <f>'داده ها'!BI14</f>
        <v>0</v>
      </c>
      <c r="P14" s="5">
        <f>'داده ها'!BJ14</f>
        <v>0</v>
      </c>
      <c r="Q14" s="5">
        <f>'داده ها'!BK14</f>
        <v>0</v>
      </c>
      <c r="R14" s="5">
        <f>'داده ها'!BL14</f>
        <v>0</v>
      </c>
      <c r="S14" s="5">
        <f>'داده ها'!BM14</f>
        <v>0</v>
      </c>
      <c r="T14" s="5">
        <f>'داده ها'!BN14</f>
        <v>0</v>
      </c>
      <c r="U14" s="5">
        <f>'داده ها'!BO14</f>
        <v>0</v>
      </c>
      <c r="V14" s="5">
        <f>'داده ها'!BP14</f>
        <v>0</v>
      </c>
      <c r="W14" s="5">
        <f>'داده ها'!BQ14</f>
        <v>1</v>
      </c>
      <c r="X14" s="5">
        <f>'داده ها'!BR14</f>
        <v>0</v>
      </c>
      <c r="Y14" s="5">
        <f>'داده ها'!BS14</f>
        <v>0</v>
      </c>
      <c r="Z14" s="5">
        <f>'داده ها'!BT14</f>
        <v>0</v>
      </c>
      <c r="AA14" s="5">
        <f>'داده ها'!BU14</f>
        <v>0</v>
      </c>
      <c r="AB14" s="5">
        <f>'داده ها'!BV14</f>
        <v>0</v>
      </c>
      <c r="AC14" s="5">
        <f>'داده ها'!BW14</f>
        <v>0</v>
      </c>
      <c r="AD14" s="5">
        <f>'داده ها'!BX14</f>
        <v>0</v>
      </c>
      <c r="AE14" s="5">
        <f>'داده ها'!BY14</f>
        <v>0</v>
      </c>
      <c r="AF14" s="5">
        <f>'داده ها'!BZ14</f>
        <v>0</v>
      </c>
      <c r="AG14" s="5">
        <f>'داده ها'!CA14</f>
        <v>0</v>
      </c>
      <c r="AH14" s="5">
        <f>'داده ها'!CB14</f>
        <v>0</v>
      </c>
      <c r="AI14" s="5">
        <f>'داده ها'!CC14</f>
        <v>0</v>
      </c>
      <c r="AJ14" s="5">
        <f>'داده ها'!CD14</f>
        <v>0</v>
      </c>
      <c r="AK14" s="5">
        <f>'داده ها'!CE14</f>
        <v>0</v>
      </c>
      <c r="AL14" s="5">
        <f>'داده ها'!CF14</f>
        <v>1</v>
      </c>
      <c r="AM14" s="5">
        <f>'داده ها'!CG14</f>
        <v>0</v>
      </c>
      <c r="AN14" s="5">
        <f>'داده ها'!CH14</f>
        <v>0</v>
      </c>
      <c r="AO14" s="5">
        <f>'داده ها'!CI14</f>
        <v>0</v>
      </c>
      <c r="AP14" s="5">
        <f>'داده ها'!CJ14</f>
        <v>0</v>
      </c>
      <c r="AQ14" s="5">
        <f>'داده ها'!CK14</f>
        <v>3</v>
      </c>
      <c r="AR14" s="5">
        <f>'داده ها'!CL14</f>
        <v>3</v>
      </c>
      <c r="AS14" s="5">
        <f>'داده ها'!CM14</f>
        <v>2</v>
      </c>
      <c r="AT14" s="5">
        <f>'داده ها'!CN14</f>
        <v>2</v>
      </c>
      <c r="AU14" s="2" t="str">
        <f t="shared" si="0"/>
        <v>طبیعی</v>
      </c>
      <c r="AV14" s="2" t="str">
        <f t="shared" si="1"/>
        <v>طبیعی</v>
      </c>
      <c r="AW14" s="2" t="str">
        <f t="shared" si="2"/>
        <v>طبیعی</v>
      </c>
      <c r="AX14" s="2" t="str">
        <f t="shared" si="3"/>
        <v>طبیعی</v>
      </c>
      <c r="AY14" s="2" t="str">
        <f t="shared" si="4"/>
        <v>احتمال بیش فعالی عضلات، خم کننده ران، راست کننده ستون فقرات، پشتی بزرگ و کم فعالیتی در عضلاتی سرینی بزرگ، همسترینگ، پایدار کننده های مرکزی تنه</v>
      </c>
      <c r="AZ14" s="1" t="str">
        <f t="shared" si="5"/>
        <v>طبیعی</v>
      </c>
      <c r="BA14" s="1" t="str">
        <f t="shared" si="6"/>
        <v>طبیعی</v>
      </c>
      <c r="BB14" s="1" t="str">
        <f t="shared" si="7"/>
        <v>طبیعی</v>
      </c>
      <c r="BC14" s="2" t="str">
        <f t="shared" si="8"/>
        <v>آسیب های احتمالی: التهاب نیام کف پایی، آسیب تاندون آشیل، سندرم فشار بر درشت نی میانی، اسپرین مچ پا، آسیب تاندون کشکک(زانوی پرندگان)</v>
      </c>
      <c r="BD14" s="2" t="str">
        <f t="shared" si="9"/>
        <v>طبیعی</v>
      </c>
      <c r="BE14" s="2" t="str">
        <f t="shared" si="10"/>
        <v>طبیعی</v>
      </c>
      <c r="BF14" s="2" t="str">
        <f t="shared" si="11"/>
        <v>طبیعی</v>
      </c>
      <c r="BG14" s="1" t="str">
        <f t="shared" si="12"/>
        <v>طبیعی</v>
      </c>
      <c r="BH14" s="1" t="str">
        <f t="shared" si="13"/>
        <v>طبیعی</v>
      </c>
      <c r="BI14" s="2" t="str">
        <f t="shared" si="14"/>
        <v>طبیعی</v>
      </c>
      <c r="BJ14" s="2" t="str">
        <f t="shared" si="15"/>
        <v>طبیعی</v>
      </c>
      <c r="BK14" s="1" t="str">
        <f t="shared" si="16"/>
        <v>طبیعی</v>
      </c>
      <c r="BL14" s="2" t="str">
        <f t="shared" si="17"/>
        <v>طبیعی</v>
      </c>
      <c r="BM14" s="2" t="str">
        <f t="shared" si="18"/>
        <v>احتمال بیش فعالی عضلات نزدیک کننده، دو سررانی(سر کوتاه)، کشنده ی پهن نیام، دوقولی خارجی، پهن خارجی</v>
      </c>
      <c r="BN14" s="2" t="str">
        <f t="shared" si="19"/>
        <v>طبیعی</v>
      </c>
      <c r="BO14" s="2" t="str">
        <f t="shared" si="20"/>
        <v>طبیعی</v>
      </c>
      <c r="BP14" s="2" t="str">
        <f t="shared" si="21"/>
        <v>طبیعی</v>
      </c>
      <c r="BQ14" s="1" t="str">
        <f t="shared" si="22"/>
        <v>طبیعی</v>
      </c>
      <c r="BR14" s="2" t="str">
        <f t="shared" si="23"/>
        <v>طبیعی</v>
      </c>
      <c r="BS14" s="1" t="str">
        <f t="shared" si="24"/>
        <v>طبیعی</v>
      </c>
      <c r="BT14" s="1" t="str">
        <f t="shared" si="25"/>
        <v>طبیعی</v>
      </c>
      <c r="BU14" s="1" t="str">
        <f t="shared" si="26"/>
        <v>طبیعی</v>
      </c>
      <c r="BV14" s="2" t="str">
        <f t="shared" si="27"/>
        <v>طبیعی</v>
      </c>
      <c r="BW14" s="1" t="str">
        <f t="shared" si="28"/>
        <v>طبیعی</v>
      </c>
      <c r="BX14" s="1" t="str">
        <f t="shared" si="29"/>
        <v>طبیعی</v>
      </c>
      <c r="BY14" s="1" t="str">
        <f t="shared" si="30"/>
        <v>طبیعی</v>
      </c>
      <c r="BZ14" s="2" t="str">
        <f t="shared" si="31"/>
        <v>طبیعی</v>
      </c>
      <c r="CA14" s="2" t="str">
        <f t="shared" si="32"/>
        <v>طبیعی</v>
      </c>
      <c r="CB14" s="2" t="str">
        <f t="shared" si="33"/>
        <v>احتمال بیش فعالی عضلات راست کننده ی ستون فقرات، خم کننده های ران و کم فعالی عضلات پایدار کننده های ناحیه ثبات مرکزی تنه، سرینی بزرگ</v>
      </c>
      <c r="CC14" s="2" t="str">
        <f t="shared" si="34"/>
        <v>طبیعی</v>
      </c>
      <c r="CD14" s="1" t="str">
        <f t="shared" si="35"/>
        <v>طبیعی</v>
      </c>
      <c r="CE14" s="2" t="str">
        <f t="shared" si="36"/>
        <v>طبیعی</v>
      </c>
      <c r="CF14" s="2" t="str">
        <f t="shared" si="37"/>
        <v>طبیعی</v>
      </c>
      <c r="CG14" s="2" t="str">
        <f t="shared" si="38"/>
        <v>طبیعی</v>
      </c>
      <c r="CH14" s="2" t="str">
        <f t="shared" si="39"/>
        <v>طبیعی</v>
      </c>
      <c r="CI14" s="2" t="str">
        <f t="shared" si="40"/>
        <v>خفیف</v>
      </c>
      <c r="CJ14" s="2" t="str">
        <f t="shared" si="41"/>
        <v>خفیف</v>
      </c>
    </row>
    <row r="15" spans="1:88" ht="18.75" customHeight="1" x14ac:dyDescent="0.3">
      <c r="A15" s="5">
        <f>'داده ها'!A15</f>
        <v>2</v>
      </c>
      <c r="B15" s="5">
        <f>'اطلاعات شخصی'!B15</f>
        <v>7</v>
      </c>
      <c r="C15" t="str">
        <f>'داده ها'!B15</f>
        <v>نفر کارکنان آقای</v>
      </c>
      <c r="D15" t="str">
        <f>'داده ها'!C15</f>
        <v>شرکت بهبود ارتباط چهلستون</v>
      </c>
      <c r="E15" s="9">
        <f>'داده ها'!AY15</f>
        <v>0.14285714285714285</v>
      </c>
      <c r="F15" s="9">
        <f>'داده ها'!AZ15</f>
        <v>0.5714285714285714</v>
      </c>
      <c r="G15" s="9">
        <f>'داده ها'!BA15</f>
        <v>0.14285714285714285</v>
      </c>
      <c r="H15" s="9">
        <f>'داده ها'!BB15</f>
        <v>0.5714285714285714</v>
      </c>
      <c r="I15" s="9">
        <f>'داده ها'!BC15</f>
        <v>0.2857142857142857</v>
      </c>
      <c r="J15" s="5">
        <f>'داده ها'!BD15</f>
        <v>0</v>
      </c>
      <c r="K15" s="5">
        <f>'داده ها'!BE15</f>
        <v>0</v>
      </c>
      <c r="L15" s="5">
        <f>'داده ها'!BF15</f>
        <v>0</v>
      </c>
      <c r="M15" s="9">
        <f>'داده ها'!BG15</f>
        <v>0.42857142857142855</v>
      </c>
      <c r="N15" s="9">
        <f>'داده ها'!BH15</f>
        <v>0.14285714285714285</v>
      </c>
      <c r="O15" s="9">
        <f>'داده ها'!BI15</f>
        <v>0.14285714285714285</v>
      </c>
      <c r="P15" s="9">
        <f>'داده ها'!BJ15</f>
        <v>0.14285714285714285</v>
      </c>
      <c r="Q15" s="5">
        <f>'داده ها'!BK15</f>
        <v>0</v>
      </c>
      <c r="R15" s="5">
        <f>'داده ها'!BL15</f>
        <v>0</v>
      </c>
      <c r="S15" s="9">
        <f>'داده ها'!BM15</f>
        <v>0.5714285714285714</v>
      </c>
      <c r="T15" s="9">
        <f>'داده ها'!BN15</f>
        <v>0.2857142857142857</v>
      </c>
      <c r="U15" s="5">
        <f>'داده ها'!BO15</f>
        <v>0</v>
      </c>
      <c r="V15" s="9">
        <f>'داده ها'!BP15</f>
        <v>0.5714285714285714</v>
      </c>
      <c r="W15" s="5">
        <f>'داده ها'!BQ15</f>
        <v>1</v>
      </c>
      <c r="X15" s="5">
        <f>'داده ها'!BR15</f>
        <v>0</v>
      </c>
      <c r="Y15" s="9">
        <f>'داده ها'!BS15</f>
        <v>0.8571428571428571</v>
      </c>
      <c r="Z15" s="9">
        <f>'داده ها'!BT15</f>
        <v>0.14285714285714285</v>
      </c>
      <c r="AA15" s="5">
        <f>'داده ها'!BU15</f>
        <v>0</v>
      </c>
      <c r="AB15" s="9">
        <f>'داده ها'!BV15</f>
        <v>0.5714285714285714</v>
      </c>
      <c r="AC15" s="5">
        <f>'داده ها'!BW15</f>
        <v>0</v>
      </c>
      <c r="AD15" s="5">
        <f>'داده ها'!BX15</f>
        <v>0</v>
      </c>
      <c r="AE15" s="5">
        <f>'داده ها'!BY15</f>
        <v>0</v>
      </c>
      <c r="AF15" s="9">
        <f>'داده ها'!BZ15</f>
        <v>0.14285714285714285</v>
      </c>
      <c r="AG15" s="5">
        <f>'داده ها'!CA15</f>
        <v>0</v>
      </c>
      <c r="AH15" s="5">
        <f>'داده ها'!CB15</f>
        <v>0</v>
      </c>
      <c r="AI15" s="5">
        <f>'داده ها'!CC15</f>
        <v>0</v>
      </c>
      <c r="AJ15" s="9">
        <f>'داده ها'!CD15</f>
        <v>0.7142857142857143</v>
      </c>
      <c r="AK15" s="9">
        <f>'داده ها'!CE15</f>
        <v>0.14285714285714285</v>
      </c>
      <c r="AL15" s="9">
        <f>'داده ها'!CF15</f>
        <v>0.14285714285714285</v>
      </c>
      <c r="AM15" s="9">
        <f>'داده ها'!CG15</f>
        <v>0.14285714285714285</v>
      </c>
      <c r="AN15" s="5">
        <f>'داده ها'!CH15</f>
        <v>0</v>
      </c>
      <c r="AO15" s="9">
        <f>'داده ها'!CI15</f>
        <v>0.8571428571428571</v>
      </c>
      <c r="AP15" s="9">
        <f>'داده ها'!CJ15</f>
        <v>0.8571428571428571</v>
      </c>
      <c r="AQ15" s="9">
        <f>'داده ها'!CK15</f>
        <v>2.7142857142857144</v>
      </c>
      <c r="AR15" s="9">
        <f>'داده ها'!CL15</f>
        <v>2.7142857142857144</v>
      </c>
      <c r="AS15" s="9">
        <f>'داده ها'!CM15</f>
        <v>2.7142857142857144</v>
      </c>
      <c r="AT15" s="9">
        <f>'داده ها'!CN15</f>
        <v>2.1428571428571428</v>
      </c>
      <c r="AU15" s="9">
        <f t="shared" ref="AU15:CJ15" si="42">($B15-COUNTIF(AU2:AU8,"طبیعی"))/$B15*100</f>
        <v>14.285714285714285</v>
      </c>
      <c r="AV15" s="9">
        <f t="shared" si="42"/>
        <v>57.142857142857139</v>
      </c>
      <c r="AW15" s="9">
        <f t="shared" si="42"/>
        <v>14.285714285714285</v>
      </c>
      <c r="AX15" s="9">
        <f t="shared" si="42"/>
        <v>57.142857142857139</v>
      </c>
      <c r="AY15" s="9">
        <f t="shared" si="42"/>
        <v>28.571428571428569</v>
      </c>
      <c r="AZ15" s="5">
        <f t="shared" si="42"/>
        <v>0</v>
      </c>
      <c r="BA15" s="5">
        <f t="shared" si="42"/>
        <v>0</v>
      </c>
      <c r="BB15" s="5">
        <f t="shared" si="42"/>
        <v>0</v>
      </c>
      <c r="BC15" s="9">
        <f t="shared" si="42"/>
        <v>42.857142857142854</v>
      </c>
      <c r="BD15" s="9">
        <f t="shared" si="42"/>
        <v>14.285714285714285</v>
      </c>
      <c r="BE15" s="9">
        <f t="shared" si="42"/>
        <v>14.285714285714285</v>
      </c>
      <c r="BF15" s="9">
        <f t="shared" si="42"/>
        <v>14.285714285714285</v>
      </c>
      <c r="BG15" s="5">
        <f t="shared" si="42"/>
        <v>0</v>
      </c>
      <c r="BH15" s="5">
        <f t="shared" si="42"/>
        <v>0</v>
      </c>
      <c r="BI15" s="9">
        <f t="shared" si="42"/>
        <v>57.142857142857139</v>
      </c>
      <c r="BJ15" s="9">
        <f t="shared" si="42"/>
        <v>28.571428571428569</v>
      </c>
      <c r="BK15" s="5">
        <f t="shared" si="42"/>
        <v>0</v>
      </c>
      <c r="BL15" s="9">
        <f t="shared" si="42"/>
        <v>57.142857142857139</v>
      </c>
      <c r="BM15" s="5">
        <f t="shared" si="42"/>
        <v>100</v>
      </c>
      <c r="BN15" s="5">
        <f t="shared" si="42"/>
        <v>0</v>
      </c>
      <c r="BO15" s="9">
        <f t="shared" si="42"/>
        <v>85.714285714285708</v>
      </c>
      <c r="BP15" s="9">
        <f t="shared" si="42"/>
        <v>14.285714285714285</v>
      </c>
      <c r="BQ15" s="5">
        <f t="shared" si="42"/>
        <v>0</v>
      </c>
      <c r="BR15" s="9">
        <f t="shared" si="42"/>
        <v>57.142857142857139</v>
      </c>
      <c r="BS15" s="5">
        <f t="shared" si="42"/>
        <v>0</v>
      </c>
      <c r="BT15" s="5">
        <f t="shared" si="42"/>
        <v>0</v>
      </c>
      <c r="BU15" s="5">
        <f t="shared" si="42"/>
        <v>0</v>
      </c>
      <c r="BV15" s="9">
        <f t="shared" si="42"/>
        <v>14.285714285714285</v>
      </c>
      <c r="BW15" s="5">
        <f t="shared" si="42"/>
        <v>0</v>
      </c>
      <c r="BX15" s="5">
        <f t="shared" si="42"/>
        <v>0</v>
      </c>
      <c r="BY15" s="5">
        <f t="shared" si="42"/>
        <v>0</v>
      </c>
      <c r="BZ15" s="9">
        <f t="shared" si="42"/>
        <v>71.428571428571431</v>
      </c>
      <c r="CA15" s="9">
        <f t="shared" si="42"/>
        <v>14.285714285714285</v>
      </c>
      <c r="CB15" s="9">
        <f t="shared" si="42"/>
        <v>14.285714285714285</v>
      </c>
      <c r="CC15" s="9">
        <f t="shared" si="42"/>
        <v>14.285714285714285</v>
      </c>
      <c r="CD15" s="5">
        <f t="shared" si="42"/>
        <v>0</v>
      </c>
      <c r="CE15" s="9">
        <f t="shared" si="42"/>
        <v>85.714285714285708</v>
      </c>
      <c r="CF15" s="9">
        <f t="shared" si="42"/>
        <v>85.714285714285708</v>
      </c>
      <c r="CG15" s="9">
        <f t="shared" si="42"/>
        <v>28.571428571428569</v>
      </c>
      <c r="CH15" s="9">
        <f t="shared" si="42"/>
        <v>28.571428571428569</v>
      </c>
      <c r="CI15" s="9">
        <f t="shared" si="42"/>
        <v>28.571428571428569</v>
      </c>
      <c r="CJ15" s="9">
        <f t="shared" si="42"/>
        <v>71.428571428571431</v>
      </c>
    </row>
    <row r="16" spans="1:88" ht="18.75" customHeight="1" x14ac:dyDescent="0.3">
      <c r="A16" s="5">
        <f>'داده ها'!A16</f>
        <v>1</v>
      </c>
      <c r="B16" s="5">
        <f>'اطلاعات شخصی'!B16</f>
        <v>6</v>
      </c>
      <c r="C16" t="str">
        <f>'داده ها'!B16</f>
        <v>نفر کارکنان خانم</v>
      </c>
      <c r="D16" t="str">
        <f>'داده ها'!C16</f>
        <v>شرکت بهبود ارتباط چهلستون</v>
      </c>
      <c r="E16" s="9">
        <f>'داده ها'!AY16</f>
        <v>0.16666666666666666</v>
      </c>
      <c r="F16" s="5">
        <f>'داده ها'!AZ16</f>
        <v>0</v>
      </c>
      <c r="G16" s="9">
        <f>'داده ها'!BA16</f>
        <v>0.16666666666666666</v>
      </c>
      <c r="H16" s="5">
        <f>'داده ها'!BB16</f>
        <v>0</v>
      </c>
      <c r="I16" s="9">
        <f>'داده ها'!BC16</f>
        <v>0.66666666666666663</v>
      </c>
      <c r="J16" s="5">
        <f>'داده ها'!BD16</f>
        <v>0</v>
      </c>
      <c r="K16" s="5">
        <f>'داده ها'!BE16</f>
        <v>0</v>
      </c>
      <c r="L16" s="5">
        <f>'داده ها'!BF16</f>
        <v>0</v>
      </c>
      <c r="M16" s="9">
        <f>'داده ها'!BG16</f>
        <v>0.33333333333333331</v>
      </c>
      <c r="N16" s="5">
        <f>'داده ها'!BH16</f>
        <v>0</v>
      </c>
      <c r="O16" s="5">
        <f>'داده ها'!BI16</f>
        <v>0</v>
      </c>
      <c r="P16" s="9">
        <f>'داده ها'!BJ16</f>
        <v>0.16666666666666666</v>
      </c>
      <c r="Q16" s="5">
        <f>'داده ها'!BK16</f>
        <v>0</v>
      </c>
      <c r="R16" s="5">
        <f>'داده ها'!BL16</f>
        <v>0</v>
      </c>
      <c r="S16" s="9">
        <f>'داده ها'!BM16</f>
        <v>0.33333333333333331</v>
      </c>
      <c r="T16" s="5">
        <f>'داده ها'!BN16</f>
        <v>0</v>
      </c>
      <c r="U16" s="5">
        <f>'داده ها'!BO16</f>
        <v>0</v>
      </c>
      <c r="V16" s="5">
        <f>'داده ها'!BP16</f>
        <v>0</v>
      </c>
      <c r="W16" s="9">
        <f>'داده ها'!BQ16</f>
        <v>0.33333333333333331</v>
      </c>
      <c r="X16" s="9">
        <f>'داده ها'!BR16</f>
        <v>0.33333333333333331</v>
      </c>
      <c r="Y16" s="9">
        <f>'داده ها'!BS16</f>
        <v>0.16666666666666666</v>
      </c>
      <c r="Z16" s="5">
        <f>'داده ها'!BT16</f>
        <v>0</v>
      </c>
      <c r="AA16" s="5">
        <f>'داده ها'!BU16</f>
        <v>0</v>
      </c>
      <c r="AB16" s="9">
        <f>'داده ها'!BV16</f>
        <v>0.16666666666666666</v>
      </c>
      <c r="AC16" s="5">
        <f>'داده ها'!BW16</f>
        <v>0</v>
      </c>
      <c r="AD16" s="5">
        <f>'داده ها'!BX16</f>
        <v>0</v>
      </c>
      <c r="AE16" s="5">
        <f>'داده ها'!BY16</f>
        <v>0</v>
      </c>
      <c r="AF16" s="5">
        <f>'داده ها'!BZ16</f>
        <v>0</v>
      </c>
      <c r="AG16" s="5">
        <f>'داده ها'!CA16</f>
        <v>0</v>
      </c>
      <c r="AH16" s="5">
        <f>'داده ها'!CB16</f>
        <v>0</v>
      </c>
      <c r="AI16" s="5">
        <f>'داده ها'!CC16</f>
        <v>0</v>
      </c>
      <c r="AJ16" s="5">
        <f>'داده ها'!CD16</f>
        <v>0</v>
      </c>
      <c r="AK16" s="5">
        <f>'داده ها'!CE16</f>
        <v>0</v>
      </c>
      <c r="AL16" s="9">
        <f>'داده ها'!CF16</f>
        <v>0.33333333333333331</v>
      </c>
      <c r="AM16" s="5">
        <f>'داده ها'!CG16</f>
        <v>0</v>
      </c>
      <c r="AN16" s="5">
        <f>'داده ها'!CH16</f>
        <v>0</v>
      </c>
      <c r="AO16" s="5">
        <f>'داده ها'!CI16</f>
        <v>0</v>
      </c>
      <c r="AP16" s="5">
        <f>'داده ها'!CJ16</f>
        <v>0</v>
      </c>
      <c r="AQ16" s="9">
        <f>'داده ها'!CK16</f>
        <v>2.5</v>
      </c>
      <c r="AR16" s="9">
        <f>'داده ها'!CL16</f>
        <v>2.5</v>
      </c>
      <c r="AS16" s="9">
        <f>'داده ها'!CM16</f>
        <v>2.5</v>
      </c>
      <c r="AT16" s="9">
        <f>'داده ها'!CN16</f>
        <v>2.5</v>
      </c>
      <c r="AU16" s="9">
        <f t="shared" ref="AU16:CJ16" si="43">($B16-COUNTIF(AU9:AU14,"طبیعی"))/$B16*100</f>
        <v>16.666666666666664</v>
      </c>
      <c r="AV16" s="5">
        <f t="shared" si="43"/>
        <v>0</v>
      </c>
      <c r="AW16" s="9">
        <f t="shared" si="43"/>
        <v>16.666666666666664</v>
      </c>
      <c r="AX16" s="5">
        <f t="shared" si="43"/>
        <v>0</v>
      </c>
      <c r="AY16" s="9">
        <f t="shared" si="43"/>
        <v>66.666666666666657</v>
      </c>
      <c r="AZ16" s="5">
        <f t="shared" si="43"/>
        <v>0</v>
      </c>
      <c r="BA16" s="5">
        <f t="shared" si="43"/>
        <v>0</v>
      </c>
      <c r="BB16" s="5">
        <f t="shared" si="43"/>
        <v>0</v>
      </c>
      <c r="BC16" s="9">
        <f t="shared" si="43"/>
        <v>33.333333333333329</v>
      </c>
      <c r="BD16" s="5">
        <f t="shared" si="43"/>
        <v>0</v>
      </c>
      <c r="BE16" s="5">
        <f t="shared" si="43"/>
        <v>0</v>
      </c>
      <c r="BF16" s="9">
        <f t="shared" si="43"/>
        <v>16.666666666666664</v>
      </c>
      <c r="BG16" s="5">
        <f t="shared" si="43"/>
        <v>0</v>
      </c>
      <c r="BH16" s="5">
        <f t="shared" si="43"/>
        <v>0</v>
      </c>
      <c r="BI16" s="9">
        <f t="shared" si="43"/>
        <v>33.333333333333329</v>
      </c>
      <c r="BJ16" s="5">
        <f t="shared" si="43"/>
        <v>0</v>
      </c>
      <c r="BK16" s="5">
        <f t="shared" si="43"/>
        <v>0</v>
      </c>
      <c r="BL16" s="5">
        <f t="shared" si="43"/>
        <v>0</v>
      </c>
      <c r="BM16" s="9">
        <f t="shared" si="43"/>
        <v>33.333333333333329</v>
      </c>
      <c r="BN16" s="9">
        <f t="shared" si="43"/>
        <v>33.333333333333329</v>
      </c>
      <c r="BO16" s="9">
        <f t="shared" si="43"/>
        <v>16.666666666666664</v>
      </c>
      <c r="BP16" s="5">
        <f t="shared" si="43"/>
        <v>0</v>
      </c>
      <c r="BQ16" s="5">
        <f t="shared" si="43"/>
        <v>0</v>
      </c>
      <c r="BR16" s="9">
        <f t="shared" si="43"/>
        <v>16.666666666666664</v>
      </c>
      <c r="BS16" s="5">
        <f t="shared" si="43"/>
        <v>0</v>
      </c>
      <c r="BT16" s="5">
        <f t="shared" si="43"/>
        <v>0</v>
      </c>
      <c r="BU16" s="5">
        <f t="shared" si="43"/>
        <v>0</v>
      </c>
      <c r="BV16" s="5">
        <f t="shared" si="43"/>
        <v>0</v>
      </c>
      <c r="BW16" s="5">
        <f t="shared" si="43"/>
        <v>0</v>
      </c>
      <c r="BX16" s="5">
        <f t="shared" si="43"/>
        <v>0</v>
      </c>
      <c r="BY16" s="5">
        <f t="shared" si="43"/>
        <v>0</v>
      </c>
      <c r="BZ16" s="5">
        <f t="shared" si="43"/>
        <v>0</v>
      </c>
      <c r="CA16" s="5">
        <f t="shared" si="43"/>
        <v>0</v>
      </c>
      <c r="CB16" s="9">
        <f t="shared" si="43"/>
        <v>33.333333333333329</v>
      </c>
      <c r="CC16" s="5">
        <f t="shared" si="43"/>
        <v>0</v>
      </c>
      <c r="CD16" s="5">
        <f t="shared" si="43"/>
        <v>0</v>
      </c>
      <c r="CE16" s="5">
        <f t="shared" si="43"/>
        <v>0</v>
      </c>
      <c r="CF16" s="5">
        <f t="shared" si="43"/>
        <v>0</v>
      </c>
      <c r="CG16" s="5">
        <f t="shared" si="43"/>
        <v>50</v>
      </c>
      <c r="CH16" s="5">
        <f t="shared" si="43"/>
        <v>50</v>
      </c>
      <c r="CI16" s="5">
        <f t="shared" si="43"/>
        <v>50</v>
      </c>
      <c r="CJ16" s="5">
        <f t="shared" si="43"/>
        <v>50</v>
      </c>
    </row>
    <row r="17" spans="1:88" ht="18.75" customHeight="1" x14ac:dyDescent="0.3">
      <c r="A17" s="5">
        <f>'داده ها'!A17</f>
        <v>0</v>
      </c>
      <c r="B17" s="5">
        <f>'اطلاعات شخصی'!B17</f>
        <v>13</v>
      </c>
      <c r="C17" t="str">
        <f>'داده ها'!B17</f>
        <v>نفر کل کارکنان</v>
      </c>
      <c r="D17" t="str">
        <f>'داده ها'!C17</f>
        <v>شرکت بهبود ارتباط چهلستون</v>
      </c>
      <c r="E17" s="9">
        <f>'داده ها'!AY17</f>
        <v>0.15384615384615385</v>
      </c>
      <c r="F17" s="9">
        <f>'داده ها'!AZ17</f>
        <v>0.30769230769230771</v>
      </c>
      <c r="G17" s="9">
        <f>'داده ها'!BA17</f>
        <v>0.15384615384615385</v>
      </c>
      <c r="H17" s="9">
        <f>'داده ها'!BB17</f>
        <v>0.30769230769230771</v>
      </c>
      <c r="I17" s="9">
        <f>'داده ها'!BC17</f>
        <v>0.46153846153846156</v>
      </c>
      <c r="J17" s="5">
        <f>'داده ها'!BD17</f>
        <v>0</v>
      </c>
      <c r="K17" s="5">
        <f>'داده ها'!BE17</f>
        <v>0</v>
      </c>
      <c r="L17" s="5">
        <f>'داده ها'!BF17</f>
        <v>0</v>
      </c>
      <c r="M17" s="9">
        <f>'داده ها'!BG17</f>
        <v>0.38461538461538464</v>
      </c>
      <c r="N17" s="9">
        <f>'داده ها'!BH17</f>
        <v>7.6923076923076927E-2</v>
      </c>
      <c r="O17" s="9">
        <f>'داده ها'!BI17</f>
        <v>7.6923076923076927E-2</v>
      </c>
      <c r="P17" s="9">
        <f>'داده ها'!BJ17</f>
        <v>0.15384615384615385</v>
      </c>
      <c r="Q17" s="5">
        <f>'داده ها'!BK17</f>
        <v>0</v>
      </c>
      <c r="R17" s="5">
        <f>'داده ها'!BL17</f>
        <v>0</v>
      </c>
      <c r="S17" s="9">
        <f>'داده ها'!BM17</f>
        <v>0.46153846153846156</v>
      </c>
      <c r="T17" s="9">
        <f>'داده ها'!BN17</f>
        <v>0.15384615384615385</v>
      </c>
      <c r="U17" s="5">
        <f>'داده ها'!BO17</f>
        <v>0</v>
      </c>
      <c r="V17" s="9">
        <f>'داده ها'!BP17</f>
        <v>0.30769230769230771</v>
      </c>
      <c r="W17" s="9">
        <f>'داده ها'!BQ17</f>
        <v>0.69230769230769229</v>
      </c>
      <c r="X17" s="9">
        <f>'داده ها'!BR17</f>
        <v>0.15384615384615385</v>
      </c>
      <c r="Y17" s="9">
        <f>'داده ها'!BS17</f>
        <v>0.53846153846153844</v>
      </c>
      <c r="Z17" s="9">
        <f>'داده ها'!BT17</f>
        <v>7.6923076923076927E-2</v>
      </c>
      <c r="AA17" s="5">
        <f>'داده ها'!BU17</f>
        <v>0</v>
      </c>
      <c r="AB17" s="9">
        <f>'داده ها'!BV17</f>
        <v>0.38461538461538464</v>
      </c>
      <c r="AC17" s="5">
        <f>'داده ها'!BW17</f>
        <v>0</v>
      </c>
      <c r="AD17" s="5">
        <f>'داده ها'!BX17</f>
        <v>0</v>
      </c>
      <c r="AE17" s="5">
        <f>'داده ها'!BY17</f>
        <v>0</v>
      </c>
      <c r="AF17" s="9">
        <f>'داده ها'!BZ17</f>
        <v>7.6923076923076927E-2</v>
      </c>
      <c r="AG17" s="5">
        <f>'داده ها'!CA17</f>
        <v>0</v>
      </c>
      <c r="AH17" s="5">
        <f>'داده ها'!CB17</f>
        <v>0</v>
      </c>
      <c r="AI17" s="5">
        <f>'داده ها'!CC17</f>
        <v>0</v>
      </c>
      <c r="AJ17" s="9">
        <f>'داده ها'!CD17</f>
        <v>0.38461538461538464</v>
      </c>
      <c r="AK17" s="9">
        <f>'داده ها'!CE17</f>
        <v>7.6923076923076927E-2</v>
      </c>
      <c r="AL17" s="9">
        <f>'داده ها'!CF17</f>
        <v>0.23076923076923078</v>
      </c>
      <c r="AM17" s="9">
        <f>'داده ها'!CG17</f>
        <v>7.6923076923076927E-2</v>
      </c>
      <c r="AN17" s="5">
        <f>'داده ها'!CH17</f>
        <v>0</v>
      </c>
      <c r="AO17" s="9">
        <f>'داده ها'!CI17</f>
        <v>0.46153846153846156</v>
      </c>
      <c r="AP17" s="9">
        <f>'داده ها'!CJ17</f>
        <v>0.46153846153846156</v>
      </c>
      <c r="AQ17" s="9">
        <f>'داده ها'!CK17</f>
        <v>2.6153846153846154</v>
      </c>
      <c r="AR17" s="9">
        <f>'داده ها'!CL17</f>
        <v>2.6153846153846154</v>
      </c>
      <c r="AS17" s="9">
        <f>'داده ها'!CM17</f>
        <v>2.6153846153846154</v>
      </c>
      <c r="AT17" s="9">
        <f>'داده ها'!CN17</f>
        <v>2.3076923076923075</v>
      </c>
      <c r="AU17" s="9">
        <f t="shared" ref="AU17:CJ17" si="44">($B17-COUNTIF(AU2:AU14,"طبیعی"))/$B17*100</f>
        <v>15.384615384615385</v>
      </c>
      <c r="AV17" s="9">
        <f t="shared" si="44"/>
        <v>30.76923076923077</v>
      </c>
      <c r="AW17" s="9">
        <f t="shared" si="44"/>
        <v>15.384615384615385</v>
      </c>
      <c r="AX17" s="9">
        <f t="shared" si="44"/>
        <v>30.76923076923077</v>
      </c>
      <c r="AY17" s="9">
        <f t="shared" si="44"/>
        <v>46.153846153846153</v>
      </c>
      <c r="AZ17" s="5">
        <f t="shared" si="44"/>
        <v>0</v>
      </c>
      <c r="BA17" s="5">
        <f t="shared" si="44"/>
        <v>0</v>
      </c>
      <c r="BB17" s="5">
        <f t="shared" si="44"/>
        <v>0</v>
      </c>
      <c r="BC17" s="9">
        <f t="shared" si="44"/>
        <v>38.461538461538467</v>
      </c>
      <c r="BD17" s="9">
        <f t="shared" si="44"/>
        <v>7.6923076923076925</v>
      </c>
      <c r="BE17" s="9">
        <f t="shared" si="44"/>
        <v>7.6923076923076925</v>
      </c>
      <c r="BF17" s="9">
        <f t="shared" si="44"/>
        <v>15.384615384615385</v>
      </c>
      <c r="BG17" s="5">
        <f t="shared" si="44"/>
        <v>0</v>
      </c>
      <c r="BH17" s="5">
        <f t="shared" si="44"/>
        <v>0</v>
      </c>
      <c r="BI17" s="9">
        <f t="shared" si="44"/>
        <v>46.153846153846153</v>
      </c>
      <c r="BJ17" s="9">
        <f t="shared" si="44"/>
        <v>15.384615384615385</v>
      </c>
      <c r="BK17" s="5">
        <f t="shared" si="44"/>
        <v>0</v>
      </c>
      <c r="BL17" s="9">
        <f t="shared" si="44"/>
        <v>30.76923076923077</v>
      </c>
      <c r="BM17" s="9">
        <f t="shared" si="44"/>
        <v>69.230769230769226</v>
      </c>
      <c r="BN17" s="9">
        <f t="shared" si="44"/>
        <v>15.384615384615385</v>
      </c>
      <c r="BO17" s="9">
        <f t="shared" si="44"/>
        <v>53.846153846153847</v>
      </c>
      <c r="BP17" s="9">
        <f t="shared" si="44"/>
        <v>7.6923076923076925</v>
      </c>
      <c r="BQ17" s="5">
        <f t="shared" si="44"/>
        <v>0</v>
      </c>
      <c r="BR17" s="9">
        <f t="shared" si="44"/>
        <v>38.461538461538467</v>
      </c>
      <c r="BS17" s="5">
        <f t="shared" si="44"/>
        <v>0</v>
      </c>
      <c r="BT17" s="5">
        <f t="shared" si="44"/>
        <v>0</v>
      </c>
      <c r="BU17" s="5">
        <f t="shared" si="44"/>
        <v>0</v>
      </c>
      <c r="BV17" s="9">
        <f t="shared" si="44"/>
        <v>7.6923076923076925</v>
      </c>
      <c r="BW17" s="5">
        <f t="shared" si="44"/>
        <v>0</v>
      </c>
      <c r="BX17" s="5">
        <f t="shared" si="44"/>
        <v>0</v>
      </c>
      <c r="BY17" s="5">
        <f t="shared" si="44"/>
        <v>0</v>
      </c>
      <c r="BZ17" s="9">
        <f t="shared" si="44"/>
        <v>38.461538461538467</v>
      </c>
      <c r="CA17" s="9">
        <f t="shared" si="44"/>
        <v>7.6923076923076925</v>
      </c>
      <c r="CB17" s="9">
        <f t="shared" si="44"/>
        <v>23.076923076923077</v>
      </c>
      <c r="CC17" s="9">
        <f t="shared" si="44"/>
        <v>7.6923076923076925</v>
      </c>
      <c r="CD17" s="5">
        <f t="shared" si="44"/>
        <v>0</v>
      </c>
      <c r="CE17" s="9">
        <f t="shared" si="44"/>
        <v>46.153846153846153</v>
      </c>
      <c r="CF17" s="9">
        <f t="shared" si="44"/>
        <v>46.153846153846153</v>
      </c>
      <c r="CG17" s="9">
        <f t="shared" si="44"/>
        <v>38.461538461538467</v>
      </c>
      <c r="CH17" s="9">
        <f t="shared" si="44"/>
        <v>38.461538461538467</v>
      </c>
      <c r="CI17" s="9">
        <f t="shared" si="44"/>
        <v>38.461538461538467</v>
      </c>
      <c r="CJ17" s="9">
        <f t="shared" si="44"/>
        <v>61.53846153846154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D1:FX1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3" width="13.5546875" bestFit="1" customWidth="1"/>
    <col min="4" max="6" width="13.5546875" style="1" bestFit="1" customWidth="1"/>
    <col min="7" max="11" width="13.5546875" style="2" bestFit="1" customWidth="1"/>
    <col min="12" max="12" width="13.5546875" bestFit="1" customWidth="1"/>
    <col min="13" max="58" width="13.5546875" style="2" bestFit="1" customWidth="1"/>
    <col min="59" max="59" width="16.88671875" style="10" bestFit="1" customWidth="1"/>
    <col min="60" max="60" width="16.6640625" style="10" bestFit="1" customWidth="1"/>
    <col min="61" max="61" width="13.5546875" style="10" bestFit="1" customWidth="1"/>
    <col min="62" max="62" width="15.33203125" style="10" bestFit="1" customWidth="1"/>
    <col min="63" max="82" width="13.5546875" style="2" bestFit="1" customWidth="1"/>
    <col min="83" max="84" width="13.5546875" bestFit="1" customWidth="1"/>
    <col min="85" max="85" width="13.5546875" style="1" bestFit="1" customWidth="1"/>
    <col min="86" max="88" width="13.5546875" style="2" bestFit="1" customWidth="1"/>
    <col min="89" max="89" width="13.5546875" style="1" bestFit="1" customWidth="1"/>
    <col min="90" max="91" width="13.5546875" style="2" bestFit="1" customWidth="1"/>
    <col min="92" max="93" width="13.5546875" style="1" bestFit="1" customWidth="1"/>
    <col min="94" max="113" width="13.5546875" style="2" bestFit="1" customWidth="1"/>
    <col min="114" max="115" width="13.5546875" bestFit="1" customWidth="1"/>
    <col min="116" max="128" width="13.5546875" style="2" bestFit="1" customWidth="1"/>
    <col min="129" max="129" width="9.5546875" bestFit="1" customWidth="1"/>
    <col min="130" max="130" width="13.5546875" bestFit="1" customWidth="1"/>
    <col min="131" max="131" width="13.5546875" style="2" bestFit="1" customWidth="1"/>
    <col min="132" max="132" width="13.5546875" style="1" bestFit="1" customWidth="1"/>
    <col min="133" max="160" width="13.5546875" style="2" bestFit="1" customWidth="1"/>
    <col min="161" max="162" width="13.5546875" bestFit="1" customWidth="1"/>
    <col min="163" max="178" width="13.5546875" style="2" bestFit="1" customWidth="1"/>
    <col min="179" max="180" width="13.5546875" bestFit="1" customWidth="1"/>
  </cols>
  <sheetData>
    <row r="1" spans="4:180" ht="18.75" customHeight="1" x14ac:dyDescent="0.3">
      <c r="D1" s="1" t="str">
        <f>'داده ها'!CO1</f>
        <v>A1</v>
      </c>
      <c r="E1" s="1" t="str">
        <f>'داده ها'!CP1</f>
        <v>A2</v>
      </c>
      <c r="F1" s="1" t="str">
        <f>'داده ها'!CQ1</f>
        <v>A3</v>
      </c>
      <c r="G1" s="2" t="str">
        <f>'داده ها'!CR1</f>
        <v>A4</v>
      </c>
      <c r="H1" s="2" t="str">
        <f>'داده ها'!CS1</f>
        <v>A5</v>
      </c>
      <c r="I1" s="2" t="str">
        <f>'داده ها'!CT1</f>
        <v>A6</v>
      </c>
      <c r="J1" s="2" t="str">
        <f>'داده ها'!CU1</f>
        <v>A7</v>
      </c>
      <c r="K1" s="2" t="s">
        <v>0</v>
      </c>
      <c r="L1" t="s">
        <v>1</v>
      </c>
      <c r="M1" s="2" t="str">
        <f>'داده ها'!CV1</f>
        <v>B1</v>
      </c>
      <c r="N1" s="2" t="str">
        <f>'داده ها'!CW1</f>
        <v>B2</v>
      </c>
      <c r="O1" s="2" t="str">
        <f>'داده ها'!CX1</f>
        <v>B3</v>
      </c>
      <c r="P1" s="2" t="str">
        <f>'داده ها'!CY1</f>
        <v>B4</v>
      </c>
      <c r="Q1" s="2" t="str">
        <f>'داده ها'!CZ1</f>
        <v>B5</v>
      </c>
      <c r="R1" s="2" t="str">
        <f>'داده ها'!DA1</f>
        <v>B6</v>
      </c>
      <c r="S1" s="2" t="str">
        <f>'داده ها'!DB1</f>
        <v>B7</v>
      </c>
      <c r="T1" s="2" t="str">
        <f>'داده ها'!DC1</f>
        <v>B8</v>
      </c>
      <c r="U1" s="2" t="str">
        <f>'داده ها'!DD1</f>
        <v>B9</v>
      </c>
      <c r="V1" s="2" t="str">
        <f>'داده ها'!DE1</f>
        <v>B10</v>
      </c>
      <c r="W1" s="2" t="str">
        <f>'داده ها'!DF1</f>
        <v>B11</v>
      </c>
      <c r="X1" s="2" t="str">
        <f>'داده ها'!DG1</f>
        <v>B12</v>
      </c>
      <c r="Y1" s="2" t="str">
        <f>'داده ها'!DH1</f>
        <v>B13</v>
      </c>
      <c r="Z1" s="2" t="str">
        <f>'داده ها'!DI1</f>
        <v>B14</v>
      </c>
      <c r="AA1" s="2" t="str">
        <f>'داده ها'!DJ1</f>
        <v>B15</v>
      </c>
      <c r="AB1" s="2" t="str">
        <f>'داده ها'!DK1</f>
        <v>B16</v>
      </c>
      <c r="AC1" s="2" t="str">
        <f>'داده ها'!DL1</f>
        <v>B17</v>
      </c>
      <c r="AD1" s="2" t="str">
        <f>'داده ها'!DM1</f>
        <v>B18</v>
      </c>
      <c r="AE1" s="2" t="str">
        <f>'داده ها'!DN1</f>
        <v>B19</v>
      </c>
      <c r="AF1" s="2" t="str">
        <f>'داده ها'!DO1</f>
        <v>B20</v>
      </c>
      <c r="AG1" s="2" t="str">
        <f>'داده ها'!DP1</f>
        <v>B21</v>
      </c>
      <c r="AH1" s="2" t="str">
        <f>'داده ها'!DQ1</f>
        <v>B22</v>
      </c>
      <c r="AI1" s="2" t="str">
        <f>'داده ها'!DR1</f>
        <v>B23</v>
      </c>
      <c r="AJ1" s="2" t="str">
        <f>'داده ها'!DS1</f>
        <v>B24</v>
      </c>
      <c r="AK1" s="2" t="str">
        <f>'داده ها'!DT1</f>
        <v>B25</v>
      </c>
      <c r="AL1" s="2" t="str">
        <f>'داده ها'!DU1</f>
        <v>B26</v>
      </c>
      <c r="AM1" s="2" t="str">
        <f>'داده ها'!DV1</f>
        <v>B27</v>
      </c>
      <c r="AN1" s="2" t="str">
        <f>'داده ها'!DW1</f>
        <v>B28</v>
      </c>
      <c r="AO1" s="2" t="str">
        <f>'داده ها'!DX1</f>
        <v>B29</v>
      </c>
      <c r="AP1" s="2" t="str">
        <f>'داده ها'!DY1</f>
        <v>B30</v>
      </c>
      <c r="AQ1" s="2" t="str">
        <f>'داده ها'!DZ1</f>
        <v>B31</v>
      </c>
      <c r="AR1" s="2" t="str">
        <f>'داده ها'!EA1</f>
        <v>B32</v>
      </c>
      <c r="AS1" s="2" t="str">
        <f>'داده ها'!EB1</f>
        <v>B33</v>
      </c>
      <c r="AT1" s="2" t="str">
        <f>'داده ها'!EC1</f>
        <v>B34</v>
      </c>
      <c r="AU1" s="2" t="str">
        <f>'داده ها'!ED1</f>
        <v>B35</v>
      </c>
      <c r="AV1" s="2" t="str">
        <f>'داده ها'!EE1</f>
        <v>B36</v>
      </c>
      <c r="AW1" s="3" t="s">
        <v>2</v>
      </c>
      <c r="AX1" s="3" t="s">
        <v>3</v>
      </c>
      <c r="AY1" s="3" t="s">
        <v>4</v>
      </c>
      <c r="AZ1" s="3" t="s">
        <v>5</v>
      </c>
      <c r="BA1" s="3" t="s">
        <v>6</v>
      </c>
      <c r="BB1" s="3" t="s">
        <v>7</v>
      </c>
      <c r="BC1" s="3" t="s">
        <v>8</v>
      </c>
      <c r="BD1" s="3" t="s">
        <v>9</v>
      </c>
      <c r="BE1" s="3" t="s">
        <v>10</v>
      </c>
      <c r="BF1" s="3" t="s">
        <v>11</v>
      </c>
      <c r="BG1" s="4" t="s">
        <v>12</v>
      </c>
      <c r="BH1" s="4" t="s">
        <v>13</v>
      </c>
      <c r="BI1" s="4" t="s">
        <v>14</v>
      </c>
      <c r="BJ1" s="4" t="s">
        <v>15</v>
      </c>
      <c r="BK1" s="2" t="str">
        <f>'داده ها'!EF1</f>
        <v>C1</v>
      </c>
      <c r="BL1" s="2" t="str">
        <f>'داده ها'!EG1</f>
        <v>C2</v>
      </c>
      <c r="BM1" s="2" t="str">
        <f>'داده ها'!EH1</f>
        <v>C3</v>
      </c>
      <c r="BN1" s="2" t="str">
        <f>'داده ها'!EI1</f>
        <v>C4</v>
      </c>
      <c r="BO1" s="2" t="str">
        <f>'داده ها'!EJ1</f>
        <v>C5</v>
      </c>
      <c r="BP1" s="2" t="str">
        <f>'داده ها'!EK1</f>
        <v>C6</v>
      </c>
      <c r="BQ1" s="2" t="str">
        <f>'داده ها'!EL1</f>
        <v>C7</v>
      </c>
      <c r="BR1" s="2" t="str">
        <f>'داده ها'!EM1</f>
        <v>C8</v>
      </c>
      <c r="BS1" s="2" t="str">
        <f>'داده ها'!EN1</f>
        <v>C9</v>
      </c>
      <c r="BT1" s="2" t="str">
        <f>'داده ها'!EO1</f>
        <v>C10</v>
      </c>
      <c r="BU1" s="2" t="str">
        <f>'داده ها'!EP1</f>
        <v>C11</v>
      </c>
      <c r="BV1" s="2" t="str">
        <f>'داده ها'!EQ1</f>
        <v>C12</v>
      </c>
      <c r="BW1" s="2" t="str">
        <f>'داده ها'!ER1</f>
        <v>C13</v>
      </c>
      <c r="BX1" s="2" t="str">
        <f>'داده ها'!ES1</f>
        <v>C14</v>
      </c>
      <c r="BY1" s="2" t="str">
        <f>'داده ها'!ET1</f>
        <v>C15</v>
      </c>
      <c r="BZ1" s="2" t="str">
        <f>'داده ها'!EU1</f>
        <v>C16</v>
      </c>
      <c r="CA1" s="2" t="str">
        <f>'داده ها'!EV1</f>
        <v>C17</v>
      </c>
      <c r="CB1" s="2" t="str">
        <f>'داده ها'!EW1</f>
        <v>C18</v>
      </c>
      <c r="CC1" s="2" t="str">
        <f>'داده ها'!EX1</f>
        <v>C19</v>
      </c>
      <c r="CD1" s="2" t="s">
        <v>16</v>
      </c>
      <c r="CE1" s="4" t="s">
        <v>17</v>
      </c>
      <c r="CF1" s="4" t="s">
        <v>18</v>
      </c>
      <c r="CG1" s="1" t="str">
        <f>'داده ها'!EY1</f>
        <v>D1</v>
      </c>
      <c r="CH1" s="2" t="str">
        <f>'داده ها'!EZ1</f>
        <v>D2</v>
      </c>
      <c r="CI1" s="2" t="str">
        <f>'داده ها'!FA1</f>
        <v>D3</v>
      </c>
      <c r="CJ1" s="2" t="str">
        <f>'داده ها'!FB1</f>
        <v>D4</v>
      </c>
      <c r="CK1" s="1" t="str">
        <f>'داده ها'!FC1</f>
        <v>D5</v>
      </c>
      <c r="CL1" s="2" t="str">
        <f>'داده ها'!FD1</f>
        <v>D6</v>
      </c>
      <c r="CM1" s="2" t="str">
        <f>'داده ها'!FE1</f>
        <v>D7</v>
      </c>
      <c r="CN1" s="1" t="str">
        <f>'داده ها'!FF1</f>
        <v>D8</v>
      </c>
      <c r="CO1" s="1" t="str">
        <f>'داده ها'!FG1</f>
        <v>D9</v>
      </c>
      <c r="CP1" s="2" t="str">
        <f>'داده ها'!FH1</f>
        <v>D10</v>
      </c>
      <c r="CQ1" s="2" t="str">
        <f>'داده ها'!FI1</f>
        <v>D11</v>
      </c>
      <c r="CR1" s="2" t="str">
        <f>'داده ها'!FJ1</f>
        <v>D12</v>
      </c>
      <c r="CS1" s="2" t="str">
        <f>'داده ها'!FK1</f>
        <v>D13</v>
      </c>
      <c r="CT1" s="2" t="str">
        <f>'داده ها'!FL1</f>
        <v>D14</v>
      </c>
      <c r="CU1" s="2" t="str">
        <f>'داده ها'!FM1</f>
        <v>D15</v>
      </c>
      <c r="CV1" s="2" t="str">
        <f>'داده ها'!FN1</f>
        <v>D16</v>
      </c>
      <c r="CW1" s="2" t="str">
        <f>'داده ها'!FO1</f>
        <v>D17</v>
      </c>
      <c r="CX1" s="2" t="str">
        <f>'داده ها'!FP1</f>
        <v>D18</v>
      </c>
      <c r="CY1" s="2" t="str">
        <f>'داده ها'!FQ1</f>
        <v>D19</v>
      </c>
      <c r="CZ1" s="2" t="str">
        <f>'داده ها'!FR1</f>
        <v>D20</v>
      </c>
      <c r="DA1" s="2" t="str">
        <f>'داده ها'!FS1</f>
        <v>D21</v>
      </c>
      <c r="DB1" s="2" t="str">
        <f>'داده ها'!FT1</f>
        <v>D22</v>
      </c>
      <c r="DC1" s="2" t="str">
        <f>'داده ها'!FU1</f>
        <v>D23</v>
      </c>
      <c r="DD1" s="2" t="str">
        <f>'داده ها'!FV1</f>
        <v>D24</v>
      </c>
      <c r="DE1" s="2" t="str">
        <f>'داده ها'!FW1</f>
        <v>D25</v>
      </c>
      <c r="DF1" s="2" t="str">
        <f>'داده ها'!FX1</f>
        <v>D26</v>
      </c>
      <c r="DG1" s="2" t="str">
        <f>'داده ها'!FY1</f>
        <v>D27</v>
      </c>
      <c r="DH1" s="2" t="str">
        <f>'داده ها'!FZ1</f>
        <v>D28</v>
      </c>
      <c r="DI1" s="2" t="s">
        <v>19</v>
      </c>
      <c r="DJ1" s="4" t="s">
        <v>20</v>
      </c>
      <c r="DK1" s="4" t="s">
        <v>21</v>
      </c>
      <c r="DL1" s="2" t="str">
        <f>'داده ها'!GA1</f>
        <v>E1</v>
      </c>
      <c r="DM1" s="2" t="str">
        <f>'داده ها'!GB1</f>
        <v>E2</v>
      </c>
      <c r="DN1" s="2" t="str">
        <f>'داده ها'!GC1</f>
        <v>E3</v>
      </c>
      <c r="DO1" s="2" t="str">
        <f>'داده ها'!GD1</f>
        <v>E4</v>
      </c>
      <c r="DP1" s="2" t="str">
        <f>'داده ها'!GE1</f>
        <v>E5</v>
      </c>
      <c r="DQ1" s="2" t="str">
        <f>'داده ها'!GF1</f>
        <v>E6</v>
      </c>
      <c r="DR1" s="2" t="str">
        <f>'داده ها'!GG1</f>
        <v>E7</v>
      </c>
      <c r="DS1" s="2" t="str">
        <f>'داده ها'!GH1</f>
        <v>E8</v>
      </c>
      <c r="DT1" s="2" t="str">
        <f>'داده ها'!GI1</f>
        <v>E9</v>
      </c>
      <c r="DU1" s="2" t="str">
        <f>'داده ها'!GJ1</f>
        <v>E10</v>
      </c>
      <c r="DV1" s="2" t="str">
        <f>'داده ها'!GK1</f>
        <v>E11</v>
      </c>
      <c r="DW1" s="2" t="str">
        <f>'داده ها'!GL1</f>
        <v>E12</v>
      </c>
      <c r="DX1" s="2" t="s">
        <v>22</v>
      </c>
      <c r="DY1" s="4" t="s">
        <v>23</v>
      </c>
      <c r="DZ1" s="4" t="s">
        <v>24</v>
      </c>
      <c r="EA1" s="2" t="str">
        <f>'داده ها'!GM1</f>
        <v>F1</v>
      </c>
      <c r="EB1" s="1" t="str">
        <f>'داده ها'!GN1</f>
        <v>F2</v>
      </c>
      <c r="EC1" s="2" t="str">
        <f>'داده ها'!GO1</f>
        <v>F3</v>
      </c>
      <c r="ED1" s="2" t="str">
        <f>'داده ها'!GP1</f>
        <v>F4</v>
      </c>
      <c r="EE1" s="2" t="str">
        <f>'داده ها'!GQ1</f>
        <v>F5</v>
      </c>
      <c r="EF1" s="2" t="str">
        <f>'داده ها'!GR1</f>
        <v>F6</v>
      </c>
      <c r="EG1" s="2" t="str">
        <f>'داده ها'!GS1</f>
        <v>F7</v>
      </c>
      <c r="EH1" s="2" t="str">
        <f>'داده ها'!GT1</f>
        <v>F8</v>
      </c>
      <c r="EI1" s="2" t="str">
        <f>'داده ها'!GU1</f>
        <v>F9</v>
      </c>
      <c r="EJ1" s="2" t="str">
        <f>'داده ها'!GV1</f>
        <v>F10</v>
      </c>
      <c r="EK1" s="2" t="str">
        <f>'داده ها'!GW1</f>
        <v>F11</v>
      </c>
      <c r="EL1" s="2" t="str">
        <f>'داده ها'!GX1</f>
        <v>F12</v>
      </c>
      <c r="EM1" s="2" t="str">
        <f>'داده ها'!GY1</f>
        <v>F13</v>
      </c>
      <c r="EN1" s="2" t="str">
        <f>'داده ها'!GZ1</f>
        <v>F14</v>
      </c>
      <c r="EO1" s="2" t="str">
        <f>'داده ها'!HA1</f>
        <v>F15</v>
      </c>
      <c r="EP1" s="2" t="str">
        <f>'داده ها'!HB1</f>
        <v>F16</v>
      </c>
      <c r="EQ1" s="2" t="str">
        <f>'داده ها'!HC1</f>
        <v>F17</v>
      </c>
      <c r="ER1" s="2" t="str">
        <f>'داده ها'!HD1</f>
        <v>F18</v>
      </c>
      <c r="ES1" s="2" t="str">
        <f>'داده ها'!HE1</f>
        <v>F19</v>
      </c>
      <c r="ET1" s="2" t="str">
        <f>'داده ها'!HF1</f>
        <v>F20</v>
      </c>
      <c r="EU1" s="2" t="str">
        <f>'داده ها'!HG1</f>
        <v>F21</v>
      </c>
      <c r="EV1" s="2" t="str">
        <f>'داده ها'!HH1</f>
        <v>F22</v>
      </c>
      <c r="EW1" s="2" t="str">
        <f>'داده ها'!HI1</f>
        <v>F23</v>
      </c>
      <c r="EX1" s="2" t="str">
        <f>'داده ها'!HJ1</f>
        <v>F24</v>
      </c>
      <c r="EY1" s="2" t="str">
        <f>'داده ها'!HK1</f>
        <v>F25</v>
      </c>
      <c r="EZ1" s="2" t="str">
        <f>'داده ها'!HL1</f>
        <v>F26</v>
      </c>
      <c r="FA1" s="2" t="str">
        <f>'داده ها'!HM1</f>
        <v>F27</v>
      </c>
      <c r="FB1" s="2" t="str">
        <f>'داده ها'!HN1</f>
        <v>F28</v>
      </c>
      <c r="FC1" s="2" t="str">
        <f>'داده ها'!HO1</f>
        <v>F29</v>
      </c>
      <c r="FD1" s="2" t="s">
        <v>25</v>
      </c>
      <c r="FE1" s="4" t="s">
        <v>26</v>
      </c>
      <c r="FF1" s="4" t="s">
        <v>27</v>
      </c>
      <c r="FG1" s="2" t="str">
        <f>'داده ها'!HP1</f>
        <v>G1</v>
      </c>
      <c r="FH1" s="2" t="str">
        <f>'داده ها'!HQ1</f>
        <v>G2</v>
      </c>
      <c r="FI1" s="2" t="str">
        <f>'داده ها'!HR1</f>
        <v>G3</v>
      </c>
      <c r="FJ1" s="2" t="str">
        <f>'داده ها'!HS1</f>
        <v>G4</v>
      </c>
      <c r="FK1" s="2" t="str">
        <f>'داده ها'!HT1</f>
        <v>G5</v>
      </c>
      <c r="FL1" s="2" t="str">
        <f>'داده ها'!HU1</f>
        <v>G6</v>
      </c>
      <c r="FM1" s="2" t="str">
        <f>'داده ها'!HV1</f>
        <v>G7</v>
      </c>
      <c r="FN1" s="2" t="str">
        <f>'داده ها'!HW1</f>
        <v>G8</v>
      </c>
      <c r="FO1" s="2" t="str">
        <f>'داده ها'!HX1</f>
        <v>G9</v>
      </c>
      <c r="FP1" s="2" t="str">
        <f>'داده ها'!HY1</f>
        <v>G10</v>
      </c>
      <c r="FQ1" s="2" t="str">
        <f>'داده ها'!HZ1</f>
        <v>G11</v>
      </c>
      <c r="FR1" s="2" t="str">
        <f>'داده ها'!IA1</f>
        <v>G12</v>
      </c>
      <c r="FS1" s="2" t="str">
        <f>'داده ها'!IB1</f>
        <v>G13</v>
      </c>
      <c r="FT1" s="2" t="str">
        <f>'داده ها'!IC1</f>
        <v>G14</v>
      </c>
      <c r="FU1" s="2" t="str">
        <f>'داده ها'!ID1</f>
        <v>G15</v>
      </c>
      <c r="FV1" s="2" t="s">
        <v>28</v>
      </c>
      <c r="FW1" s="4" t="s">
        <v>29</v>
      </c>
      <c r="FX1" s="4" t="s">
        <v>30</v>
      </c>
    </row>
    <row r="2" spans="4:180" ht="18.75" customHeight="1" x14ac:dyDescent="0.3">
      <c r="D2" s="5">
        <f>'داده ها'!CO2</f>
        <v>0</v>
      </c>
      <c r="E2" s="5">
        <f>'داده ها'!CP2</f>
        <v>0</v>
      </c>
      <c r="F2" s="5">
        <f>'داده ها'!CQ2</f>
        <v>0</v>
      </c>
      <c r="G2" s="5">
        <f>'داده ها'!CR2</f>
        <v>0</v>
      </c>
      <c r="H2" s="5">
        <f>'داده ها'!CS2</f>
        <v>0</v>
      </c>
      <c r="I2" s="5">
        <f>'داده ها'!CT2</f>
        <v>0</v>
      </c>
      <c r="J2" s="5">
        <f>'داده ها'!CU2</f>
        <v>0</v>
      </c>
      <c r="K2" s="5">
        <f t="shared" ref="K2:K14" si="0">SUM(D2:J2)</f>
        <v>0</v>
      </c>
      <c r="L2" t="str">
        <f t="shared" ref="L2:L17" si="1">IF(K2&gt;0,"باید قبل از اینکه فعالیت بدنی خود را شروع کنید با پزشک مشورت کنید. ",IF(K2=0,"شما آمادگی لازم برای فعالیت بدنی را دارید."))</f>
        <v>شما آمادگی لازم برای فعالیت بدنی را دارید.</v>
      </c>
      <c r="M2" s="5">
        <f>'داده ها'!CV2</f>
        <v>0</v>
      </c>
      <c r="N2" s="5">
        <f>'داده ها'!CW2</f>
        <v>0</v>
      </c>
      <c r="O2" s="5">
        <f>'داده ها'!CX2</f>
        <v>0</v>
      </c>
      <c r="P2" s="5">
        <f>'داده ها'!CY2</f>
        <v>0</v>
      </c>
      <c r="Q2" s="5">
        <f>'داده ها'!CZ2</f>
        <v>0</v>
      </c>
      <c r="R2" s="5">
        <f>'داده ها'!DA2</f>
        <v>0</v>
      </c>
      <c r="S2" s="5">
        <f>'داده ها'!DB2</f>
        <v>0</v>
      </c>
      <c r="T2" s="5">
        <f>'داده ها'!DC2</f>
        <v>0</v>
      </c>
      <c r="U2" s="5">
        <f>'داده ها'!DD2</f>
        <v>0</v>
      </c>
      <c r="V2" s="5">
        <f>'داده ها'!DE2</f>
        <v>0</v>
      </c>
      <c r="W2" s="5">
        <f>'داده ها'!DF2</f>
        <v>0</v>
      </c>
      <c r="X2" s="5">
        <f>'داده ها'!DG2</f>
        <v>0</v>
      </c>
      <c r="Y2" s="5">
        <f>'داده ها'!DH2</f>
        <v>0</v>
      </c>
      <c r="Z2" s="5">
        <f>'داده ها'!DI2</f>
        <v>0</v>
      </c>
      <c r="AA2" s="5">
        <f>'داده ها'!DJ2</f>
        <v>0</v>
      </c>
      <c r="AB2" s="5">
        <f>'داده ها'!DK2</f>
        <v>0</v>
      </c>
      <c r="AC2" s="5">
        <f>'داده ها'!DL2</f>
        <v>0</v>
      </c>
      <c r="AD2" s="5">
        <f>'داده ها'!DM2</f>
        <v>0</v>
      </c>
      <c r="AE2" s="5">
        <f>'داده ها'!DN2</f>
        <v>0</v>
      </c>
      <c r="AF2" s="5">
        <f>'داده ها'!DO2</f>
        <v>0</v>
      </c>
      <c r="AG2" s="5">
        <f>'داده ها'!DP2</f>
        <v>0</v>
      </c>
      <c r="AH2" s="5">
        <f>'داده ها'!DQ2</f>
        <v>0</v>
      </c>
      <c r="AI2" s="5">
        <f>'داده ها'!DR2</f>
        <v>0</v>
      </c>
      <c r="AJ2" s="5">
        <f>'داده ها'!DS2</f>
        <v>0</v>
      </c>
      <c r="AK2" s="5">
        <f>'داده ها'!DT2</f>
        <v>0</v>
      </c>
      <c r="AL2" s="5">
        <f>'داده ها'!DU2</f>
        <v>0</v>
      </c>
      <c r="AM2" s="5">
        <f>'داده ها'!DV2</f>
        <v>0</v>
      </c>
      <c r="AN2" s="5">
        <f>'داده ها'!DW2</f>
        <v>0</v>
      </c>
      <c r="AO2" s="5">
        <f>'داده ها'!DX2</f>
        <v>0</v>
      </c>
      <c r="AP2" s="5">
        <f>'داده ها'!DY2</f>
        <v>0</v>
      </c>
      <c r="AQ2" s="5">
        <f>'داده ها'!DZ2</f>
        <v>0</v>
      </c>
      <c r="AR2" s="5">
        <f>'داده ها'!EA2</f>
        <v>0</v>
      </c>
      <c r="AS2" s="5">
        <f>'داده ها'!EB2</f>
        <v>0</v>
      </c>
      <c r="AT2" s="5">
        <f>'داده ها'!EC2</f>
        <v>0</v>
      </c>
      <c r="AU2" s="5">
        <f>'داده ها'!ED2</f>
        <v>0</v>
      </c>
      <c r="AV2" s="5">
        <f>'داده ها'!EE2</f>
        <v>0</v>
      </c>
      <c r="AW2" s="6">
        <f t="shared" ref="AW2:AW14" si="2">(O2+P2+Q2+R2+S2+T2+U2+V2+W2+X2)/10</f>
        <v>0</v>
      </c>
      <c r="AX2" s="6">
        <f t="shared" ref="AX2:AX14" si="3">(Y2+Z2+AA2+AB2)/4</f>
        <v>0</v>
      </c>
      <c r="AY2" s="6">
        <f t="shared" ref="AY2:AY14" si="4">(AC2+AD2+AE2)/3</f>
        <v>0</v>
      </c>
      <c r="AZ2" s="6">
        <f t="shared" ref="AZ2:AZ14" si="5">(AI2+AM2+AO2+AQ2)/4</f>
        <v>0</v>
      </c>
      <c r="BA2" s="6">
        <f t="shared" ref="BA2:BA14" si="6">(AJ2+AK2+AL2+AN2+AP2)/5</f>
        <v>0</v>
      </c>
      <c r="BB2" s="6">
        <f t="shared" ref="BB2:BB14" si="7">(AF2+AR2)/2</f>
        <v>0</v>
      </c>
      <c r="BC2" s="6">
        <f t="shared" ref="BC2:BC14" si="8">(AG2+AH2)/2</f>
        <v>0</v>
      </c>
      <c r="BD2" s="6">
        <f t="shared" ref="BD2:BD14" si="9">(M2+AS2+AT2+AU2+AV2)/5</f>
        <v>0</v>
      </c>
      <c r="BE2" s="6">
        <f t="shared" ref="BE2:BE14" si="10">(AW2+AX2+BC2+BD2)/4</f>
        <v>0</v>
      </c>
      <c r="BF2" s="6">
        <f t="shared" ref="BF2:BF14" si="11">(AW2+AX2+AY2+AZ2)/4</f>
        <v>0</v>
      </c>
      <c r="BG2" s="7" t="str">
        <f t="shared" ref="BG2:BG17" si="12">IF(BE2&lt;50, "بدتر از متوسط", "بهتر از متوسط")</f>
        <v>بدتر از متوسط</v>
      </c>
      <c r="BH2" s="7" t="str">
        <f t="shared" ref="BH2:BH17" si="13">IF(BE2&lt;BE$17, "بدتر از متوسط", "بهتر از متوسط")</f>
        <v>بدتر از متوسط</v>
      </c>
      <c r="BI2" s="7" t="str">
        <f t="shared" ref="BI2:BI17" si="14">IF(BF2&lt;50, "بدتر از متوسط", "بهتر از متوسط")</f>
        <v>بدتر از متوسط</v>
      </c>
      <c r="BJ2" s="7" t="str">
        <f t="shared" ref="BJ2:BJ17" si="15">IF(BF2&lt;BF$17, "بدتر از متوسط", "بهتر از متوسط")</f>
        <v>بدتر از متوسط</v>
      </c>
      <c r="BK2" s="5">
        <f>'داده ها'!EF2</f>
        <v>0</v>
      </c>
      <c r="BL2" s="5">
        <f>'داده ها'!EG2</f>
        <v>0</v>
      </c>
      <c r="BM2" s="5">
        <f>'داده ها'!EH2</f>
        <v>0</v>
      </c>
      <c r="BN2" s="5">
        <f>'داده ها'!EI2</f>
        <v>0</v>
      </c>
      <c r="BO2" s="5">
        <f>'داده ها'!EJ2</f>
        <v>0</v>
      </c>
      <c r="BP2" s="5">
        <f>'داده ها'!EK2</f>
        <v>0</v>
      </c>
      <c r="BQ2" s="5">
        <f>'داده ها'!EL2</f>
        <v>0</v>
      </c>
      <c r="BR2" s="5">
        <f>'داده ها'!EM2</f>
        <v>0</v>
      </c>
      <c r="BS2" s="5">
        <f>'داده ها'!EN2</f>
        <v>0</v>
      </c>
      <c r="BT2" s="5">
        <f>'داده ها'!EO2</f>
        <v>0</v>
      </c>
      <c r="BU2" s="5">
        <f>'داده ها'!EP2</f>
        <v>0</v>
      </c>
      <c r="BV2" s="5">
        <f>'داده ها'!EQ2</f>
        <v>0</v>
      </c>
      <c r="BW2" s="5">
        <f>'داده ها'!ER2</f>
        <v>0</v>
      </c>
      <c r="BX2" s="5">
        <f>'داده ها'!ES2</f>
        <v>0</v>
      </c>
      <c r="BY2" s="5">
        <f>'داده ها'!ET2</f>
        <v>0</v>
      </c>
      <c r="BZ2" s="5">
        <f>'داده ها'!EU2</f>
        <v>0</v>
      </c>
      <c r="CA2" s="5">
        <f>'داده ها'!EV2</f>
        <v>0</v>
      </c>
      <c r="CB2" s="5">
        <f>'داده ها'!EW2</f>
        <v>0</v>
      </c>
      <c r="CC2" s="5">
        <f>'داده ها'!EX2</f>
        <v>0</v>
      </c>
      <c r="CD2" s="5">
        <f t="shared" ref="CD2:CD14" si="16">SUM(BK2:CC2)</f>
        <v>0</v>
      </c>
      <c r="CE2" t="str">
        <f t="shared" ref="CE2:CE17" si="17">IF(CD2&lt;38, "بدتر از متوسط", "بهتر از متوسط")</f>
        <v>بدتر از متوسط</v>
      </c>
      <c r="CF2" t="str">
        <f t="shared" ref="CF2:CF17" si="18">IF(CD2&lt;CD$17, "بدتر از متوسط", "بهتر از متوسط")</f>
        <v>بدتر از متوسط</v>
      </c>
      <c r="CG2" s="5">
        <f>'داده ها'!EY2</f>
        <v>0</v>
      </c>
      <c r="CH2" s="5">
        <f>'داده ها'!EZ2</f>
        <v>0</v>
      </c>
      <c r="CI2" s="5">
        <f>'داده ها'!FA2</f>
        <v>0</v>
      </c>
      <c r="CJ2" s="5">
        <f>'داده ها'!FB2</f>
        <v>0</v>
      </c>
      <c r="CK2" s="5">
        <f>'داده ها'!FC2</f>
        <v>0</v>
      </c>
      <c r="CL2" s="5">
        <f>'داده ها'!FD2</f>
        <v>0</v>
      </c>
      <c r="CM2" s="5">
        <f>'داده ها'!FE2</f>
        <v>0</v>
      </c>
      <c r="CN2" s="5">
        <f>'داده ها'!FF2</f>
        <v>0</v>
      </c>
      <c r="CO2" s="5">
        <f>'داده ها'!FG2</f>
        <v>0</v>
      </c>
      <c r="CP2" s="5">
        <f>'داده ها'!FH2</f>
        <v>0</v>
      </c>
      <c r="CQ2" s="5">
        <f>'داده ها'!FI2</f>
        <v>0</v>
      </c>
      <c r="CR2" s="5">
        <f>'داده ها'!FJ2</f>
        <v>0</v>
      </c>
      <c r="CS2" s="5">
        <f>'داده ها'!FK2</f>
        <v>0</v>
      </c>
      <c r="CT2" s="5">
        <f>'داده ها'!FL2</f>
        <v>0</v>
      </c>
      <c r="CU2" s="5">
        <f>'داده ها'!FM2</f>
        <v>0</v>
      </c>
      <c r="CV2" s="5">
        <f>'داده ها'!FN2</f>
        <v>0</v>
      </c>
      <c r="CW2" s="5">
        <f>'داده ها'!FO2</f>
        <v>0</v>
      </c>
      <c r="CX2" s="5">
        <f>'داده ها'!FP2</f>
        <v>0</v>
      </c>
      <c r="CY2" s="5">
        <f>'داده ها'!FQ2</f>
        <v>0</v>
      </c>
      <c r="CZ2" s="5">
        <f>'داده ها'!FR2</f>
        <v>0</v>
      </c>
      <c r="DA2" s="5">
        <f>'داده ها'!FS2</f>
        <v>0</v>
      </c>
      <c r="DB2" s="5">
        <f>'داده ها'!FT2</f>
        <v>0</v>
      </c>
      <c r="DC2" s="5">
        <f>'داده ها'!FU2</f>
        <v>0</v>
      </c>
      <c r="DD2" s="5">
        <f>'داده ها'!FV2</f>
        <v>0</v>
      </c>
      <c r="DE2" s="5">
        <f>'داده ها'!FW2</f>
        <v>0</v>
      </c>
      <c r="DF2" s="5">
        <f>'داده ها'!FX2</f>
        <v>0</v>
      </c>
      <c r="DG2" s="5">
        <f>'داده ها'!FY2</f>
        <v>0</v>
      </c>
      <c r="DH2" s="5">
        <f>'داده ها'!FZ2</f>
        <v>0</v>
      </c>
      <c r="DI2" s="5">
        <f t="shared" ref="DI2:DI14" si="19">SUM(CG2:DH2)</f>
        <v>0</v>
      </c>
      <c r="DJ2" t="str">
        <f t="shared" ref="DJ2:DJ17" si="20">IF(DI2&gt;23, "بدتر از متوسط", "بهتر از متوسط")</f>
        <v>بهتر از متوسط</v>
      </c>
      <c r="DK2" t="str">
        <f t="shared" ref="DK2:DK17" si="21">IF(DI2&gt;DI$17, "بدتر از متوسط", "بهتر از متوسط")</f>
        <v>بهتر از متوسط</v>
      </c>
      <c r="DL2" s="5">
        <f>'داده ها'!GA2</f>
        <v>0</v>
      </c>
      <c r="DM2" s="5">
        <f>'داده ها'!GB2</f>
        <v>0</v>
      </c>
      <c r="DN2" s="5">
        <f>'داده ها'!GC2</f>
        <v>0</v>
      </c>
      <c r="DO2" s="5">
        <f>'داده ها'!GD2</f>
        <v>0</v>
      </c>
      <c r="DP2" s="5">
        <f>'داده ها'!GE2</f>
        <v>0</v>
      </c>
      <c r="DQ2" s="5">
        <f>'داده ها'!GF2</f>
        <v>0</v>
      </c>
      <c r="DR2" s="5">
        <f>'داده ها'!GG2</f>
        <v>0</v>
      </c>
      <c r="DS2" s="5">
        <f>'داده ها'!GH2</f>
        <v>0</v>
      </c>
      <c r="DT2" s="5">
        <f>'داده ها'!GI2</f>
        <v>0</v>
      </c>
      <c r="DU2" s="5">
        <f>'داده ها'!GJ2</f>
        <v>0</v>
      </c>
      <c r="DV2" s="5">
        <f>'داده ها'!GK2</f>
        <v>0</v>
      </c>
      <c r="DW2" s="5">
        <f>'داده ها'!GL2</f>
        <v>0</v>
      </c>
      <c r="DX2" s="5">
        <f t="shared" ref="DX2:DX14" si="22">SUM(DL2:DW2)</f>
        <v>0</v>
      </c>
      <c r="DY2" t="str">
        <f t="shared" ref="DY2:DY17" si="23">IF(DX2&lt;24, "بدتر از متوسط", "بهتر از متوسط")</f>
        <v>بدتر از متوسط</v>
      </c>
      <c r="DZ2" t="str">
        <f t="shared" ref="DZ2:DZ17" si="24">IF(DX2&lt;DX$17, "بدتر از متوسط", "بهتر از متوسط")</f>
        <v>بدتر از متوسط</v>
      </c>
      <c r="EA2" s="5">
        <f>'داده ها'!GM2</f>
        <v>0</v>
      </c>
      <c r="EB2" s="5">
        <f>'داده ها'!GN2</f>
        <v>0</v>
      </c>
      <c r="EC2" s="5">
        <f>'داده ها'!GO2</f>
        <v>0</v>
      </c>
      <c r="ED2" s="5">
        <f>'داده ها'!GP2</f>
        <v>0</v>
      </c>
      <c r="EE2" s="5">
        <f>'داده ها'!GQ2</f>
        <v>0</v>
      </c>
      <c r="EF2" s="5">
        <f>'داده ها'!GR2</f>
        <v>0</v>
      </c>
      <c r="EG2" s="5">
        <f>'داده ها'!GS2</f>
        <v>0</v>
      </c>
      <c r="EH2" s="5">
        <f>'داده ها'!GT2</f>
        <v>0</v>
      </c>
      <c r="EI2" s="5">
        <f>'داده ها'!GU2</f>
        <v>0</v>
      </c>
      <c r="EJ2" s="5">
        <f>'داده ها'!GV2</f>
        <v>0</v>
      </c>
      <c r="EK2" s="5">
        <f>'داده ها'!GW2</f>
        <v>0</v>
      </c>
      <c r="EL2" s="5">
        <f>'داده ها'!GX2</f>
        <v>0</v>
      </c>
      <c r="EM2" s="5">
        <f>'داده ها'!GY2</f>
        <v>0</v>
      </c>
      <c r="EN2" s="5">
        <f>'داده ها'!GZ2</f>
        <v>0</v>
      </c>
      <c r="EO2" s="5">
        <f>'داده ها'!HA2</f>
        <v>0</v>
      </c>
      <c r="EP2" s="5">
        <f>'داده ها'!HB2</f>
        <v>0</v>
      </c>
      <c r="EQ2" s="5">
        <f>'داده ها'!HC2</f>
        <v>0</v>
      </c>
      <c r="ER2" s="5">
        <f>'داده ها'!HD2</f>
        <v>0</v>
      </c>
      <c r="ES2" s="5">
        <f>'داده ها'!HE2</f>
        <v>0</v>
      </c>
      <c r="ET2" s="5">
        <f>'داده ها'!HF2</f>
        <v>0</v>
      </c>
      <c r="EU2" s="5">
        <f>'داده ها'!HG2</f>
        <v>0</v>
      </c>
      <c r="EV2" s="5">
        <f>'داده ها'!HH2</f>
        <v>0</v>
      </c>
      <c r="EW2" s="5">
        <f>'داده ها'!HI2</f>
        <v>0</v>
      </c>
      <c r="EX2" s="5">
        <f>'داده ها'!HJ2</f>
        <v>0</v>
      </c>
      <c r="EY2" s="5">
        <f>'داده ها'!HK2</f>
        <v>0</v>
      </c>
      <c r="EZ2" s="5">
        <f>'داده ها'!HL2</f>
        <v>0</v>
      </c>
      <c r="FA2" s="5">
        <f>'داده ها'!HM2</f>
        <v>0</v>
      </c>
      <c r="FB2" s="5">
        <f>'داده ها'!HN2</f>
        <v>0</v>
      </c>
      <c r="FC2" s="5">
        <f>'داده ها'!HO2</f>
        <v>0</v>
      </c>
      <c r="FD2" s="5">
        <f t="shared" ref="FD2:FD14" si="25">SUM(EA2:FC2)</f>
        <v>0</v>
      </c>
      <c r="FE2" t="str">
        <f t="shared" ref="FE2:FE17" si="26">IF(FD2&lt;43.5, "بدتر از متوسط", "بهتر از متوسط")</f>
        <v>بدتر از متوسط</v>
      </c>
      <c r="FF2" t="str">
        <f t="shared" ref="FF2:FF17" si="27">IF(FD2&lt;FD$17, "بدتر از متوسط", "بهتر از متوسط")</f>
        <v>بدتر از متوسط</v>
      </c>
      <c r="FG2" s="5">
        <f>'داده ها'!HP2</f>
        <v>0</v>
      </c>
      <c r="FH2" s="5">
        <f>'داده ها'!HQ2</f>
        <v>0</v>
      </c>
      <c r="FI2" s="5">
        <f>'داده ها'!HR2</f>
        <v>0</v>
      </c>
      <c r="FJ2" s="5">
        <f>'داده ها'!HS2</f>
        <v>0</v>
      </c>
      <c r="FK2" s="5">
        <f>'داده ها'!HT2</f>
        <v>0</v>
      </c>
      <c r="FL2" s="5">
        <f>'داده ها'!HU2</f>
        <v>0</v>
      </c>
      <c r="FM2" s="5">
        <f>'داده ها'!HV2</f>
        <v>0</v>
      </c>
      <c r="FN2" s="5">
        <f>'داده ها'!HW2</f>
        <v>0</v>
      </c>
      <c r="FO2" s="5">
        <f>'داده ها'!HX2</f>
        <v>0</v>
      </c>
      <c r="FP2" s="5">
        <f>'داده ها'!HY2</f>
        <v>0</v>
      </c>
      <c r="FQ2" s="5">
        <f>'داده ها'!HZ2</f>
        <v>0</v>
      </c>
      <c r="FR2" s="5">
        <f>'داده ها'!IA2</f>
        <v>0</v>
      </c>
      <c r="FS2" s="5">
        <f>'داده ها'!IB2</f>
        <v>0</v>
      </c>
      <c r="FT2" s="5">
        <f>'داده ها'!IC2</f>
        <v>0</v>
      </c>
      <c r="FU2" s="5">
        <f>'داده ها'!ID2</f>
        <v>0</v>
      </c>
      <c r="FV2" s="5">
        <f t="shared" ref="FV2:FV14" si="28">SUM(FG2:FU2)</f>
        <v>0</v>
      </c>
      <c r="FW2" t="str">
        <f t="shared" ref="FW2:FW17" si="29">IF(FV2&lt;22.5, "بدتر از متوسط", "بهتر از متوسط")</f>
        <v>بدتر از متوسط</v>
      </c>
      <c r="FX2" t="str">
        <f t="shared" ref="FX2:FX17" si="30">IF(FV2&lt;FV$17, "بدتر از متوسط", "بهتر از متوسط")</f>
        <v>بدتر از متوسط</v>
      </c>
    </row>
    <row r="3" spans="4:180" ht="18.75" customHeight="1" x14ac:dyDescent="0.3">
      <c r="D3" s="5">
        <f>'داده ها'!CO3</f>
        <v>0</v>
      </c>
      <c r="E3" s="5">
        <f>'داده ها'!CP3</f>
        <v>0</v>
      </c>
      <c r="F3" s="5">
        <f>'داده ها'!CQ3</f>
        <v>0</v>
      </c>
      <c r="G3" s="5">
        <f>'داده ها'!CR3</f>
        <v>0</v>
      </c>
      <c r="H3" s="5">
        <f>'داده ها'!CS3</f>
        <v>0</v>
      </c>
      <c r="I3" s="5">
        <f>'داده ها'!CT3</f>
        <v>0</v>
      </c>
      <c r="J3" s="5">
        <f>'داده ها'!CU3</f>
        <v>0</v>
      </c>
      <c r="K3" s="5">
        <f t="shared" si="0"/>
        <v>0</v>
      </c>
      <c r="L3" t="str">
        <f t="shared" si="1"/>
        <v>شما آمادگی لازم برای فعالیت بدنی را دارید.</v>
      </c>
      <c r="M3" s="5">
        <f>'داده ها'!CV3</f>
        <v>75</v>
      </c>
      <c r="N3" s="5">
        <f>'داده ها'!CW3</f>
        <v>50</v>
      </c>
      <c r="O3" s="5">
        <f>'داده ها'!CX3</f>
        <v>100</v>
      </c>
      <c r="P3" s="5">
        <f>'داده ها'!CY3</f>
        <v>100</v>
      </c>
      <c r="Q3" s="5">
        <f>'داده ها'!CZ3</f>
        <v>100</v>
      </c>
      <c r="R3" s="5">
        <f>'داده ها'!DA3</f>
        <v>100</v>
      </c>
      <c r="S3" s="5">
        <f>'داده ها'!DB3</f>
        <v>100</v>
      </c>
      <c r="T3" s="5">
        <f>'داده ها'!DC3</f>
        <v>100</v>
      </c>
      <c r="U3" s="5">
        <f>'داده ها'!DD3</f>
        <v>100</v>
      </c>
      <c r="V3" s="5">
        <f>'داده ها'!DE3</f>
        <v>100</v>
      </c>
      <c r="W3" s="5">
        <f>'داده ها'!DF3</f>
        <v>100</v>
      </c>
      <c r="X3" s="5">
        <f>'داده ها'!DG3</f>
        <v>100</v>
      </c>
      <c r="Y3" s="5">
        <f>'داده ها'!DH3</f>
        <v>100</v>
      </c>
      <c r="Z3" s="5">
        <f>'داده ها'!DI3</f>
        <v>100</v>
      </c>
      <c r="AA3" s="5">
        <f>'داده ها'!DJ3</f>
        <v>100</v>
      </c>
      <c r="AB3" s="5">
        <f>'داده ها'!DK3</f>
        <v>100</v>
      </c>
      <c r="AC3" s="5">
        <f>'داده ها'!DL3</f>
        <v>100</v>
      </c>
      <c r="AD3" s="5">
        <f>'داده ها'!DM3</f>
        <v>100</v>
      </c>
      <c r="AE3" s="5">
        <f>'داده ها'!DN3</f>
        <v>100</v>
      </c>
      <c r="AF3" s="5">
        <f>'داده ها'!DO3</f>
        <v>100</v>
      </c>
      <c r="AG3" s="5">
        <f>'داده ها'!DP3</f>
        <v>60</v>
      </c>
      <c r="AH3" s="5">
        <f>'داده ها'!DQ3</f>
        <v>100</v>
      </c>
      <c r="AI3" s="5">
        <f>'داده ها'!DR3</f>
        <v>60</v>
      </c>
      <c r="AJ3" s="5">
        <f>'داده ها'!DS3</f>
        <v>80</v>
      </c>
      <c r="AK3" s="5">
        <f>'داده ها'!DT3</f>
        <v>100</v>
      </c>
      <c r="AL3" s="5">
        <f>'داده ها'!DU3</f>
        <v>60</v>
      </c>
      <c r="AM3" s="5">
        <f>'داده ها'!DV3</f>
        <v>60</v>
      </c>
      <c r="AN3" s="5">
        <f>'داده ها'!DW3</f>
        <v>100</v>
      </c>
      <c r="AO3" s="5">
        <f>'داده ها'!DX3</f>
        <v>40</v>
      </c>
      <c r="AP3" s="5">
        <f>'داده ها'!DY3</f>
        <v>60</v>
      </c>
      <c r="AQ3" s="5">
        <f>'داده ها'!DZ3</f>
        <v>100</v>
      </c>
      <c r="AR3" s="5">
        <f>'داده ها'!EA3</f>
        <v>75</v>
      </c>
      <c r="AS3" s="5">
        <f>'داده ها'!EB3</f>
        <v>50</v>
      </c>
      <c r="AT3" s="5">
        <f>'داده ها'!EC3</f>
        <v>50</v>
      </c>
      <c r="AU3" s="5">
        <f>'داده ها'!ED3</f>
        <v>100</v>
      </c>
      <c r="AV3" s="5">
        <f>'داده ها'!EE3</f>
        <v>100</v>
      </c>
      <c r="AW3" s="6">
        <f t="shared" si="2"/>
        <v>100</v>
      </c>
      <c r="AX3" s="6">
        <f t="shared" si="3"/>
        <v>100</v>
      </c>
      <c r="AY3" s="6">
        <f t="shared" si="4"/>
        <v>100</v>
      </c>
      <c r="AZ3" s="6">
        <f t="shared" si="5"/>
        <v>65</v>
      </c>
      <c r="BA3" s="6">
        <f t="shared" si="6"/>
        <v>80</v>
      </c>
      <c r="BB3" s="8">
        <f t="shared" si="7"/>
        <v>87.5</v>
      </c>
      <c r="BC3" s="6">
        <f t="shared" si="8"/>
        <v>80</v>
      </c>
      <c r="BD3" s="6">
        <f t="shared" si="9"/>
        <v>75</v>
      </c>
      <c r="BE3" s="8">
        <f t="shared" si="10"/>
        <v>88.75</v>
      </c>
      <c r="BF3" s="8">
        <f t="shared" si="11"/>
        <v>91.25</v>
      </c>
      <c r="BG3" s="7" t="str">
        <f t="shared" si="12"/>
        <v>بهتر از متوسط</v>
      </c>
      <c r="BH3" s="7" t="str">
        <f t="shared" si="13"/>
        <v>بهتر از متوسط</v>
      </c>
      <c r="BI3" s="7" t="str">
        <f t="shared" si="14"/>
        <v>بهتر از متوسط</v>
      </c>
      <c r="BJ3" s="7" t="str">
        <f t="shared" si="15"/>
        <v>بهتر از متوسط</v>
      </c>
      <c r="BK3" s="5">
        <f>'داده ها'!EF3</f>
        <v>2</v>
      </c>
      <c r="BL3" s="5">
        <f>'داده ها'!EG3</f>
        <v>1</v>
      </c>
      <c r="BM3" s="5">
        <f>'داده ها'!EH3</f>
        <v>2</v>
      </c>
      <c r="BN3" s="5">
        <f>'داده ها'!EI3</f>
        <v>3</v>
      </c>
      <c r="BO3" s="5">
        <f>'داده ها'!EJ3</f>
        <v>4</v>
      </c>
      <c r="BP3" s="5">
        <f>'داده ها'!EK3</f>
        <v>3</v>
      </c>
      <c r="BQ3" s="5">
        <f>'داده ها'!EL3</f>
        <v>3</v>
      </c>
      <c r="BR3" s="5">
        <f>'داده ها'!EM3</f>
        <v>2</v>
      </c>
      <c r="BS3" s="5">
        <f>'داده ها'!EN3</f>
        <v>3</v>
      </c>
      <c r="BT3" s="5">
        <f>'داده ها'!EO3</f>
        <v>3</v>
      </c>
      <c r="BU3" s="5">
        <f>'داده ها'!EP3</f>
        <v>3</v>
      </c>
      <c r="BV3" s="5">
        <f>'داده ها'!EQ3</f>
        <v>3</v>
      </c>
      <c r="BW3" s="5">
        <f>'داده ها'!ER3</f>
        <v>2</v>
      </c>
      <c r="BX3" s="5">
        <f>'داده ها'!ES3</f>
        <v>3</v>
      </c>
      <c r="BY3" s="5">
        <f>'داده ها'!ET3</f>
        <v>2</v>
      </c>
      <c r="BZ3" s="5">
        <f>'داده ها'!EU3</f>
        <v>2</v>
      </c>
      <c r="CA3" s="5">
        <f>'داده ها'!EV3</f>
        <v>1</v>
      </c>
      <c r="CB3" s="5">
        <f>'داده ها'!EW3</f>
        <v>2</v>
      </c>
      <c r="CC3" s="5">
        <f>'داده ها'!EX3</f>
        <v>2</v>
      </c>
      <c r="CD3" s="5">
        <f t="shared" si="16"/>
        <v>46</v>
      </c>
      <c r="CE3" t="str">
        <f t="shared" si="17"/>
        <v>بهتر از متوسط</v>
      </c>
      <c r="CF3" t="str">
        <f t="shared" si="18"/>
        <v>بهتر از متوسط</v>
      </c>
      <c r="CG3" s="5">
        <f>'داده ها'!EY3</f>
        <v>1</v>
      </c>
      <c r="CH3" s="5">
        <f>'داده ها'!EZ3</f>
        <v>0</v>
      </c>
      <c r="CI3" s="5">
        <f>'داده ها'!FA3</f>
        <v>1</v>
      </c>
      <c r="CJ3" s="5">
        <f>'داده ها'!FB3</f>
        <v>0</v>
      </c>
      <c r="CK3" s="5">
        <f>'داده ها'!FC3</f>
        <v>1</v>
      </c>
      <c r="CL3" s="5">
        <f>'داده ها'!FD3</f>
        <v>0</v>
      </c>
      <c r="CM3" s="5">
        <f>'داده ها'!FE3</f>
        <v>0</v>
      </c>
      <c r="CN3" s="5">
        <f>'داده ها'!FF3</f>
        <v>1</v>
      </c>
      <c r="CO3" s="5">
        <f>'داده ها'!FG3</f>
        <v>1</v>
      </c>
      <c r="CP3" s="5">
        <f>'داده ها'!FH3</f>
        <v>0</v>
      </c>
      <c r="CQ3" s="5">
        <f>'داده ها'!FI3</f>
        <v>1</v>
      </c>
      <c r="CR3" s="5">
        <f>'داده ها'!FJ3</f>
        <v>0</v>
      </c>
      <c r="CS3" s="5">
        <f>'داده ها'!FK3</f>
        <v>0</v>
      </c>
      <c r="CT3" s="5">
        <f>'داده ها'!FL3</f>
        <v>0</v>
      </c>
      <c r="CU3" s="5">
        <f>'داده ها'!FM3</f>
        <v>1</v>
      </c>
      <c r="CV3" s="5">
        <f>'داده ها'!FN3</f>
        <v>2</v>
      </c>
      <c r="CW3" s="5">
        <f>'داده ها'!FO3</f>
        <v>1</v>
      </c>
      <c r="CX3" s="5">
        <f>'داده ها'!FP3</f>
        <v>2</v>
      </c>
      <c r="CY3" s="5">
        <f>'داده ها'!FQ3</f>
        <v>1</v>
      </c>
      <c r="CZ3" s="5">
        <f>'داده ها'!FR3</f>
        <v>1</v>
      </c>
      <c r="DA3" s="5">
        <f>'داده ها'!FS3</f>
        <v>1</v>
      </c>
      <c r="DB3" s="5">
        <f>'داده ها'!FT3</f>
        <v>0</v>
      </c>
      <c r="DC3" s="5">
        <f>'داده ها'!FU3</f>
        <v>0</v>
      </c>
      <c r="DD3" s="5">
        <f>'داده ها'!FV3</f>
        <v>0</v>
      </c>
      <c r="DE3" s="5">
        <f>'داده ها'!FW3</f>
        <v>0</v>
      </c>
      <c r="DF3" s="5">
        <f>'داده ها'!FX3</f>
        <v>0</v>
      </c>
      <c r="DG3" s="5">
        <f>'داده ها'!FY3</f>
        <v>0</v>
      </c>
      <c r="DH3" s="5">
        <f>'داده ها'!FZ3</f>
        <v>0</v>
      </c>
      <c r="DI3" s="5">
        <f t="shared" si="19"/>
        <v>15</v>
      </c>
      <c r="DJ3" t="str">
        <f t="shared" si="20"/>
        <v>بهتر از متوسط</v>
      </c>
      <c r="DK3" t="str">
        <f t="shared" si="21"/>
        <v>بهتر از متوسط</v>
      </c>
      <c r="DL3" s="5">
        <f>'داده ها'!GA3</f>
        <v>3</v>
      </c>
      <c r="DM3" s="5">
        <f>'داده ها'!GB3</f>
        <v>2</v>
      </c>
      <c r="DN3" s="5">
        <f>'داده ها'!GC3</f>
        <v>1</v>
      </c>
      <c r="DO3" s="5">
        <f>'داده ها'!GD3</f>
        <v>1</v>
      </c>
      <c r="DP3" s="5">
        <f>'داده ها'!GE3</f>
        <v>1</v>
      </c>
      <c r="DQ3" s="5">
        <f>'داده ها'!GF3</f>
        <v>3</v>
      </c>
      <c r="DR3" s="5">
        <f>'داده ها'!GG3</f>
        <v>0</v>
      </c>
      <c r="DS3" s="5">
        <f>'داده ها'!GH3</f>
        <v>0</v>
      </c>
      <c r="DT3" s="5">
        <f>'داده ها'!GI3</f>
        <v>2</v>
      </c>
      <c r="DU3" s="5">
        <f>'داده ها'!GJ3</f>
        <v>2</v>
      </c>
      <c r="DV3" s="5">
        <f>'داده ها'!GK3</f>
        <v>2</v>
      </c>
      <c r="DW3" s="5">
        <f>'داده ها'!GL3</f>
        <v>2</v>
      </c>
      <c r="DX3" s="5">
        <f t="shared" si="22"/>
        <v>19</v>
      </c>
      <c r="DY3" t="str">
        <f t="shared" si="23"/>
        <v>بدتر از متوسط</v>
      </c>
      <c r="DZ3" t="str">
        <f t="shared" si="24"/>
        <v>بدتر از متوسط</v>
      </c>
      <c r="EA3" s="5">
        <f>'داده ها'!GM3</f>
        <v>1</v>
      </c>
      <c r="EB3" s="5">
        <f>'داده ها'!GN3</f>
        <v>2</v>
      </c>
      <c r="EC3" s="5">
        <f>'داده ها'!GO3</f>
        <v>1</v>
      </c>
      <c r="ED3" s="5">
        <f>'داده ها'!GP3</f>
        <v>2</v>
      </c>
      <c r="EE3" s="5">
        <f>'داده ها'!GQ3</f>
        <v>2</v>
      </c>
      <c r="EF3" s="5">
        <f>'داده ها'!GR3</f>
        <v>1</v>
      </c>
      <c r="EG3" s="5">
        <f>'داده ها'!GS3</f>
        <v>2</v>
      </c>
      <c r="EH3" s="5">
        <f>'داده ها'!GT3</f>
        <v>3</v>
      </c>
      <c r="EI3" s="5">
        <f>'داده ها'!GU3</f>
        <v>3</v>
      </c>
      <c r="EJ3" s="5">
        <f>'داده ها'!GV3</f>
        <v>1</v>
      </c>
      <c r="EK3" s="5">
        <f>'داده ها'!GW3</f>
        <v>1</v>
      </c>
      <c r="EL3" s="5">
        <f>'داده ها'!GX3</f>
        <v>1</v>
      </c>
      <c r="EM3" s="5">
        <f>'داده ها'!GY3</f>
        <v>3</v>
      </c>
      <c r="EN3" s="5">
        <f>'داده ها'!GZ3</f>
        <v>3</v>
      </c>
      <c r="EO3" s="5">
        <f>'داده ها'!HA3</f>
        <v>3</v>
      </c>
      <c r="EP3" s="5">
        <f>'داده ها'!HB3</f>
        <v>3</v>
      </c>
      <c r="EQ3" s="5">
        <f>'داده ها'!HC3</f>
        <v>3</v>
      </c>
      <c r="ER3" s="5">
        <f>'داده ها'!HD3</f>
        <v>2</v>
      </c>
      <c r="ES3" s="5">
        <f>'داده ها'!HE3</f>
        <v>3</v>
      </c>
      <c r="ET3" s="5">
        <f>'داده ها'!HF3</f>
        <v>2</v>
      </c>
      <c r="EU3" s="5">
        <f>'داده ها'!HG3</f>
        <v>2</v>
      </c>
      <c r="EV3" s="5">
        <f>'داده ها'!HH3</f>
        <v>3</v>
      </c>
      <c r="EW3" s="5">
        <f>'داده ها'!HI3</f>
        <v>2</v>
      </c>
      <c r="EX3" s="5">
        <f>'داده ها'!HJ3</f>
        <v>2</v>
      </c>
      <c r="EY3" s="5">
        <f>'داده ها'!HK3</f>
        <v>3</v>
      </c>
      <c r="EZ3" s="5">
        <f>'داده ها'!HL3</f>
        <v>2</v>
      </c>
      <c r="FA3" s="5">
        <f>'داده ها'!HM3</f>
        <v>2</v>
      </c>
      <c r="FB3" s="5">
        <f>'داده ها'!HN3</f>
        <v>1</v>
      </c>
      <c r="FC3" s="5">
        <f>'داده ها'!HO3</f>
        <v>1</v>
      </c>
      <c r="FD3" s="5">
        <f t="shared" si="25"/>
        <v>60</v>
      </c>
      <c r="FE3" t="str">
        <f t="shared" si="26"/>
        <v>بهتر از متوسط</v>
      </c>
      <c r="FF3" t="str">
        <f t="shared" si="27"/>
        <v>بهتر از متوسط</v>
      </c>
      <c r="FG3" s="5">
        <f>'داده ها'!HP3</f>
        <v>3</v>
      </c>
      <c r="FH3" s="5">
        <f>'داده ها'!HQ3</f>
        <v>3</v>
      </c>
      <c r="FI3" s="5">
        <f>'داده ها'!HR3</f>
        <v>3</v>
      </c>
      <c r="FJ3" s="5">
        <f>'داده ها'!HS3</f>
        <v>3</v>
      </c>
      <c r="FK3" s="5">
        <f>'داده ها'!HT3</f>
        <v>3</v>
      </c>
      <c r="FL3" s="5">
        <f>'داده ها'!HU3</f>
        <v>3</v>
      </c>
      <c r="FM3" s="5">
        <f>'داده ها'!HV3</f>
        <v>3</v>
      </c>
      <c r="FN3" s="5">
        <f>'داده ها'!HW3</f>
        <v>3</v>
      </c>
      <c r="FO3" s="5">
        <f>'داده ها'!HX3</f>
        <v>3</v>
      </c>
      <c r="FP3" s="5">
        <f>'داده ها'!HY3</f>
        <v>3</v>
      </c>
      <c r="FQ3" s="5">
        <f>'داده ها'!HZ3</f>
        <v>3</v>
      </c>
      <c r="FR3" s="5">
        <f>'داده ها'!IA3</f>
        <v>3</v>
      </c>
      <c r="FS3" s="5">
        <f>'داده ها'!IB3</f>
        <v>2</v>
      </c>
      <c r="FT3" s="5">
        <f>'داده ها'!IC3</f>
        <v>2</v>
      </c>
      <c r="FU3" s="5">
        <f>'داده ها'!ID3</f>
        <v>3</v>
      </c>
      <c r="FV3" s="5">
        <f t="shared" si="28"/>
        <v>43</v>
      </c>
      <c r="FW3" t="str">
        <f t="shared" si="29"/>
        <v>بهتر از متوسط</v>
      </c>
      <c r="FX3" t="str">
        <f t="shared" si="30"/>
        <v>بهتر از متوسط</v>
      </c>
    </row>
    <row r="4" spans="4:180" ht="18.75" customHeight="1" x14ac:dyDescent="0.3">
      <c r="D4" s="5">
        <f>'داده ها'!CO4</f>
        <v>0</v>
      </c>
      <c r="E4" s="5">
        <f>'داده ها'!CP4</f>
        <v>0</v>
      </c>
      <c r="F4" s="5">
        <f>'داده ها'!CQ4</f>
        <v>0</v>
      </c>
      <c r="G4" s="5">
        <f>'داده ها'!CR4</f>
        <v>0</v>
      </c>
      <c r="H4" s="5">
        <f>'داده ها'!CS4</f>
        <v>0</v>
      </c>
      <c r="I4" s="5">
        <f>'داده ها'!CT4</f>
        <v>1</v>
      </c>
      <c r="J4" s="5">
        <f>'داده ها'!CU4</f>
        <v>0</v>
      </c>
      <c r="K4" s="5">
        <f t="shared" si="0"/>
        <v>1</v>
      </c>
      <c r="L4" t="str">
        <f t="shared" si="1"/>
        <v xml:space="preserve">باید قبل از اینکه فعالیت بدنی خود را شروع کنید با پزشک مشورت کنید. </v>
      </c>
      <c r="M4" s="5">
        <f>'داده ها'!CV4</f>
        <v>50</v>
      </c>
      <c r="N4" s="5">
        <f>'داده ها'!CW4</f>
        <v>50</v>
      </c>
      <c r="O4" s="5">
        <f>'داده ها'!CX4</f>
        <v>100</v>
      </c>
      <c r="P4" s="5">
        <f>'داده ها'!CY4</f>
        <v>100</v>
      </c>
      <c r="Q4" s="5">
        <f>'داده ها'!CZ4</f>
        <v>100</v>
      </c>
      <c r="R4" s="5">
        <f>'داده ها'!DA4</f>
        <v>100</v>
      </c>
      <c r="S4" s="5">
        <f>'داده ها'!DB4</f>
        <v>100</v>
      </c>
      <c r="T4" s="5">
        <f>'داده ها'!DC4</f>
        <v>100</v>
      </c>
      <c r="U4" s="5">
        <f>'داده ها'!DD4</f>
        <v>100</v>
      </c>
      <c r="V4" s="5">
        <f>'داده ها'!DE4</f>
        <v>100</v>
      </c>
      <c r="W4" s="5">
        <f>'داده ها'!DF4</f>
        <v>100</v>
      </c>
      <c r="X4" s="5">
        <f>'داده ها'!DG4</f>
        <v>100</v>
      </c>
      <c r="Y4" s="5">
        <f>'داده ها'!DH4</f>
        <v>100</v>
      </c>
      <c r="Z4" s="5">
        <f>'داده ها'!DI4</f>
        <v>0</v>
      </c>
      <c r="AA4" s="5">
        <f>'داده ها'!DJ4</f>
        <v>100</v>
      </c>
      <c r="AB4" s="5">
        <f>'داده ها'!DK4</f>
        <v>100</v>
      </c>
      <c r="AC4" s="5">
        <f>'داده ها'!DL4</f>
        <v>100</v>
      </c>
      <c r="AD4" s="5">
        <f>'داده ها'!DM4</f>
        <v>0</v>
      </c>
      <c r="AE4" s="5">
        <f>'داده ها'!DN4</f>
        <v>0</v>
      </c>
      <c r="AF4" s="5">
        <f>'داده ها'!DO4</f>
        <v>25</v>
      </c>
      <c r="AG4" s="5">
        <f>'داده ها'!DP4</f>
        <v>80</v>
      </c>
      <c r="AH4" s="5">
        <f>'داده ها'!DQ4</f>
        <v>100</v>
      </c>
      <c r="AI4" s="5">
        <f>'داده ها'!DR4</f>
        <v>20</v>
      </c>
      <c r="AJ4" s="5">
        <f>'داده ها'!DS4</f>
        <v>20</v>
      </c>
      <c r="AK4" s="5">
        <f>'داده ها'!DT4</f>
        <v>20</v>
      </c>
      <c r="AL4" s="5">
        <f>'داده ها'!DU4</f>
        <v>20</v>
      </c>
      <c r="AM4" s="5">
        <f>'داده ها'!DV4</f>
        <v>40</v>
      </c>
      <c r="AN4" s="5">
        <f>'داده ها'!DW4</f>
        <v>100</v>
      </c>
      <c r="AO4" s="5">
        <f>'داده ها'!DX4</f>
        <v>80</v>
      </c>
      <c r="AP4" s="5">
        <f>'داده ها'!DY4</f>
        <v>40</v>
      </c>
      <c r="AQ4" s="5">
        <f>'داده ها'!DZ4</f>
        <v>40</v>
      </c>
      <c r="AR4" s="5">
        <f>'داده ها'!EA4</f>
        <v>75</v>
      </c>
      <c r="AS4" s="5">
        <f>'داده ها'!EB4</f>
        <v>100</v>
      </c>
      <c r="AT4" s="5">
        <f>'داده ها'!EC4</f>
        <v>50</v>
      </c>
      <c r="AU4" s="5">
        <f>'داده ها'!ED4</f>
        <v>25</v>
      </c>
      <c r="AV4" s="5">
        <f>'داده ها'!EE4</f>
        <v>50</v>
      </c>
      <c r="AW4" s="6">
        <f t="shared" si="2"/>
        <v>100</v>
      </c>
      <c r="AX4" s="6">
        <f t="shared" si="3"/>
        <v>75</v>
      </c>
      <c r="AY4" s="8">
        <f t="shared" si="4"/>
        <v>33.333333333333336</v>
      </c>
      <c r="AZ4" s="6">
        <f t="shared" si="5"/>
        <v>45</v>
      </c>
      <c r="BA4" s="6">
        <f t="shared" si="6"/>
        <v>40</v>
      </c>
      <c r="BB4" s="6">
        <f t="shared" si="7"/>
        <v>50</v>
      </c>
      <c r="BC4" s="6">
        <f t="shared" si="8"/>
        <v>90</v>
      </c>
      <c r="BD4" s="6">
        <f t="shared" si="9"/>
        <v>55</v>
      </c>
      <c r="BE4" s="6">
        <f t="shared" si="10"/>
        <v>80</v>
      </c>
      <c r="BF4" s="8">
        <f t="shared" si="11"/>
        <v>63.333333333333336</v>
      </c>
      <c r="BG4" s="7" t="str">
        <f t="shared" si="12"/>
        <v>بهتر از متوسط</v>
      </c>
      <c r="BH4" s="7" t="str">
        <f t="shared" si="13"/>
        <v>بهتر از متوسط</v>
      </c>
      <c r="BI4" s="7" t="str">
        <f t="shared" si="14"/>
        <v>بهتر از متوسط</v>
      </c>
      <c r="BJ4" s="7" t="str">
        <f t="shared" si="15"/>
        <v>بهتر از متوسط</v>
      </c>
      <c r="BK4" s="5">
        <f>'داده ها'!EF4</f>
        <v>2</v>
      </c>
      <c r="BL4" s="5">
        <f>'داده ها'!EG4</f>
        <v>3</v>
      </c>
      <c r="BM4" s="5">
        <f>'داده ها'!EH4</f>
        <v>3</v>
      </c>
      <c r="BN4" s="5">
        <f>'داده ها'!EI4</f>
        <v>4</v>
      </c>
      <c r="BO4" s="5">
        <f>'داده ها'!EJ4</f>
        <v>2</v>
      </c>
      <c r="BP4" s="5">
        <f>'داده ها'!EK4</f>
        <v>3</v>
      </c>
      <c r="BQ4" s="5">
        <f>'داده ها'!EL4</f>
        <v>2</v>
      </c>
      <c r="BR4" s="5">
        <f>'داده ها'!EM4</f>
        <v>1</v>
      </c>
      <c r="BS4" s="5">
        <f>'داده ها'!EN4</f>
        <v>3</v>
      </c>
      <c r="BT4" s="5">
        <f>'داده ها'!EO4</f>
        <v>3</v>
      </c>
      <c r="BU4" s="5">
        <f>'داده ها'!EP4</f>
        <v>1</v>
      </c>
      <c r="BV4" s="5">
        <f>'داده ها'!EQ4</f>
        <v>1</v>
      </c>
      <c r="BW4" s="5">
        <f>'داده ها'!ER4</f>
        <v>1</v>
      </c>
      <c r="BX4" s="5">
        <f>'داده ها'!ES4</f>
        <v>3</v>
      </c>
      <c r="BY4" s="5">
        <f>'داده ها'!ET4</f>
        <v>2</v>
      </c>
      <c r="BZ4" s="5">
        <f>'داده ها'!EU4</f>
        <v>3</v>
      </c>
      <c r="CA4" s="5">
        <f>'داده ها'!EV4</f>
        <v>3</v>
      </c>
      <c r="CB4" s="5">
        <f>'داده ها'!EW4</f>
        <v>1</v>
      </c>
      <c r="CC4" s="5">
        <f>'داده ها'!EX4</f>
        <v>3</v>
      </c>
      <c r="CD4" s="5">
        <f t="shared" si="16"/>
        <v>44</v>
      </c>
      <c r="CE4" t="str">
        <f t="shared" si="17"/>
        <v>بهتر از متوسط</v>
      </c>
      <c r="CF4" t="str">
        <f t="shared" si="18"/>
        <v>بهتر از متوسط</v>
      </c>
      <c r="CG4" s="5">
        <f>'داده ها'!EY4</f>
        <v>1</v>
      </c>
      <c r="CH4" s="5">
        <f>'داده ها'!EZ4</f>
        <v>0</v>
      </c>
      <c r="CI4" s="5">
        <f>'داده ها'!FA4</f>
        <v>0</v>
      </c>
      <c r="CJ4" s="5">
        <f>'داده ها'!FB4</f>
        <v>0</v>
      </c>
      <c r="CK4" s="5">
        <f>'داده ها'!FC4</f>
        <v>1</v>
      </c>
      <c r="CL4" s="5">
        <f>'داده ها'!FD4</f>
        <v>2</v>
      </c>
      <c r="CM4" s="5">
        <f>'داده ها'!FE4</f>
        <v>0</v>
      </c>
      <c r="CN4" s="5">
        <f>'داده ها'!FF4</f>
        <v>2</v>
      </c>
      <c r="CO4" s="5">
        <f>'داده ها'!FG4</f>
        <v>2</v>
      </c>
      <c r="CP4" s="5">
        <f>'داده ها'!FH4</f>
        <v>2</v>
      </c>
      <c r="CQ4" s="5">
        <f>'داده ها'!FI4</f>
        <v>3</v>
      </c>
      <c r="CR4" s="5">
        <f>'داده ها'!FJ4</f>
        <v>0</v>
      </c>
      <c r="CS4" s="5">
        <f>'داده ها'!FK4</f>
        <v>2</v>
      </c>
      <c r="CT4" s="5">
        <f>'داده ها'!FL4</f>
        <v>3</v>
      </c>
      <c r="CU4" s="5">
        <f>'داده ها'!FM4</f>
        <v>2</v>
      </c>
      <c r="CV4" s="5">
        <f>'داده ها'!FN4</f>
        <v>1</v>
      </c>
      <c r="CW4" s="5">
        <f>'داده ها'!FO4</f>
        <v>1</v>
      </c>
      <c r="CX4" s="5">
        <f>'داده ها'!FP4</f>
        <v>1</v>
      </c>
      <c r="CY4" s="5">
        <f>'داده ها'!FQ4</f>
        <v>0</v>
      </c>
      <c r="CZ4" s="5">
        <f>'داده ها'!FR4</f>
        <v>1</v>
      </c>
      <c r="DA4" s="5">
        <f>'داده ها'!FS4</f>
        <v>0</v>
      </c>
      <c r="DB4" s="5">
        <f>'داده ها'!FT4</f>
        <v>2</v>
      </c>
      <c r="DC4" s="5">
        <f>'داده ها'!FU4</f>
        <v>2</v>
      </c>
      <c r="DD4" s="5">
        <f>'داده ها'!FV4</f>
        <v>0</v>
      </c>
      <c r="DE4" s="5">
        <f>'داده ها'!FW4</f>
        <v>0</v>
      </c>
      <c r="DF4" s="5">
        <f>'داده ها'!FX4</f>
        <v>2</v>
      </c>
      <c r="DG4" s="5">
        <f>'داده ها'!FY4</f>
        <v>0</v>
      </c>
      <c r="DH4" s="5">
        <f>'داده ها'!FZ4</f>
        <v>0</v>
      </c>
      <c r="DI4" s="5">
        <f t="shared" si="19"/>
        <v>30</v>
      </c>
      <c r="DJ4" t="str">
        <f t="shared" si="20"/>
        <v>بدتر از متوسط</v>
      </c>
      <c r="DK4" t="str">
        <f t="shared" si="21"/>
        <v>بدتر از متوسط</v>
      </c>
      <c r="DL4" s="5">
        <f>'داده ها'!GA4</f>
        <v>2</v>
      </c>
      <c r="DM4" s="5">
        <f>'داده ها'!GB4</f>
        <v>4</v>
      </c>
      <c r="DN4" s="5">
        <f>'داده ها'!GC4</f>
        <v>4</v>
      </c>
      <c r="DO4" s="5">
        <f>'داده ها'!GD4</f>
        <v>3</v>
      </c>
      <c r="DP4" s="5">
        <f>'داده ها'!GE4</f>
        <v>3</v>
      </c>
      <c r="DQ4" s="5">
        <f>'داده ها'!GF4</f>
        <v>2</v>
      </c>
      <c r="DR4" s="5">
        <f>'داده ها'!GG4</f>
        <v>3</v>
      </c>
      <c r="DS4" s="5">
        <f>'داده ها'!GH4</f>
        <v>1</v>
      </c>
      <c r="DT4" s="5">
        <f>'داده ها'!GI4</f>
        <v>1</v>
      </c>
      <c r="DU4" s="5">
        <f>'داده ها'!GJ4</f>
        <v>1</v>
      </c>
      <c r="DV4" s="5">
        <f>'داده ها'!GK4</f>
        <v>2</v>
      </c>
      <c r="DW4" s="5">
        <f>'داده ها'!GL4</f>
        <v>3</v>
      </c>
      <c r="DX4" s="5">
        <f t="shared" si="22"/>
        <v>29</v>
      </c>
      <c r="DY4" t="str">
        <f t="shared" si="23"/>
        <v>بهتر از متوسط</v>
      </c>
      <c r="DZ4" t="str">
        <f t="shared" si="24"/>
        <v>بهتر از متوسط</v>
      </c>
      <c r="EA4" s="5">
        <f>'داده ها'!GM4</f>
        <v>1</v>
      </c>
      <c r="EB4" s="5">
        <f>'داده ها'!GN4</f>
        <v>2</v>
      </c>
      <c r="EC4" s="5">
        <f>'داده ها'!GO4</f>
        <v>2</v>
      </c>
      <c r="ED4" s="5">
        <f>'داده ها'!GP4</f>
        <v>2</v>
      </c>
      <c r="EE4" s="5">
        <f>'داده ها'!GQ4</f>
        <v>1</v>
      </c>
      <c r="EF4" s="5">
        <f>'داده ها'!GR4</f>
        <v>1</v>
      </c>
      <c r="EG4" s="5">
        <f>'داده ها'!GS4</f>
        <v>1</v>
      </c>
      <c r="EH4" s="5">
        <f>'داده ها'!GT4</f>
        <v>0</v>
      </c>
      <c r="EI4" s="5">
        <f>'داده ها'!GU4</f>
        <v>1</v>
      </c>
      <c r="EJ4" s="5">
        <f>'داده ها'!GV4</f>
        <v>1</v>
      </c>
      <c r="EK4" s="5">
        <f>'داده ها'!GW4</f>
        <v>1</v>
      </c>
      <c r="EL4" s="5">
        <f>'داده ها'!GX4</f>
        <v>0</v>
      </c>
      <c r="EM4" s="5">
        <f>'داده ها'!GY4</f>
        <v>0</v>
      </c>
      <c r="EN4" s="5">
        <f>'داده ها'!GZ4</f>
        <v>0</v>
      </c>
      <c r="EO4" s="5">
        <f>'داده ها'!HA4</f>
        <v>2</v>
      </c>
      <c r="EP4" s="5">
        <f>'داده ها'!HB4</f>
        <v>2</v>
      </c>
      <c r="EQ4" s="5">
        <f>'داده ها'!HC4</f>
        <v>0</v>
      </c>
      <c r="ER4" s="5">
        <f>'داده ها'!HD4</f>
        <v>0</v>
      </c>
      <c r="ES4" s="5">
        <f>'داده ها'!HE4</f>
        <v>0</v>
      </c>
      <c r="ET4" s="5">
        <f>'داده ها'!HF4</f>
        <v>1</v>
      </c>
      <c r="EU4" s="5">
        <f>'داده ها'!HG4</f>
        <v>1</v>
      </c>
      <c r="EV4" s="5">
        <f>'داده ها'!HH4</f>
        <v>1</v>
      </c>
      <c r="EW4" s="5">
        <f>'داده ها'!HI4</f>
        <v>0</v>
      </c>
      <c r="EX4" s="5">
        <f>'داده ها'!HJ4</f>
        <v>3</v>
      </c>
      <c r="EY4" s="5">
        <f>'داده ها'!HK4</f>
        <v>3</v>
      </c>
      <c r="EZ4" s="5">
        <f>'داده ها'!HL4</f>
        <v>0</v>
      </c>
      <c r="FA4" s="5">
        <f>'داده ها'!HM4</f>
        <v>0</v>
      </c>
      <c r="FB4" s="5">
        <f>'داده ها'!HN4</f>
        <v>0</v>
      </c>
      <c r="FC4" s="5">
        <f>'داده ها'!HO4</f>
        <v>0</v>
      </c>
      <c r="FD4" s="5">
        <f t="shared" si="25"/>
        <v>26</v>
      </c>
      <c r="FE4" t="str">
        <f t="shared" si="26"/>
        <v>بدتر از متوسط</v>
      </c>
      <c r="FF4" t="str">
        <f t="shared" si="27"/>
        <v>بدتر از متوسط</v>
      </c>
      <c r="FG4" s="5">
        <f>'داده ها'!HP4</f>
        <v>2</v>
      </c>
      <c r="FH4" s="5">
        <f>'داده ها'!HQ4</f>
        <v>3</v>
      </c>
      <c r="FI4" s="5">
        <f>'داده ها'!HR4</f>
        <v>3</v>
      </c>
      <c r="FJ4" s="5">
        <f>'داده ها'!HS4</f>
        <v>3</v>
      </c>
      <c r="FK4" s="5">
        <f>'داده ها'!HT4</f>
        <v>2</v>
      </c>
      <c r="FL4" s="5">
        <f>'داده ها'!HU4</f>
        <v>3</v>
      </c>
      <c r="FM4" s="5">
        <f>'داده ها'!HV4</f>
        <v>1</v>
      </c>
      <c r="FN4" s="5">
        <f>'داده ها'!HW4</f>
        <v>2</v>
      </c>
      <c r="FO4" s="5">
        <f>'داده ها'!HX4</f>
        <v>3</v>
      </c>
      <c r="FP4" s="5">
        <f>'داده ها'!HY4</f>
        <v>3</v>
      </c>
      <c r="FQ4" s="5">
        <f>'داده ها'!HZ4</f>
        <v>3</v>
      </c>
      <c r="FR4" s="5">
        <f>'داده ها'!IA4</f>
        <v>2</v>
      </c>
      <c r="FS4" s="5">
        <f>'داده ها'!IB4</f>
        <v>2</v>
      </c>
      <c r="FT4" s="5">
        <f>'داده ها'!IC4</f>
        <v>2</v>
      </c>
      <c r="FU4" s="5">
        <f>'داده ها'!ID4</f>
        <v>3</v>
      </c>
      <c r="FV4" s="5">
        <f t="shared" si="28"/>
        <v>37</v>
      </c>
      <c r="FW4" t="str">
        <f t="shared" si="29"/>
        <v>بهتر از متوسط</v>
      </c>
      <c r="FX4" t="str">
        <f t="shared" si="30"/>
        <v>بهتر از متوسط</v>
      </c>
    </row>
    <row r="5" spans="4:180" ht="18.75" customHeight="1" x14ac:dyDescent="0.3">
      <c r="D5" s="5">
        <f>'داده ها'!CO5</f>
        <v>0</v>
      </c>
      <c r="E5" s="5">
        <f>'داده ها'!CP5</f>
        <v>0</v>
      </c>
      <c r="F5" s="5">
        <f>'داده ها'!CQ5</f>
        <v>0</v>
      </c>
      <c r="G5" s="5">
        <f>'داده ها'!CR5</f>
        <v>0</v>
      </c>
      <c r="H5" s="5">
        <f>'داده ها'!CS5</f>
        <v>0</v>
      </c>
      <c r="I5" s="5">
        <f>'داده ها'!CT5</f>
        <v>0</v>
      </c>
      <c r="J5" s="5">
        <f>'داده ها'!CU5</f>
        <v>0</v>
      </c>
      <c r="K5" s="5">
        <f t="shared" si="0"/>
        <v>0</v>
      </c>
      <c r="L5" t="str">
        <f t="shared" si="1"/>
        <v>شما آمادگی لازم برای فعالیت بدنی را دارید.</v>
      </c>
      <c r="M5" s="5">
        <f>'داده ها'!CV5</f>
        <v>50</v>
      </c>
      <c r="N5" s="5">
        <f>'داده ها'!CW5</f>
        <v>75</v>
      </c>
      <c r="O5" s="5">
        <f>'داده ها'!CX5</f>
        <v>100</v>
      </c>
      <c r="P5" s="5">
        <f>'داده ها'!CY5</f>
        <v>100</v>
      </c>
      <c r="Q5" s="5">
        <f>'داده ها'!CZ5</f>
        <v>100</v>
      </c>
      <c r="R5" s="5">
        <f>'داده ها'!DA5</f>
        <v>100</v>
      </c>
      <c r="S5" s="5">
        <f>'داده ها'!DB5</f>
        <v>100</v>
      </c>
      <c r="T5" s="5">
        <f>'داده ها'!DC5</f>
        <v>100</v>
      </c>
      <c r="U5" s="5">
        <f>'داده ها'!DD5</f>
        <v>100</v>
      </c>
      <c r="V5" s="5">
        <f>'داده ها'!DE5</f>
        <v>100</v>
      </c>
      <c r="W5" s="5">
        <f>'داده ها'!DF5</f>
        <v>100</v>
      </c>
      <c r="X5" s="5">
        <f>'داده ها'!DG5</f>
        <v>100</v>
      </c>
      <c r="Y5" s="5">
        <f>'داده ها'!DH5</f>
        <v>100</v>
      </c>
      <c r="Z5" s="5">
        <f>'داده ها'!DI5</f>
        <v>100</v>
      </c>
      <c r="AA5" s="5">
        <f>'داده ها'!DJ5</f>
        <v>100</v>
      </c>
      <c r="AB5" s="5">
        <f>'داده ها'!DK5</f>
        <v>100</v>
      </c>
      <c r="AC5" s="5">
        <f>'داده ها'!DL5</f>
        <v>100</v>
      </c>
      <c r="AD5" s="5">
        <f>'داده ها'!DM5</f>
        <v>100</v>
      </c>
      <c r="AE5" s="5">
        <f>'داده ها'!DN5</f>
        <v>100</v>
      </c>
      <c r="AF5" s="5">
        <f>'داده ها'!DO5</f>
        <v>100</v>
      </c>
      <c r="AG5" s="5">
        <f>'داده ها'!DP5</f>
        <v>100</v>
      </c>
      <c r="AH5" s="5">
        <f>'داده ها'!DQ5</f>
        <v>100</v>
      </c>
      <c r="AI5" s="5">
        <f>'داده ها'!DR5</f>
        <v>60</v>
      </c>
      <c r="AJ5" s="5">
        <f>'داده ها'!DS5</f>
        <v>80</v>
      </c>
      <c r="AK5" s="5">
        <f>'داده ها'!DT5</f>
        <v>80</v>
      </c>
      <c r="AL5" s="5">
        <f>'داده ها'!DU5</f>
        <v>60</v>
      </c>
      <c r="AM5" s="5">
        <f>'داده ها'!DV5</f>
        <v>80</v>
      </c>
      <c r="AN5" s="5">
        <f>'داده ها'!DW5</f>
        <v>80</v>
      </c>
      <c r="AO5" s="5">
        <f>'داده ها'!DX5</f>
        <v>80</v>
      </c>
      <c r="AP5" s="5">
        <f>'داده ها'!DY5</f>
        <v>80</v>
      </c>
      <c r="AQ5" s="5">
        <f>'داده ها'!DZ5</f>
        <v>100</v>
      </c>
      <c r="AR5" s="5">
        <f>'داده ها'!EA5</f>
        <v>75</v>
      </c>
      <c r="AS5" s="5">
        <f>'داده ها'!EB5</f>
        <v>25</v>
      </c>
      <c r="AT5" s="5">
        <f>'داده ها'!EC5</f>
        <v>75</v>
      </c>
      <c r="AU5" s="5">
        <f>'داده ها'!ED5</f>
        <v>100</v>
      </c>
      <c r="AV5" s="5">
        <f>'داده ها'!EE5</f>
        <v>75</v>
      </c>
      <c r="AW5" s="6">
        <f t="shared" si="2"/>
        <v>100</v>
      </c>
      <c r="AX5" s="6">
        <f t="shared" si="3"/>
        <v>100</v>
      </c>
      <c r="AY5" s="6">
        <f t="shared" si="4"/>
        <v>100</v>
      </c>
      <c r="AZ5" s="6">
        <f t="shared" si="5"/>
        <v>80</v>
      </c>
      <c r="BA5" s="6">
        <f t="shared" si="6"/>
        <v>76</v>
      </c>
      <c r="BB5" s="8">
        <f t="shared" si="7"/>
        <v>87.5</v>
      </c>
      <c r="BC5" s="6">
        <f t="shared" si="8"/>
        <v>100</v>
      </c>
      <c r="BD5" s="6">
        <f t="shared" si="9"/>
        <v>65</v>
      </c>
      <c r="BE5" s="8">
        <f t="shared" si="10"/>
        <v>91.25</v>
      </c>
      <c r="BF5" s="6">
        <f t="shared" si="11"/>
        <v>95</v>
      </c>
      <c r="BG5" s="7" t="str">
        <f t="shared" si="12"/>
        <v>بهتر از متوسط</v>
      </c>
      <c r="BH5" s="7" t="str">
        <f t="shared" si="13"/>
        <v>بهتر از متوسط</v>
      </c>
      <c r="BI5" s="7" t="str">
        <f t="shared" si="14"/>
        <v>بهتر از متوسط</v>
      </c>
      <c r="BJ5" s="7" t="str">
        <f t="shared" si="15"/>
        <v>بهتر از متوسط</v>
      </c>
      <c r="BK5" s="5">
        <f>'داده ها'!EF5</f>
        <v>1</v>
      </c>
      <c r="BL5" s="5">
        <f>'داده ها'!EG5</f>
        <v>2</v>
      </c>
      <c r="BM5" s="5">
        <f>'داده ها'!EH5</f>
        <v>1</v>
      </c>
      <c r="BN5" s="5">
        <f>'داده ها'!EI5</f>
        <v>3</v>
      </c>
      <c r="BO5" s="5">
        <f>'داده ها'!EJ5</f>
        <v>3</v>
      </c>
      <c r="BP5" s="5">
        <f>'داده ها'!EK5</f>
        <v>1</v>
      </c>
      <c r="BQ5" s="5">
        <f>'داده ها'!EL5</f>
        <v>2</v>
      </c>
      <c r="BR5" s="5">
        <f>'داده ها'!EM5</f>
        <v>3</v>
      </c>
      <c r="BS5" s="5">
        <f>'داده ها'!EN5</f>
        <v>2</v>
      </c>
      <c r="BT5" s="5">
        <f>'داده ها'!EO5</f>
        <v>1</v>
      </c>
      <c r="BU5" s="5">
        <f>'داده ها'!EP5</f>
        <v>2</v>
      </c>
      <c r="BV5" s="5">
        <f>'داده ها'!EQ5</f>
        <v>1</v>
      </c>
      <c r="BW5" s="5">
        <f>'داده ها'!ER5</f>
        <v>3</v>
      </c>
      <c r="BX5" s="5">
        <f>'داده ها'!ES5</f>
        <v>1</v>
      </c>
      <c r="BY5" s="5">
        <f>'داده ها'!ET5</f>
        <v>2</v>
      </c>
      <c r="BZ5" s="5">
        <f>'داده ها'!EU5</f>
        <v>2</v>
      </c>
      <c r="CA5" s="5">
        <f>'داده ها'!EV5</f>
        <v>1</v>
      </c>
      <c r="CB5" s="5">
        <f>'داده ها'!EW5</f>
        <v>1</v>
      </c>
      <c r="CC5" s="5">
        <f>'داده ها'!EX5</f>
        <v>1</v>
      </c>
      <c r="CD5" s="5">
        <f t="shared" si="16"/>
        <v>33</v>
      </c>
      <c r="CE5" t="str">
        <f t="shared" si="17"/>
        <v>بدتر از متوسط</v>
      </c>
      <c r="CF5" t="str">
        <f t="shared" si="18"/>
        <v>بدتر از متوسط</v>
      </c>
      <c r="CG5" s="5">
        <f>'داده ها'!EY5</f>
        <v>1</v>
      </c>
      <c r="CH5" s="5">
        <f>'داده ها'!EZ5</f>
        <v>0</v>
      </c>
      <c r="CI5" s="5">
        <f>'داده ها'!FA5</f>
        <v>0</v>
      </c>
      <c r="CJ5" s="5">
        <f>'داده ها'!FB5</f>
        <v>0</v>
      </c>
      <c r="CK5" s="5">
        <f>'داده ها'!FC5</f>
        <v>1</v>
      </c>
      <c r="CL5" s="5">
        <f>'داده ها'!FD5</f>
        <v>0</v>
      </c>
      <c r="CM5" s="5">
        <f>'داده ها'!FE5</f>
        <v>0</v>
      </c>
      <c r="CN5" s="5">
        <f>'داده ها'!FF5</f>
        <v>0</v>
      </c>
      <c r="CO5" s="5">
        <f>'داده ها'!FG5</f>
        <v>0</v>
      </c>
      <c r="CP5" s="2" t="b">
        <f>'داده ها'!FH5</f>
        <v>0</v>
      </c>
      <c r="CQ5" s="5">
        <f>'داده ها'!FI5</f>
        <v>1</v>
      </c>
      <c r="CR5" s="5">
        <f>'داده ها'!FJ5</f>
        <v>0</v>
      </c>
      <c r="CS5" s="5">
        <f>'داده ها'!FK5</f>
        <v>0</v>
      </c>
      <c r="CT5" s="5">
        <f>'داده ها'!FL5</f>
        <v>0</v>
      </c>
      <c r="CU5" s="5">
        <f>'داده ها'!FM5</f>
        <v>2</v>
      </c>
      <c r="CV5" s="5">
        <f>'داده ها'!FN5</f>
        <v>1</v>
      </c>
      <c r="CW5" s="5">
        <f>'داده ها'!FO5</f>
        <v>2</v>
      </c>
      <c r="CX5" s="5">
        <f>'داده ها'!FP5</f>
        <v>2</v>
      </c>
      <c r="CY5" s="5">
        <f>'داده ها'!FQ5</f>
        <v>1</v>
      </c>
      <c r="CZ5" s="5">
        <f>'داده ها'!FR5</f>
        <v>1</v>
      </c>
      <c r="DA5" s="5">
        <f>'داده ها'!FS5</f>
        <v>2</v>
      </c>
      <c r="DB5" s="5">
        <f>'داده ها'!FT5</f>
        <v>1</v>
      </c>
      <c r="DC5" s="5">
        <f>'داده ها'!FU5</f>
        <v>0</v>
      </c>
      <c r="DD5" s="5">
        <f>'داده ها'!FV5</f>
        <v>0</v>
      </c>
      <c r="DE5" s="5">
        <f>'داده ها'!FW5</f>
        <v>0</v>
      </c>
      <c r="DF5" s="5">
        <f>'داده ها'!FX5</f>
        <v>0</v>
      </c>
      <c r="DG5" s="5">
        <f>'داده ها'!FY5</f>
        <v>0</v>
      </c>
      <c r="DH5" s="5">
        <f>'داده ها'!FZ5</f>
        <v>0</v>
      </c>
      <c r="DI5" s="5">
        <f t="shared" si="19"/>
        <v>15</v>
      </c>
      <c r="DJ5" t="str">
        <f t="shared" si="20"/>
        <v>بهتر از متوسط</v>
      </c>
      <c r="DK5" t="str">
        <f t="shared" si="21"/>
        <v>بهتر از متوسط</v>
      </c>
      <c r="DL5" s="5">
        <f>'داده ها'!GA5</f>
        <v>3</v>
      </c>
      <c r="DM5" s="5">
        <f>'داده ها'!GB5</f>
        <v>3</v>
      </c>
      <c r="DN5" s="5">
        <f>'داده ها'!GC5</f>
        <v>2</v>
      </c>
      <c r="DO5" s="5">
        <f>'داده ها'!GD5</f>
        <v>3</v>
      </c>
      <c r="DP5" s="5">
        <f>'داده ها'!GE5</f>
        <v>3</v>
      </c>
      <c r="DQ5" s="2" t="b">
        <f>'داده ها'!GF5</f>
        <v>0</v>
      </c>
      <c r="DR5" s="5">
        <f>'داده ها'!GG5</f>
        <v>2</v>
      </c>
      <c r="DS5" s="5">
        <f>'داده ها'!GH5</f>
        <v>1</v>
      </c>
      <c r="DT5" s="5">
        <f>'داده ها'!GI5</f>
        <v>2</v>
      </c>
      <c r="DU5" s="5">
        <f>'داده ها'!GJ5</f>
        <v>2</v>
      </c>
      <c r="DV5" s="5">
        <f>'داده ها'!GK5</f>
        <v>2</v>
      </c>
      <c r="DW5" s="5">
        <f>'داده ها'!GL5</f>
        <v>1</v>
      </c>
      <c r="DX5" s="5">
        <f t="shared" si="22"/>
        <v>24</v>
      </c>
      <c r="DY5" t="str">
        <f t="shared" si="23"/>
        <v>بهتر از متوسط</v>
      </c>
      <c r="DZ5" t="str">
        <f t="shared" si="24"/>
        <v>بهتر از متوسط</v>
      </c>
      <c r="EA5" s="5">
        <f>'داده ها'!GM5</f>
        <v>2</v>
      </c>
      <c r="EB5" s="5">
        <f>'داده ها'!GN5</f>
        <v>3</v>
      </c>
      <c r="EC5" s="5">
        <f>'داده ها'!GO5</f>
        <v>3</v>
      </c>
      <c r="ED5" s="5">
        <f>'داده ها'!GP5</f>
        <v>3</v>
      </c>
      <c r="EE5" s="5">
        <f>'داده ها'!GQ5</f>
        <v>3</v>
      </c>
      <c r="EF5" s="5">
        <f>'داده ها'!GR5</f>
        <v>2</v>
      </c>
      <c r="EG5" s="5">
        <f>'داده ها'!GS5</f>
        <v>3</v>
      </c>
      <c r="EH5" s="5">
        <f>'داده ها'!GT5</f>
        <v>3</v>
      </c>
      <c r="EI5" s="5">
        <f>'داده ها'!GU5</f>
        <v>3</v>
      </c>
      <c r="EJ5" s="5">
        <f>'داده ها'!GV5</f>
        <v>1</v>
      </c>
      <c r="EK5" s="5">
        <f>'داده ها'!GW5</f>
        <v>3</v>
      </c>
      <c r="EL5" s="5">
        <f>'داده ها'!GX5</f>
        <v>1</v>
      </c>
      <c r="EM5" s="5">
        <f>'داده ها'!GY5</f>
        <v>2</v>
      </c>
      <c r="EN5" s="5">
        <f>'داده ها'!GZ5</f>
        <v>3</v>
      </c>
      <c r="EO5" s="5">
        <f>'داده ها'!HA5</f>
        <v>3</v>
      </c>
      <c r="EP5" s="5">
        <f>'داده ها'!HB5</f>
        <v>3</v>
      </c>
      <c r="EQ5" s="5">
        <f>'داده ها'!HC5</f>
        <v>3</v>
      </c>
      <c r="ER5" s="5">
        <f>'داده ها'!HD5</f>
        <v>3</v>
      </c>
      <c r="ES5" s="5">
        <f>'داده ها'!HE5</f>
        <v>3</v>
      </c>
      <c r="ET5" s="5">
        <f>'داده ها'!HF5</f>
        <v>3</v>
      </c>
      <c r="EU5" s="5">
        <f>'داده ها'!HG5</f>
        <v>2</v>
      </c>
      <c r="EV5" s="5">
        <f>'داده ها'!HH5</f>
        <v>3</v>
      </c>
      <c r="EW5" s="5">
        <f>'داده ها'!HI5</f>
        <v>3</v>
      </c>
      <c r="EX5" s="5">
        <f>'داده ها'!HJ5</f>
        <v>3</v>
      </c>
      <c r="EY5" s="5">
        <f>'داده ها'!HK5</f>
        <v>3</v>
      </c>
      <c r="EZ5" s="5">
        <f>'داده ها'!HL5</f>
        <v>3</v>
      </c>
      <c r="FA5" s="5">
        <f>'داده ها'!HM5</f>
        <v>3</v>
      </c>
      <c r="FB5" s="5">
        <f>'داده ها'!HN5</f>
        <v>3</v>
      </c>
      <c r="FC5" s="5">
        <f>'داده ها'!HO5</f>
        <v>2</v>
      </c>
      <c r="FD5" s="5">
        <f t="shared" si="25"/>
        <v>78</v>
      </c>
      <c r="FE5" t="str">
        <f t="shared" si="26"/>
        <v>بهتر از متوسط</v>
      </c>
      <c r="FF5" t="str">
        <f t="shared" si="27"/>
        <v>بهتر از متوسط</v>
      </c>
      <c r="FG5" s="5">
        <f>'داده ها'!HP5</f>
        <v>2</v>
      </c>
      <c r="FH5" s="5">
        <f>'داده ها'!HQ5</f>
        <v>3</v>
      </c>
      <c r="FI5" s="5">
        <f>'داده ها'!HR5</f>
        <v>3</v>
      </c>
      <c r="FJ5" s="5">
        <f>'داده ها'!HS5</f>
        <v>3</v>
      </c>
      <c r="FK5" s="5">
        <f>'داده ها'!HT5</f>
        <v>3</v>
      </c>
      <c r="FL5" s="5">
        <f>'داده ها'!HU5</f>
        <v>3</v>
      </c>
      <c r="FM5" s="5">
        <f>'داده ها'!HV5</f>
        <v>3</v>
      </c>
      <c r="FN5" s="5">
        <f>'داده ها'!HW5</f>
        <v>3</v>
      </c>
      <c r="FO5" s="5">
        <f>'داده ها'!HX5</f>
        <v>3</v>
      </c>
      <c r="FP5" s="5">
        <f>'داده ها'!HY5</f>
        <v>3</v>
      </c>
      <c r="FQ5" s="5">
        <f>'داده ها'!HZ5</f>
        <v>3</v>
      </c>
      <c r="FR5" s="5">
        <f>'داده ها'!IA5</f>
        <v>3</v>
      </c>
      <c r="FS5" s="5">
        <f>'داده ها'!IB5</f>
        <v>3</v>
      </c>
      <c r="FT5" s="5">
        <f>'داده ها'!IC5</f>
        <v>3</v>
      </c>
      <c r="FU5" s="5">
        <f>'داده ها'!ID5</f>
        <v>3</v>
      </c>
      <c r="FV5" s="5">
        <f t="shared" si="28"/>
        <v>44</v>
      </c>
      <c r="FW5" t="str">
        <f t="shared" si="29"/>
        <v>بهتر از متوسط</v>
      </c>
      <c r="FX5" t="str">
        <f t="shared" si="30"/>
        <v>بهتر از متوسط</v>
      </c>
    </row>
    <row r="6" spans="4:180" ht="18.75" customHeight="1" x14ac:dyDescent="0.3">
      <c r="D6" s="5">
        <f>'داده ها'!CO6</f>
        <v>0</v>
      </c>
      <c r="E6" s="5">
        <f>'داده ها'!CP6</f>
        <v>0</v>
      </c>
      <c r="F6" s="5">
        <f>'داده ها'!CQ6</f>
        <v>0</v>
      </c>
      <c r="G6" s="5">
        <f>'داده ها'!CR6</f>
        <v>1</v>
      </c>
      <c r="H6" s="5">
        <f>'داده ها'!CS6</f>
        <v>0</v>
      </c>
      <c r="I6" s="5">
        <f>'داده ها'!CT6</f>
        <v>0</v>
      </c>
      <c r="J6" s="5">
        <f>'داده ها'!CU6</f>
        <v>0</v>
      </c>
      <c r="K6" s="5">
        <f t="shared" si="0"/>
        <v>1</v>
      </c>
      <c r="L6" t="str">
        <f t="shared" si="1"/>
        <v xml:space="preserve">باید قبل از اینکه فعالیت بدنی خود را شروع کنید با پزشک مشورت کنید. </v>
      </c>
      <c r="M6" s="5">
        <f>'داده ها'!CV6</f>
        <v>50</v>
      </c>
      <c r="N6" s="5">
        <f>'داده ها'!CW6</f>
        <v>50</v>
      </c>
      <c r="O6" s="5">
        <f>'داده ها'!CX6</f>
        <v>100</v>
      </c>
      <c r="P6" s="5">
        <f>'داده ها'!CY6</f>
        <v>100</v>
      </c>
      <c r="Q6" s="5">
        <f>'داده ها'!CZ6</f>
        <v>100</v>
      </c>
      <c r="R6" s="5">
        <f>'داده ها'!DA6</f>
        <v>100</v>
      </c>
      <c r="S6" s="5">
        <f>'داده ها'!DB6</f>
        <v>100</v>
      </c>
      <c r="T6" s="5">
        <f>'داده ها'!DC6</f>
        <v>100</v>
      </c>
      <c r="U6" s="5">
        <f>'داده ها'!DD6</f>
        <v>100</v>
      </c>
      <c r="V6" s="5">
        <f>'داده ها'!DE6</f>
        <v>100</v>
      </c>
      <c r="W6" s="5">
        <f>'داده ها'!DF6</f>
        <v>100</v>
      </c>
      <c r="X6" s="5">
        <f>'داده ها'!DG6</f>
        <v>100</v>
      </c>
      <c r="Y6" s="5">
        <f>'داده ها'!DH6</f>
        <v>100</v>
      </c>
      <c r="Z6" s="5">
        <f>'داده ها'!DI6</f>
        <v>100</v>
      </c>
      <c r="AA6" s="5">
        <f>'داده ها'!DJ6</f>
        <v>100</v>
      </c>
      <c r="AB6" s="5">
        <f>'داده ها'!DK6</f>
        <v>100</v>
      </c>
      <c r="AC6" s="5">
        <f>'داده ها'!DL6</f>
        <v>0</v>
      </c>
      <c r="AD6" s="5">
        <f>'داده ها'!DM6</f>
        <v>0</v>
      </c>
      <c r="AE6" s="5">
        <f>'داده ها'!DN6</f>
        <v>0</v>
      </c>
      <c r="AF6" s="5">
        <f>'داده ها'!DO6</f>
        <v>75</v>
      </c>
      <c r="AG6" s="5">
        <f>'داده ها'!DP6</f>
        <v>100</v>
      </c>
      <c r="AH6" s="5">
        <f>'داده ها'!DQ6</f>
        <v>100</v>
      </c>
      <c r="AI6" s="5">
        <f>'داده ها'!DR6</f>
        <v>100</v>
      </c>
      <c r="AJ6" s="5">
        <f>'داده ها'!DS6</f>
        <v>80</v>
      </c>
      <c r="AK6" s="5">
        <f>'داده ها'!DT6</f>
        <v>100</v>
      </c>
      <c r="AL6" s="5">
        <f>'داده ها'!DU6</f>
        <v>80</v>
      </c>
      <c r="AM6" s="5">
        <f>'داده ها'!DV6</f>
        <v>80</v>
      </c>
      <c r="AN6" s="5">
        <f>'داده ها'!DW6</f>
        <v>60</v>
      </c>
      <c r="AO6" s="5">
        <f>'داده ها'!DX6</f>
        <v>100</v>
      </c>
      <c r="AP6" s="5">
        <f>'داده ها'!DY6</f>
        <v>100</v>
      </c>
      <c r="AQ6" s="5">
        <f>'داده ها'!DZ6</f>
        <v>40</v>
      </c>
      <c r="AR6" s="5">
        <f>'داده ها'!EA6</f>
        <v>75</v>
      </c>
      <c r="AS6" s="5">
        <f>'داده ها'!EB6</f>
        <v>75</v>
      </c>
      <c r="AT6" s="5">
        <f>'داده ها'!EC6</f>
        <v>25</v>
      </c>
      <c r="AU6" s="5">
        <f>'داده ها'!ED6</f>
        <v>25</v>
      </c>
      <c r="AV6" s="5">
        <f>'داده ها'!EE6</f>
        <v>25</v>
      </c>
      <c r="AW6" s="6">
        <f t="shared" si="2"/>
        <v>100</v>
      </c>
      <c r="AX6" s="6">
        <f t="shared" si="3"/>
        <v>100</v>
      </c>
      <c r="AY6" s="6">
        <f t="shared" si="4"/>
        <v>0</v>
      </c>
      <c r="AZ6" s="6">
        <f t="shared" si="5"/>
        <v>80</v>
      </c>
      <c r="BA6" s="6">
        <f t="shared" si="6"/>
        <v>84</v>
      </c>
      <c r="BB6" s="6">
        <f t="shared" si="7"/>
        <v>75</v>
      </c>
      <c r="BC6" s="6">
        <f t="shared" si="8"/>
        <v>100</v>
      </c>
      <c r="BD6" s="6">
        <f t="shared" si="9"/>
        <v>40</v>
      </c>
      <c r="BE6" s="6">
        <f t="shared" si="10"/>
        <v>85</v>
      </c>
      <c r="BF6" s="6">
        <f t="shared" si="11"/>
        <v>70</v>
      </c>
      <c r="BG6" s="7" t="str">
        <f t="shared" si="12"/>
        <v>بهتر از متوسط</v>
      </c>
      <c r="BH6" s="7" t="str">
        <f t="shared" si="13"/>
        <v>بهتر از متوسط</v>
      </c>
      <c r="BI6" s="7" t="str">
        <f t="shared" si="14"/>
        <v>بهتر از متوسط</v>
      </c>
      <c r="BJ6" s="7" t="str">
        <f t="shared" si="15"/>
        <v>بهتر از متوسط</v>
      </c>
      <c r="BK6" s="5">
        <f>'داده ها'!EF6</f>
        <v>4</v>
      </c>
      <c r="BL6" s="5">
        <f>'داده ها'!EG6</f>
        <v>2</v>
      </c>
      <c r="BM6" s="5">
        <f>'داده ها'!EH6</f>
        <v>4</v>
      </c>
      <c r="BN6" s="5">
        <f>'داده ها'!EI6</f>
        <v>3</v>
      </c>
      <c r="BO6" s="5">
        <f>'داده ها'!EJ6</f>
        <v>4</v>
      </c>
      <c r="BP6" s="5">
        <f>'داده ها'!EK6</f>
        <v>4</v>
      </c>
      <c r="BQ6" s="5">
        <f>'داده ها'!EL6</f>
        <v>4</v>
      </c>
      <c r="BR6" s="5">
        <f>'داده ها'!EM6</f>
        <v>4</v>
      </c>
      <c r="BS6" s="5">
        <f>'داده ها'!EN6</f>
        <v>4</v>
      </c>
      <c r="BT6" s="5">
        <f>'داده ها'!EO6</f>
        <v>4</v>
      </c>
      <c r="BU6" s="5">
        <f>'داده ها'!EP6</f>
        <v>4</v>
      </c>
      <c r="BV6" s="5">
        <f>'داده ها'!EQ6</f>
        <v>4</v>
      </c>
      <c r="BW6" s="5">
        <f>'داده ها'!ER6</f>
        <v>2</v>
      </c>
      <c r="BX6" s="5">
        <f>'داده ها'!ES6</f>
        <v>3</v>
      </c>
      <c r="BY6" s="5">
        <f>'داده ها'!ET6</f>
        <v>0</v>
      </c>
      <c r="BZ6" s="5">
        <f>'داده ها'!EU6</f>
        <v>4</v>
      </c>
      <c r="CA6" s="5">
        <f>'داده ها'!EV6</f>
        <v>4</v>
      </c>
      <c r="CB6" s="5">
        <f>'داده ها'!EW6</f>
        <v>2</v>
      </c>
      <c r="CC6" s="5">
        <f>'داده ها'!EX6</f>
        <v>4</v>
      </c>
      <c r="CD6" s="5">
        <f t="shared" si="16"/>
        <v>64</v>
      </c>
      <c r="CE6" t="str">
        <f t="shared" si="17"/>
        <v>بهتر از متوسط</v>
      </c>
      <c r="CF6" t="str">
        <f t="shared" si="18"/>
        <v>بهتر از متوسط</v>
      </c>
      <c r="CG6" s="5">
        <f>'داده ها'!EY6</f>
        <v>1</v>
      </c>
      <c r="CH6" s="5">
        <f>'داده ها'!EZ6</f>
        <v>2</v>
      </c>
      <c r="CI6" s="5">
        <f>'داده ها'!FA6</f>
        <v>1</v>
      </c>
      <c r="CJ6" s="5">
        <f>'داده ها'!FB6</f>
        <v>1</v>
      </c>
      <c r="CK6" s="5">
        <f>'داده ها'!FC6</f>
        <v>3</v>
      </c>
      <c r="CL6" s="5">
        <f>'داده ها'!FD6</f>
        <v>1</v>
      </c>
      <c r="CM6" s="5">
        <f>'داده ها'!FE6</f>
        <v>2</v>
      </c>
      <c r="CN6" s="5">
        <f>'داده ها'!FF6</f>
        <v>3</v>
      </c>
      <c r="CO6" s="5">
        <f>'داده ها'!FG6</f>
        <v>3</v>
      </c>
      <c r="CP6" s="5">
        <f>'داده ها'!FH6</f>
        <v>1</v>
      </c>
      <c r="CQ6" s="5">
        <f>'داده ها'!FI6</f>
        <v>0</v>
      </c>
      <c r="CR6" s="5">
        <f>'داده ها'!FJ6</f>
        <v>0</v>
      </c>
      <c r="CS6" s="5">
        <f>'داده ها'!FK6</f>
        <v>0</v>
      </c>
      <c r="CT6" s="5">
        <f>'داده ها'!FL6</f>
        <v>0</v>
      </c>
      <c r="CU6" s="5">
        <f>'داده ها'!FM6</f>
        <v>0</v>
      </c>
      <c r="CV6" s="5">
        <f>'داده ها'!FN6</f>
        <v>2</v>
      </c>
      <c r="CW6" s="5">
        <f>'داده ها'!FO6</f>
        <v>2</v>
      </c>
      <c r="CX6" s="5">
        <f>'داده ها'!FP6</f>
        <v>1</v>
      </c>
      <c r="CY6" s="5">
        <f>'داده ها'!FQ6</f>
        <v>3</v>
      </c>
      <c r="CZ6" s="5">
        <f>'داده ها'!FR6</f>
        <v>3</v>
      </c>
      <c r="DA6" s="5">
        <f>'داده ها'!FS6</f>
        <v>3</v>
      </c>
      <c r="DB6" s="5">
        <f>'داده ها'!FT6</f>
        <v>0</v>
      </c>
      <c r="DC6" s="5">
        <f>'داده ها'!FU6</f>
        <v>0</v>
      </c>
      <c r="DD6" s="5">
        <f>'داده ها'!FV6</f>
        <v>0</v>
      </c>
      <c r="DE6" s="5">
        <f>'داده ها'!FW6</f>
        <v>0</v>
      </c>
      <c r="DF6" s="5">
        <f>'داده ها'!FX6</f>
        <v>0</v>
      </c>
      <c r="DG6" s="5">
        <f>'داده ها'!FY6</f>
        <v>0</v>
      </c>
      <c r="DH6" s="5">
        <f>'داده ها'!FZ6</f>
        <v>0</v>
      </c>
      <c r="DI6" s="5">
        <f t="shared" si="19"/>
        <v>32</v>
      </c>
      <c r="DJ6" t="str">
        <f t="shared" si="20"/>
        <v>بدتر از متوسط</v>
      </c>
      <c r="DK6" t="str">
        <f t="shared" si="21"/>
        <v>بدتر از متوسط</v>
      </c>
      <c r="DL6" s="5">
        <f>'داده ها'!GA6</f>
        <v>1</v>
      </c>
      <c r="DM6" s="5">
        <f>'داده ها'!GB6</f>
        <v>3</v>
      </c>
      <c r="DN6" s="5">
        <f>'داده ها'!GC6</f>
        <v>3</v>
      </c>
      <c r="DO6" s="5">
        <f>'داده ها'!GD6</f>
        <v>2</v>
      </c>
      <c r="DP6" s="5">
        <f>'داده ها'!GE6</f>
        <v>3</v>
      </c>
      <c r="DQ6" s="5">
        <f>'داده ها'!GF6</f>
        <v>2</v>
      </c>
      <c r="DR6" s="5">
        <f>'داده ها'!GG6</f>
        <v>1</v>
      </c>
      <c r="DS6" s="5">
        <f>'داده ها'!GH6</f>
        <v>2</v>
      </c>
      <c r="DT6" s="5">
        <f>'داده ها'!GI6</f>
        <v>2</v>
      </c>
      <c r="DU6" s="5">
        <f>'داده ها'!GJ6</f>
        <v>1</v>
      </c>
      <c r="DV6" s="5">
        <f>'داده ها'!GK6</f>
        <v>1</v>
      </c>
      <c r="DW6" s="5">
        <f>'داده ها'!GL6</f>
        <v>4</v>
      </c>
      <c r="DX6" s="5">
        <f t="shared" si="22"/>
        <v>25</v>
      </c>
      <c r="DY6" t="str">
        <f t="shared" si="23"/>
        <v>بهتر از متوسط</v>
      </c>
      <c r="DZ6" t="str">
        <f t="shared" si="24"/>
        <v>بهتر از متوسط</v>
      </c>
      <c r="EA6" s="5">
        <f>'داده ها'!GM6</f>
        <v>3</v>
      </c>
      <c r="EB6" s="5">
        <f>'داده ها'!GN6</f>
        <v>3</v>
      </c>
      <c r="EC6" s="5">
        <f>'داده ها'!GO6</f>
        <v>3</v>
      </c>
      <c r="ED6" s="5">
        <f>'داده ها'!GP6</f>
        <v>2</v>
      </c>
      <c r="EE6" s="5">
        <f>'داده ها'!GQ6</f>
        <v>3</v>
      </c>
      <c r="EF6" s="5">
        <f>'داده ها'!GR6</f>
        <v>3</v>
      </c>
      <c r="EG6" s="5">
        <f>'داده ها'!GS6</f>
        <v>3</v>
      </c>
      <c r="EH6" s="5">
        <f>'داده ها'!GT6</f>
        <v>3</v>
      </c>
      <c r="EI6" s="5">
        <f>'داده ها'!GU6</f>
        <v>3</v>
      </c>
      <c r="EJ6" s="5">
        <f>'داده ها'!GV6</f>
        <v>3</v>
      </c>
      <c r="EK6" s="5">
        <f>'داده ها'!GW6</f>
        <v>3</v>
      </c>
      <c r="EL6" s="5">
        <f>'داده ها'!GX6</f>
        <v>3</v>
      </c>
      <c r="EM6" s="5">
        <f>'داده ها'!GY6</f>
        <v>3</v>
      </c>
      <c r="EN6" s="5">
        <f>'داده ها'!GZ6</f>
        <v>3</v>
      </c>
      <c r="EO6" s="5">
        <f>'داده ها'!HA6</f>
        <v>3</v>
      </c>
      <c r="EP6" s="5">
        <f>'داده ها'!HB6</f>
        <v>3</v>
      </c>
      <c r="EQ6" s="5">
        <f>'داده ها'!HC6</f>
        <v>3</v>
      </c>
      <c r="ER6" s="5">
        <f>'داده ها'!HD6</f>
        <v>3</v>
      </c>
      <c r="ES6" s="5">
        <f>'داده ها'!HE6</f>
        <v>3</v>
      </c>
      <c r="ET6" s="5">
        <f>'داده ها'!HF6</f>
        <v>3</v>
      </c>
      <c r="EU6" s="5">
        <f>'داده ها'!HG6</f>
        <v>2</v>
      </c>
      <c r="EV6" s="5">
        <f>'داده ها'!HH6</f>
        <v>3</v>
      </c>
      <c r="EW6" s="5">
        <f>'داده ها'!HI6</f>
        <v>3</v>
      </c>
      <c r="EX6" s="5">
        <f>'داده ها'!HJ6</f>
        <v>3</v>
      </c>
      <c r="EY6" s="5">
        <f>'داده ها'!HK6</f>
        <v>3</v>
      </c>
      <c r="EZ6" s="5">
        <f>'داده ها'!HL6</f>
        <v>3</v>
      </c>
      <c r="FA6" s="5">
        <f>'داده ها'!HM6</f>
        <v>3</v>
      </c>
      <c r="FB6" s="5">
        <f>'داده ها'!HN6</f>
        <v>3</v>
      </c>
      <c r="FC6" s="5">
        <f>'داده ها'!HO6</f>
        <v>1</v>
      </c>
      <c r="FD6" s="5">
        <f t="shared" si="25"/>
        <v>83</v>
      </c>
      <c r="FE6" t="str">
        <f t="shared" si="26"/>
        <v>بهتر از متوسط</v>
      </c>
      <c r="FF6" t="str">
        <f t="shared" si="27"/>
        <v>بهتر از متوسط</v>
      </c>
      <c r="FG6" s="5">
        <f>'داده ها'!HP6</f>
        <v>2</v>
      </c>
      <c r="FH6" s="5">
        <f>'داده ها'!HQ6</f>
        <v>3</v>
      </c>
      <c r="FI6" s="5">
        <f>'داده ها'!HR6</f>
        <v>3</v>
      </c>
      <c r="FJ6" s="5">
        <f>'داده ها'!HS6</f>
        <v>3</v>
      </c>
      <c r="FK6" s="5">
        <f>'داده ها'!HT6</f>
        <v>3</v>
      </c>
      <c r="FL6" s="5">
        <f>'داده ها'!HU6</f>
        <v>3</v>
      </c>
      <c r="FM6" s="5">
        <f>'داده ها'!HV6</f>
        <v>3</v>
      </c>
      <c r="FN6" s="5">
        <f>'داده ها'!HW6</f>
        <v>2</v>
      </c>
      <c r="FO6" s="5">
        <f>'داده ها'!HX6</f>
        <v>3</v>
      </c>
      <c r="FP6" s="5">
        <f>'داده ها'!HY6</f>
        <v>3</v>
      </c>
      <c r="FQ6" s="5">
        <f>'داده ها'!HZ6</f>
        <v>3</v>
      </c>
      <c r="FR6" s="5">
        <f>'داده ها'!IA6</f>
        <v>3</v>
      </c>
      <c r="FS6" s="5">
        <f>'داده ها'!IB6</f>
        <v>3</v>
      </c>
      <c r="FT6" s="5">
        <f>'داده ها'!IC6</f>
        <v>3</v>
      </c>
      <c r="FU6" s="5">
        <f>'داده ها'!ID6</f>
        <v>3</v>
      </c>
      <c r="FV6" s="5">
        <f t="shared" si="28"/>
        <v>43</v>
      </c>
      <c r="FW6" t="str">
        <f t="shared" si="29"/>
        <v>بهتر از متوسط</v>
      </c>
      <c r="FX6" t="str">
        <f t="shared" si="30"/>
        <v>بهتر از متوسط</v>
      </c>
    </row>
    <row r="7" spans="4:180" ht="18.75" customHeight="1" x14ac:dyDescent="0.3">
      <c r="D7" s="5">
        <f>'داده ها'!CO7</f>
        <v>0</v>
      </c>
      <c r="E7" s="5">
        <f>'داده ها'!CP7</f>
        <v>0</v>
      </c>
      <c r="F7" s="5">
        <f>'داده ها'!CQ7</f>
        <v>0</v>
      </c>
      <c r="G7" s="5">
        <f>'داده ها'!CR7</f>
        <v>1</v>
      </c>
      <c r="H7" s="5">
        <f>'داده ها'!CS7</f>
        <v>0</v>
      </c>
      <c r="I7" s="5">
        <f>'داده ها'!CT7</f>
        <v>0</v>
      </c>
      <c r="J7" s="5">
        <f>'داده ها'!CU7</f>
        <v>1</v>
      </c>
      <c r="K7" s="5">
        <f t="shared" si="0"/>
        <v>2</v>
      </c>
      <c r="L7" t="str">
        <f t="shared" si="1"/>
        <v xml:space="preserve">باید قبل از اینکه فعالیت بدنی خود را شروع کنید با پزشک مشورت کنید. </v>
      </c>
      <c r="M7" s="5">
        <f>'داده ها'!CV7</f>
        <v>75</v>
      </c>
      <c r="N7" s="5">
        <f>'داده ها'!CW7</f>
        <v>100</v>
      </c>
      <c r="O7" s="5">
        <f>'داده ها'!CX7</f>
        <v>0</v>
      </c>
      <c r="P7" s="5">
        <f>'داده ها'!CY7</f>
        <v>50</v>
      </c>
      <c r="Q7" s="5">
        <f>'داده ها'!CZ7</f>
        <v>100</v>
      </c>
      <c r="R7" s="5">
        <f>'داده ها'!DA7</f>
        <v>100</v>
      </c>
      <c r="S7" s="5">
        <f>'داده ها'!DB7</f>
        <v>100</v>
      </c>
      <c r="T7" s="5">
        <f>'داده ها'!DC7</f>
        <v>100</v>
      </c>
      <c r="U7" s="5">
        <f>'داده ها'!DD7</f>
        <v>0</v>
      </c>
      <c r="V7" s="5">
        <f>'داده ها'!DE7</f>
        <v>100</v>
      </c>
      <c r="W7" s="5">
        <f>'داده ها'!DF7</f>
        <v>100</v>
      </c>
      <c r="X7" s="5">
        <f>'داده ها'!DG7</f>
        <v>100</v>
      </c>
      <c r="Y7" s="5">
        <f>'داده ها'!DH7</f>
        <v>0</v>
      </c>
      <c r="Z7" s="5">
        <f>'داده ها'!DI7</f>
        <v>0</v>
      </c>
      <c r="AA7" s="5">
        <f>'داده ها'!DJ7</f>
        <v>100</v>
      </c>
      <c r="AB7" s="5">
        <f>'داده ها'!DK7</f>
        <v>100</v>
      </c>
      <c r="AC7" s="5">
        <f>'داده ها'!DL7</f>
        <v>0</v>
      </c>
      <c r="AD7" s="5">
        <f>'داده ها'!DM7</f>
        <v>0</v>
      </c>
      <c r="AE7" s="5">
        <f>'داده ها'!DN7</f>
        <v>0</v>
      </c>
      <c r="AF7" s="5">
        <f>'داده ها'!DO7</f>
        <v>50</v>
      </c>
      <c r="AG7" s="5">
        <f>'داده ها'!DP7</f>
        <v>60</v>
      </c>
      <c r="AH7" s="5">
        <f>'داده ها'!DQ7</f>
        <v>75</v>
      </c>
      <c r="AI7" s="5">
        <f>'داده ها'!DR7</f>
        <v>40</v>
      </c>
      <c r="AJ7" s="5">
        <f>'داده ها'!DS7</f>
        <v>20</v>
      </c>
      <c r="AK7" s="5">
        <f>'داده ها'!DT7</f>
        <v>40</v>
      </c>
      <c r="AL7" s="5">
        <f>'داده ها'!DU7</f>
        <v>40</v>
      </c>
      <c r="AM7" s="5">
        <f>'داده ها'!DV7</f>
        <v>40</v>
      </c>
      <c r="AN7" s="5">
        <f>'داده ها'!DW7</f>
        <v>20</v>
      </c>
      <c r="AO7" s="5">
        <f>'داده ها'!DX7</f>
        <v>100</v>
      </c>
      <c r="AP7" s="5">
        <f>'داده ها'!DY7</f>
        <v>80</v>
      </c>
      <c r="AQ7" s="5">
        <f>'داده ها'!DZ7</f>
        <v>0</v>
      </c>
      <c r="AR7" s="5">
        <f>'داده ها'!EA7</f>
        <v>75</v>
      </c>
      <c r="AS7" s="5">
        <f>'داده ها'!EB7</f>
        <v>50</v>
      </c>
      <c r="AT7" s="5">
        <f>'داده ها'!EC7</f>
        <v>100</v>
      </c>
      <c r="AU7" s="5">
        <f>'داده ها'!ED7</f>
        <v>100</v>
      </c>
      <c r="AV7" s="5">
        <f>'داده ها'!EE7</f>
        <v>75</v>
      </c>
      <c r="AW7" s="6">
        <f t="shared" si="2"/>
        <v>75</v>
      </c>
      <c r="AX7" s="6">
        <f t="shared" si="3"/>
        <v>50</v>
      </c>
      <c r="AY7" s="6">
        <f t="shared" si="4"/>
        <v>0</v>
      </c>
      <c r="AZ7" s="6">
        <f t="shared" si="5"/>
        <v>45</v>
      </c>
      <c r="BA7" s="6">
        <f t="shared" si="6"/>
        <v>40</v>
      </c>
      <c r="BB7" s="8">
        <f t="shared" si="7"/>
        <v>62.5</v>
      </c>
      <c r="BC7" s="8">
        <f t="shared" si="8"/>
        <v>67.5</v>
      </c>
      <c r="BD7" s="6">
        <f t="shared" si="9"/>
        <v>80</v>
      </c>
      <c r="BE7" s="8">
        <f t="shared" si="10"/>
        <v>68.125</v>
      </c>
      <c r="BF7" s="8">
        <f t="shared" si="11"/>
        <v>42.5</v>
      </c>
      <c r="BG7" s="7" t="str">
        <f t="shared" si="12"/>
        <v>بهتر از متوسط</v>
      </c>
      <c r="BH7" s="7" t="str">
        <f t="shared" si="13"/>
        <v>بهتر از متوسط</v>
      </c>
      <c r="BI7" s="7" t="str">
        <f t="shared" si="14"/>
        <v>بدتر از متوسط</v>
      </c>
      <c r="BJ7" s="7" t="str">
        <f t="shared" si="15"/>
        <v>بدتر از متوسط</v>
      </c>
      <c r="BK7" s="5">
        <f>'داده ها'!EF7</f>
        <v>1</v>
      </c>
      <c r="BL7" s="5">
        <f>'داده ها'!EG7</f>
        <v>2</v>
      </c>
      <c r="BM7" s="5">
        <f>'داده ها'!EH7</f>
        <v>3</v>
      </c>
      <c r="BN7" s="5">
        <f>'داده ها'!EI7</f>
        <v>3</v>
      </c>
      <c r="BO7" s="5">
        <f>'داده ها'!EJ7</f>
        <v>4</v>
      </c>
      <c r="BP7" s="5">
        <f>'داده ها'!EK7</f>
        <v>3</v>
      </c>
      <c r="BQ7" s="5">
        <f>'داده ها'!EL7</f>
        <v>2</v>
      </c>
      <c r="BR7" s="5">
        <f>'داده ها'!EM7</f>
        <v>3</v>
      </c>
      <c r="BS7" s="5">
        <f>'داده ها'!EN7</f>
        <v>4</v>
      </c>
      <c r="BT7" s="5">
        <f>'داده ها'!EO7</f>
        <v>4</v>
      </c>
      <c r="BU7" s="5">
        <f>'داده ها'!EP7</f>
        <v>4</v>
      </c>
      <c r="BV7" s="5">
        <f>'داده ها'!EQ7</f>
        <v>3</v>
      </c>
      <c r="BW7" s="5">
        <f>'داده ها'!ER7</f>
        <v>2</v>
      </c>
      <c r="BX7" s="5">
        <f>'داده ها'!ES7</f>
        <v>2</v>
      </c>
      <c r="BY7" s="5">
        <f>'داده ها'!ET7</f>
        <v>3</v>
      </c>
      <c r="BZ7" s="5">
        <f>'داده ها'!EU7</f>
        <v>3</v>
      </c>
      <c r="CA7" s="5">
        <f>'داده ها'!EV7</f>
        <v>1</v>
      </c>
      <c r="CB7" s="5">
        <f>'داده ها'!EW7</f>
        <v>1</v>
      </c>
      <c r="CC7" s="5">
        <f>'داده ها'!EX7</f>
        <v>3</v>
      </c>
      <c r="CD7" s="5">
        <f t="shared" si="16"/>
        <v>51</v>
      </c>
      <c r="CE7" t="str">
        <f t="shared" si="17"/>
        <v>بهتر از متوسط</v>
      </c>
      <c r="CF7" t="str">
        <f t="shared" si="18"/>
        <v>بهتر از متوسط</v>
      </c>
      <c r="CG7" s="5">
        <f>'داده ها'!EY7</f>
        <v>1</v>
      </c>
      <c r="CH7" s="5">
        <f>'داده ها'!EZ7</f>
        <v>2</v>
      </c>
      <c r="CI7" s="5">
        <f>'داده ها'!FA7</f>
        <v>2</v>
      </c>
      <c r="CJ7" s="5">
        <f>'داده ها'!FB7</f>
        <v>0</v>
      </c>
      <c r="CK7" s="5">
        <f>'داده ها'!FC7</f>
        <v>3</v>
      </c>
      <c r="CL7" s="5">
        <f>'داده ها'!FD7</f>
        <v>0</v>
      </c>
      <c r="CM7" s="5">
        <f>'داده ها'!FE7</f>
        <v>3</v>
      </c>
      <c r="CN7" s="5">
        <f>'داده ها'!FF7</f>
        <v>1</v>
      </c>
      <c r="CO7" s="5">
        <f>'داده ها'!FG7</f>
        <v>0</v>
      </c>
      <c r="CP7" s="5">
        <f>'داده ها'!FH7</f>
        <v>3</v>
      </c>
      <c r="CQ7" s="5">
        <f>'داده ها'!FI7</f>
        <v>3</v>
      </c>
      <c r="CR7" s="5">
        <f>'داده ها'!FJ7</f>
        <v>1</v>
      </c>
      <c r="CS7" s="5">
        <f>'داده ها'!FK7</f>
        <v>1</v>
      </c>
      <c r="CT7" s="5">
        <f>'داده ها'!FL7</f>
        <v>2</v>
      </c>
      <c r="CU7" s="5">
        <f>'داده ها'!FM7</f>
        <v>2</v>
      </c>
      <c r="CV7" s="5">
        <f>'داده ها'!FN7</f>
        <v>3</v>
      </c>
      <c r="CW7" s="5">
        <f>'داده ها'!FO7</f>
        <v>2</v>
      </c>
      <c r="CX7" s="5">
        <f>'داده ها'!FP7</f>
        <v>2</v>
      </c>
      <c r="CY7" s="5">
        <f>'داده ها'!FQ7</f>
        <v>2</v>
      </c>
      <c r="CZ7" s="5">
        <f>'داده ها'!FR7</f>
        <v>2</v>
      </c>
      <c r="DA7" s="5">
        <f>'داده ها'!FS7</f>
        <v>0</v>
      </c>
      <c r="DB7" s="5">
        <f>'داده ها'!FT7</f>
        <v>0</v>
      </c>
      <c r="DC7" s="5">
        <f>'داده ها'!FU7</f>
        <v>0</v>
      </c>
      <c r="DD7" s="5">
        <f>'داده ها'!FV7</f>
        <v>0</v>
      </c>
      <c r="DE7" s="5">
        <f>'داده ها'!FW7</f>
        <v>0</v>
      </c>
      <c r="DF7" s="5">
        <f>'داده ها'!FX7</f>
        <v>1</v>
      </c>
      <c r="DG7" s="5">
        <f>'داده ها'!FY7</f>
        <v>0</v>
      </c>
      <c r="DH7" s="5">
        <f>'داده ها'!FZ7</f>
        <v>0</v>
      </c>
      <c r="DI7" s="5">
        <f t="shared" si="19"/>
        <v>36</v>
      </c>
      <c r="DJ7" t="str">
        <f t="shared" si="20"/>
        <v>بدتر از متوسط</v>
      </c>
      <c r="DK7" t="str">
        <f t="shared" si="21"/>
        <v>بدتر از متوسط</v>
      </c>
      <c r="DL7" s="5">
        <f>'داده ها'!GA7</f>
        <v>2</v>
      </c>
      <c r="DM7" s="5">
        <f>'داده ها'!GB7</f>
        <v>4</v>
      </c>
      <c r="DN7" s="5">
        <f>'داده ها'!GC7</f>
        <v>3</v>
      </c>
      <c r="DO7" s="5">
        <f>'داده ها'!GD7</f>
        <v>1</v>
      </c>
      <c r="DP7" s="5">
        <f>'داده ها'!GE7</f>
        <v>3</v>
      </c>
      <c r="DQ7" s="5">
        <f>'داده ها'!GF7</f>
        <v>3</v>
      </c>
      <c r="DR7" s="5">
        <f>'داده ها'!GG7</f>
        <v>0</v>
      </c>
      <c r="DS7" s="5">
        <f>'داده ها'!GH7</f>
        <v>2</v>
      </c>
      <c r="DT7" s="5">
        <f>'داده ها'!GI7</f>
        <v>2</v>
      </c>
      <c r="DU7" s="5">
        <f>'داده ها'!GJ7</f>
        <v>3</v>
      </c>
      <c r="DV7" s="5">
        <f>'داده ها'!GK7</f>
        <v>1</v>
      </c>
      <c r="DW7" s="5">
        <f>'داده ها'!GL7</f>
        <v>4</v>
      </c>
      <c r="DX7" s="5">
        <f t="shared" si="22"/>
        <v>28</v>
      </c>
      <c r="DY7" t="str">
        <f t="shared" si="23"/>
        <v>بهتر از متوسط</v>
      </c>
      <c r="DZ7" t="str">
        <f t="shared" si="24"/>
        <v>بهتر از متوسط</v>
      </c>
      <c r="EA7" s="5">
        <f>'داده ها'!GM7</f>
        <v>2</v>
      </c>
      <c r="EB7" s="5">
        <f>'داده ها'!GN7</f>
        <v>3</v>
      </c>
      <c r="EC7" s="5">
        <f>'داده ها'!GO7</f>
        <v>3</v>
      </c>
      <c r="ED7" s="5">
        <f>'داده ها'!GP7</f>
        <v>2</v>
      </c>
      <c r="EE7" s="5">
        <f>'داده ها'!GQ7</f>
        <v>2</v>
      </c>
      <c r="EF7" s="5">
        <f>'داده ها'!GR7</f>
        <v>1</v>
      </c>
      <c r="EG7" s="5">
        <f>'داده ها'!GS7</f>
        <v>1</v>
      </c>
      <c r="EH7" s="5">
        <f>'داده ها'!GT7</f>
        <v>3</v>
      </c>
      <c r="EI7" s="5">
        <f>'داده ها'!GU7</f>
        <v>1</v>
      </c>
      <c r="EJ7" s="5">
        <f>'داده ها'!GV7</f>
        <v>1</v>
      </c>
      <c r="EK7" s="5">
        <f>'داده ها'!GW7</f>
        <v>3</v>
      </c>
      <c r="EL7" s="5">
        <f>'داده ها'!GX7</f>
        <v>2</v>
      </c>
      <c r="EM7" s="5">
        <f>'داده ها'!GY7</f>
        <v>1</v>
      </c>
      <c r="EN7" s="5">
        <f>'داده ها'!GZ7</f>
        <v>2</v>
      </c>
      <c r="EO7" s="5">
        <f>'داده ها'!HA7</f>
        <v>3</v>
      </c>
      <c r="EP7" s="5">
        <f>'داده ها'!HB7</f>
        <v>3</v>
      </c>
      <c r="EQ7" s="5">
        <f>'داده ها'!HC7</f>
        <v>2</v>
      </c>
      <c r="ER7" s="5">
        <f>'داده ها'!HD7</f>
        <v>0</v>
      </c>
      <c r="ES7" s="5">
        <f>'داده ها'!HE7</f>
        <v>2</v>
      </c>
      <c r="ET7" s="5">
        <f>'داده ها'!HF7</f>
        <v>1</v>
      </c>
      <c r="EU7" s="5">
        <f>'داده ها'!HG7</f>
        <v>0</v>
      </c>
      <c r="EV7" s="5">
        <f>'داده ها'!HH7</f>
        <v>1</v>
      </c>
      <c r="EW7" s="5">
        <f>'داده ها'!HI7</f>
        <v>3</v>
      </c>
      <c r="EX7" s="5">
        <f>'داده ها'!HJ7</f>
        <v>3</v>
      </c>
      <c r="EY7" s="5">
        <f>'داده ها'!HK7</f>
        <v>3</v>
      </c>
      <c r="EZ7" s="5">
        <f>'داده ها'!HL7</f>
        <v>0</v>
      </c>
      <c r="FA7" s="5">
        <f>'داده ها'!HM7</f>
        <v>1</v>
      </c>
      <c r="FB7" s="5">
        <f>'داده ها'!HN7</f>
        <v>3</v>
      </c>
      <c r="FC7" s="5">
        <f>'داده ها'!HO7</f>
        <v>2</v>
      </c>
      <c r="FD7" s="5">
        <f t="shared" si="25"/>
        <v>54</v>
      </c>
      <c r="FE7" t="str">
        <f t="shared" si="26"/>
        <v>بهتر از متوسط</v>
      </c>
      <c r="FF7" t="str">
        <f t="shared" si="27"/>
        <v>بهتر از متوسط</v>
      </c>
      <c r="FG7" s="5">
        <f>'داده ها'!HP7</f>
        <v>0</v>
      </c>
      <c r="FH7" s="5">
        <f>'داده ها'!HQ7</f>
        <v>3</v>
      </c>
      <c r="FI7" s="5">
        <f>'داده ها'!HR7</f>
        <v>3</v>
      </c>
      <c r="FJ7" s="5">
        <f>'داده ها'!HS7</f>
        <v>3</v>
      </c>
      <c r="FK7" s="5">
        <f>'داده ها'!HT7</f>
        <v>3</v>
      </c>
      <c r="FL7" s="5">
        <f>'داده ها'!HU7</f>
        <v>3</v>
      </c>
      <c r="FM7" s="5">
        <f>'داده ها'!HV7</f>
        <v>3</v>
      </c>
      <c r="FN7" s="5">
        <f>'داده ها'!HW7</f>
        <v>3</v>
      </c>
      <c r="FO7" s="5">
        <f>'داده ها'!HX7</f>
        <v>2</v>
      </c>
      <c r="FP7" s="5">
        <f>'داده ها'!HY7</f>
        <v>2</v>
      </c>
      <c r="FQ7" s="5">
        <f>'داده ها'!HZ7</f>
        <v>3</v>
      </c>
      <c r="FR7" s="5">
        <f>'داده ها'!IA7</f>
        <v>2</v>
      </c>
      <c r="FS7" s="5">
        <f>'داده ها'!IB7</f>
        <v>1</v>
      </c>
      <c r="FT7" s="5">
        <f>'داده ها'!IC7</f>
        <v>2</v>
      </c>
      <c r="FU7" s="5">
        <f>'داده ها'!ID7</f>
        <v>2</v>
      </c>
      <c r="FV7" s="5">
        <f t="shared" si="28"/>
        <v>35</v>
      </c>
      <c r="FW7" t="str">
        <f t="shared" si="29"/>
        <v>بهتر از متوسط</v>
      </c>
      <c r="FX7" t="str">
        <f t="shared" si="30"/>
        <v>بهتر از متوسط</v>
      </c>
    </row>
    <row r="8" spans="4:180" ht="18.75" customHeight="1" x14ac:dyDescent="0.3">
      <c r="D8" s="5">
        <f>'داده ها'!CO8</f>
        <v>0</v>
      </c>
      <c r="E8" s="5">
        <f>'داده ها'!CP8</f>
        <v>0</v>
      </c>
      <c r="F8" s="5">
        <f>'داده ها'!CQ8</f>
        <v>0</v>
      </c>
      <c r="G8" s="5">
        <f>'داده ها'!CR8</f>
        <v>0</v>
      </c>
      <c r="H8" s="5">
        <f>'داده ها'!CS8</f>
        <v>1</v>
      </c>
      <c r="I8" s="5">
        <f>'داده ها'!CT8</f>
        <v>0</v>
      </c>
      <c r="J8" s="5">
        <f>'داده ها'!CU8</f>
        <v>0</v>
      </c>
      <c r="K8" s="5">
        <f t="shared" si="0"/>
        <v>1</v>
      </c>
      <c r="L8" t="str">
        <f t="shared" si="1"/>
        <v xml:space="preserve">باید قبل از اینکه فعالیت بدنی خود را شروع کنید با پزشک مشورت کنید. </v>
      </c>
      <c r="M8" s="5">
        <f>'داده ها'!CV8</f>
        <v>50</v>
      </c>
      <c r="N8" s="5">
        <f>'داده ها'!CW8</f>
        <v>50</v>
      </c>
      <c r="O8" s="5">
        <f>'داده ها'!CX8</f>
        <v>100</v>
      </c>
      <c r="P8" s="5">
        <f>'داده ها'!CY8</f>
        <v>100</v>
      </c>
      <c r="Q8" s="5">
        <f>'داده ها'!CZ8</f>
        <v>100</v>
      </c>
      <c r="R8" s="5">
        <f>'داده ها'!DA8</f>
        <v>100</v>
      </c>
      <c r="S8" s="5">
        <f>'داده ها'!DB8</f>
        <v>100</v>
      </c>
      <c r="T8" s="5">
        <f>'داده ها'!DC8</f>
        <v>100</v>
      </c>
      <c r="U8" s="5">
        <f>'داده ها'!DD8</f>
        <v>100</v>
      </c>
      <c r="V8" s="5">
        <f>'داده ها'!DE8</f>
        <v>100</v>
      </c>
      <c r="W8" s="5">
        <f>'داده ها'!DF8</f>
        <v>100</v>
      </c>
      <c r="X8" s="5">
        <f>'داده ها'!DG8</f>
        <v>100</v>
      </c>
      <c r="Y8" s="5">
        <f>'داده ها'!DH8</f>
        <v>100</v>
      </c>
      <c r="Z8" s="5">
        <f>'داده ها'!DI8</f>
        <v>100</v>
      </c>
      <c r="AA8" s="5">
        <f>'داده ها'!DJ8</f>
        <v>100</v>
      </c>
      <c r="AB8" s="5">
        <f>'داده ها'!DK8</f>
        <v>100</v>
      </c>
      <c r="AC8" s="5">
        <f>'داده ها'!DL8</f>
        <v>100</v>
      </c>
      <c r="AD8" s="5">
        <f>'داده ها'!DM8</f>
        <v>0</v>
      </c>
      <c r="AE8" s="5">
        <f>'داده ها'!DN8</f>
        <v>100</v>
      </c>
      <c r="AF8" s="5">
        <f>'داده ها'!DO8</f>
        <v>75</v>
      </c>
      <c r="AG8" s="5">
        <f>'داده ها'!DP8</f>
        <v>60</v>
      </c>
      <c r="AH8" s="5">
        <f>'داده ها'!DQ8</f>
        <v>100</v>
      </c>
      <c r="AI8" s="5">
        <f>'داده ها'!DR8</f>
        <v>60</v>
      </c>
      <c r="AJ8" s="5">
        <f>'داده ها'!DS8</f>
        <v>60</v>
      </c>
      <c r="AK8" s="5">
        <f>'داده ها'!DT8</f>
        <v>80</v>
      </c>
      <c r="AL8" s="5">
        <f>'داده ها'!DU8</f>
        <v>60</v>
      </c>
      <c r="AM8" s="5">
        <f>'داده ها'!DV8</f>
        <v>60</v>
      </c>
      <c r="AN8" s="5">
        <f>'داده ها'!DW8</f>
        <v>60</v>
      </c>
      <c r="AO8" s="5">
        <f>'داده ها'!DX8</f>
        <v>80</v>
      </c>
      <c r="AP8" s="5">
        <f>'داده ها'!DY8</f>
        <v>60</v>
      </c>
      <c r="AQ8" s="5">
        <f>'داده ها'!DZ8</f>
        <v>40</v>
      </c>
      <c r="AR8" s="5">
        <f>'داده ها'!EA8</f>
        <v>50</v>
      </c>
      <c r="AS8" s="5">
        <f>'داده ها'!EB8</f>
        <v>75</v>
      </c>
      <c r="AT8" s="5">
        <f>'داده ها'!EC8</f>
        <v>0</v>
      </c>
      <c r="AU8" s="5">
        <f>'داده ها'!ED8</f>
        <v>100</v>
      </c>
      <c r="AV8" s="5">
        <f>'داده ها'!EE8</f>
        <v>75</v>
      </c>
      <c r="AW8" s="6">
        <f t="shared" si="2"/>
        <v>100</v>
      </c>
      <c r="AX8" s="6">
        <f t="shared" si="3"/>
        <v>100</v>
      </c>
      <c r="AY8" s="8">
        <f t="shared" si="4"/>
        <v>66.666666666666671</v>
      </c>
      <c r="AZ8" s="6">
        <f t="shared" si="5"/>
        <v>60</v>
      </c>
      <c r="BA8" s="6">
        <f t="shared" si="6"/>
        <v>64</v>
      </c>
      <c r="BB8" s="8">
        <f t="shared" si="7"/>
        <v>62.5</v>
      </c>
      <c r="BC8" s="6">
        <f t="shared" si="8"/>
        <v>80</v>
      </c>
      <c r="BD8" s="6">
        <f t="shared" si="9"/>
        <v>60</v>
      </c>
      <c r="BE8" s="6">
        <f t="shared" si="10"/>
        <v>85</v>
      </c>
      <c r="BF8" s="8">
        <f t="shared" si="11"/>
        <v>81.666666666666671</v>
      </c>
      <c r="BG8" s="7" t="str">
        <f t="shared" si="12"/>
        <v>بهتر از متوسط</v>
      </c>
      <c r="BH8" s="7" t="str">
        <f t="shared" si="13"/>
        <v>بهتر از متوسط</v>
      </c>
      <c r="BI8" s="7" t="str">
        <f t="shared" si="14"/>
        <v>بهتر از متوسط</v>
      </c>
      <c r="BJ8" s="7" t="str">
        <f t="shared" si="15"/>
        <v>بهتر از متوسط</v>
      </c>
      <c r="BK8" s="5">
        <f>'داده ها'!EF8</f>
        <v>4</v>
      </c>
      <c r="BL8" s="5">
        <f>'داده ها'!EG8</f>
        <v>4</v>
      </c>
      <c r="BM8" s="5">
        <f>'داده ها'!EH8</f>
        <v>2</v>
      </c>
      <c r="BN8" s="5">
        <f>'داده ها'!EI8</f>
        <v>4</v>
      </c>
      <c r="BO8" s="5">
        <f>'داده ها'!EJ8</f>
        <v>4</v>
      </c>
      <c r="BP8" s="5">
        <f>'داده ها'!EK8</f>
        <v>4</v>
      </c>
      <c r="BQ8" s="5">
        <f>'داده ها'!EL8</f>
        <v>4</v>
      </c>
      <c r="BR8" s="5">
        <f>'داده ها'!EM8</f>
        <v>3</v>
      </c>
      <c r="BS8" s="5">
        <f>'داده ها'!EN8</f>
        <v>4</v>
      </c>
      <c r="BT8" s="5">
        <f>'داده ها'!EO8</f>
        <v>4</v>
      </c>
      <c r="BU8" s="5">
        <f>'داده ها'!EP8</f>
        <v>3</v>
      </c>
      <c r="BV8" s="5">
        <f>'داده ها'!EQ8</f>
        <v>4</v>
      </c>
      <c r="BW8" s="5">
        <f>'داده ها'!ER8</f>
        <v>1</v>
      </c>
      <c r="BX8" s="5">
        <f>'داده ها'!ES8</f>
        <v>3</v>
      </c>
      <c r="BY8" s="5">
        <f>'داده ها'!ET8</f>
        <v>3</v>
      </c>
      <c r="BZ8" s="5">
        <f>'داده ها'!EU8</f>
        <v>3</v>
      </c>
      <c r="CA8" s="5">
        <f>'داده ها'!EV8</f>
        <v>3</v>
      </c>
      <c r="CB8" s="5">
        <f>'داده ها'!EW8</f>
        <v>3</v>
      </c>
      <c r="CC8" s="5">
        <f>'داده ها'!EX8</f>
        <v>4</v>
      </c>
      <c r="CD8" s="5">
        <f t="shared" si="16"/>
        <v>64</v>
      </c>
      <c r="CE8" t="str">
        <f t="shared" si="17"/>
        <v>بهتر از متوسط</v>
      </c>
      <c r="CF8" t="str">
        <f t="shared" si="18"/>
        <v>بهتر از متوسط</v>
      </c>
      <c r="CG8" s="5">
        <f>'داده ها'!EY8</f>
        <v>2</v>
      </c>
      <c r="CH8" s="5">
        <f>'داده ها'!EZ8</f>
        <v>1</v>
      </c>
      <c r="CI8" s="5">
        <f>'داده ها'!FA8</f>
        <v>0</v>
      </c>
      <c r="CJ8" s="5">
        <f>'داده ها'!FB8</f>
        <v>0</v>
      </c>
      <c r="CK8" s="5">
        <f>'داده ها'!FC8</f>
        <v>1</v>
      </c>
      <c r="CL8" s="5">
        <f>'داده ها'!FD8</f>
        <v>0</v>
      </c>
      <c r="CM8" s="5">
        <f>'داده ها'!FE8</f>
        <v>0</v>
      </c>
      <c r="CN8" s="5">
        <f>'داده ها'!FF8</f>
        <v>2</v>
      </c>
      <c r="CO8" s="5">
        <f>'داده ها'!FG8</f>
        <v>2</v>
      </c>
      <c r="CP8" s="5">
        <f>'داده ها'!FH8</f>
        <v>2</v>
      </c>
      <c r="CQ8" s="5">
        <f>'داده ها'!FI8</f>
        <v>1</v>
      </c>
      <c r="CR8" s="5">
        <f>'داده ها'!FJ8</f>
        <v>0</v>
      </c>
      <c r="CS8" s="5">
        <f>'داده ها'!FK8</f>
        <v>1</v>
      </c>
      <c r="CT8" s="5">
        <f>'داده ها'!FL8</f>
        <v>0</v>
      </c>
      <c r="CU8" s="5">
        <f>'داده ها'!FM8</f>
        <v>2</v>
      </c>
      <c r="CV8" s="5">
        <f>'داده ها'!FN8</f>
        <v>1</v>
      </c>
      <c r="CW8" s="5">
        <f>'داده ها'!FO8</f>
        <v>2</v>
      </c>
      <c r="CX8" s="5">
        <f>'داده ها'!FP8</f>
        <v>2</v>
      </c>
      <c r="CY8" s="5">
        <f>'داده ها'!FQ8</f>
        <v>2</v>
      </c>
      <c r="CZ8" s="5">
        <f>'داده ها'!FR8</f>
        <v>2</v>
      </c>
      <c r="DA8" s="5">
        <f>'داده ها'!FS8</f>
        <v>1</v>
      </c>
      <c r="DB8" s="5">
        <f>'داده ها'!FT8</f>
        <v>1</v>
      </c>
      <c r="DC8" s="5">
        <f>'داده ها'!FU8</f>
        <v>1</v>
      </c>
      <c r="DD8" s="5">
        <f>'داده ها'!FV8</f>
        <v>1</v>
      </c>
      <c r="DE8" s="5">
        <f>'داده ها'!FW8</f>
        <v>0</v>
      </c>
      <c r="DF8" s="5">
        <f>'داده ها'!FX8</f>
        <v>1</v>
      </c>
      <c r="DG8" s="5">
        <f>'داده ها'!FY8</f>
        <v>0</v>
      </c>
      <c r="DH8" s="5">
        <f>'داده ها'!FZ8</f>
        <v>0</v>
      </c>
      <c r="DI8" s="5">
        <f t="shared" si="19"/>
        <v>28</v>
      </c>
      <c r="DJ8" t="str">
        <f t="shared" si="20"/>
        <v>بدتر از متوسط</v>
      </c>
      <c r="DK8" t="str">
        <f t="shared" si="21"/>
        <v>بدتر از متوسط</v>
      </c>
      <c r="DL8" s="5">
        <f>'داده ها'!GA8</f>
        <v>3</v>
      </c>
      <c r="DM8" s="5">
        <f>'داده ها'!GB8</f>
        <v>1</v>
      </c>
      <c r="DN8" s="5">
        <f>'داده ها'!GC8</f>
        <v>4</v>
      </c>
      <c r="DO8" s="5">
        <f>'داده ها'!GD8</f>
        <v>4</v>
      </c>
      <c r="DP8" s="5">
        <f>'داده ها'!GE8</f>
        <v>4</v>
      </c>
      <c r="DQ8" s="5">
        <f>'داده ها'!GF8</f>
        <v>3</v>
      </c>
      <c r="DR8" s="5">
        <f>'داده ها'!GG8</f>
        <v>1</v>
      </c>
      <c r="DS8" s="5">
        <f>'داده ها'!GH8</f>
        <v>1</v>
      </c>
      <c r="DT8" s="5">
        <f>'داده ها'!GI8</f>
        <v>4</v>
      </c>
      <c r="DU8" s="5">
        <f>'داده ها'!GJ8</f>
        <v>3</v>
      </c>
      <c r="DV8" s="5">
        <f>'داده ها'!GK8</f>
        <v>3</v>
      </c>
      <c r="DW8" s="5">
        <f>'داده ها'!GL8</f>
        <v>3</v>
      </c>
      <c r="DX8" s="5">
        <f t="shared" si="22"/>
        <v>34</v>
      </c>
      <c r="DY8" t="str">
        <f t="shared" si="23"/>
        <v>بهتر از متوسط</v>
      </c>
      <c r="DZ8" t="str">
        <f t="shared" si="24"/>
        <v>بهتر از متوسط</v>
      </c>
      <c r="EA8" s="5">
        <f>'داده ها'!GM8</f>
        <v>2</v>
      </c>
      <c r="EB8" s="5">
        <f>'داده ها'!GN8</f>
        <v>3</v>
      </c>
      <c r="EC8" s="5">
        <f>'داده ها'!GO8</f>
        <v>2</v>
      </c>
      <c r="ED8" s="5">
        <f>'داده ها'!GP8</f>
        <v>2</v>
      </c>
      <c r="EE8" s="5">
        <f>'داده ها'!GQ8</f>
        <v>2</v>
      </c>
      <c r="EF8" s="5">
        <f>'داده ها'!GR8</f>
        <v>2</v>
      </c>
      <c r="EG8" s="5">
        <f>'داده ها'!GS8</f>
        <v>2</v>
      </c>
      <c r="EH8" s="5">
        <f>'داده ها'!GT8</f>
        <v>2</v>
      </c>
      <c r="EI8" s="5">
        <f>'داده ها'!GU8</f>
        <v>2</v>
      </c>
      <c r="EJ8" s="5">
        <f>'داده ها'!GV8</f>
        <v>2</v>
      </c>
      <c r="EK8" s="5">
        <f>'داده ها'!GW8</f>
        <v>2</v>
      </c>
      <c r="EL8" s="5">
        <f>'داده ها'!GX8</f>
        <v>1</v>
      </c>
      <c r="EM8" s="5">
        <f>'داده ها'!GY8</f>
        <v>2</v>
      </c>
      <c r="EN8" s="5">
        <f>'داده ها'!GZ8</f>
        <v>2</v>
      </c>
      <c r="EO8" s="5">
        <f>'داده ها'!HA8</f>
        <v>2</v>
      </c>
      <c r="EP8" s="5">
        <f>'داده ها'!HB8</f>
        <v>2</v>
      </c>
      <c r="EQ8" s="5">
        <f>'داده ها'!HC8</f>
        <v>1</v>
      </c>
      <c r="ER8" s="5">
        <f>'داده ها'!HD8</f>
        <v>1</v>
      </c>
      <c r="ES8" s="5">
        <f>'داده ها'!HE8</f>
        <v>2</v>
      </c>
      <c r="ET8" s="5">
        <f>'داده ها'!HF8</f>
        <v>2</v>
      </c>
      <c r="EU8" s="5">
        <f>'داده ها'!HG8</f>
        <v>2</v>
      </c>
      <c r="EV8" s="5">
        <f>'داده ها'!HH8</f>
        <v>2</v>
      </c>
      <c r="EW8" s="5">
        <f>'داده ها'!HI8</f>
        <v>2</v>
      </c>
      <c r="EX8" s="5">
        <f>'داده ها'!HJ8</f>
        <v>2</v>
      </c>
      <c r="EY8" s="5">
        <f>'داده ها'!HK8</f>
        <v>2</v>
      </c>
      <c r="EZ8" s="5">
        <f>'داده ها'!HL8</f>
        <v>2</v>
      </c>
      <c r="FA8" s="5">
        <f>'داده ها'!HM8</f>
        <v>2</v>
      </c>
      <c r="FB8" s="5">
        <f>'داده ها'!HN8</f>
        <v>2</v>
      </c>
      <c r="FC8" s="5">
        <f>'داده ها'!HO8</f>
        <v>2</v>
      </c>
      <c r="FD8" s="5">
        <f t="shared" si="25"/>
        <v>56</v>
      </c>
      <c r="FE8" t="str">
        <f t="shared" si="26"/>
        <v>بهتر از متوسط</v>
      </c>
      <c r="FF8" t="str">
        <f t="shared" si="27"/>
        <v>بهتر از متوسط</v>
      </c>
      <c r="FG8" s="5">
        <f>'داده ها'!HP8</f>
        <v>2</v>
      </c>
      <c r="FH8" s="5">
        <f>'داده ها'!HQ8</f>
        <v>2</v>
      </c>
      <c r="FI8" s="5">
        <f>'داده ها'!HR8</f>
        <v>2</v>
      </c>
      <c r="FJ8" s="5">
        <f>'داده ها'!HS8</f>
        <v>2</v>
      </c>
      <c r="FK8" s="5">
        <f>'داده ها'!HT8</f>
        <v>3</v>
      </c>
      <c r="FL8" s="5">
        <f>'داده ها'!HU8</f>
        <v>3</v>
      </c>
      <c r="FM8" s="5">
        <f>'داده ها'!HV8</f>
        <v>3</v>
      </c>
      <c r="FN8" s="5">
        <f>'داده ها'!HW8</f>
        <v>3</v>
      </c>
      <c r="FO8" s="5">
        <f>'داده ها'!HX8</f>
        <v>3</v>
      </c>
      <c r="FP8" s="5">
        <f>'داده ها'!HY8</f>
        <v>3</v>
      </c>
      <c r="FQ8" s="5">
        <f>'داده ها'!HZ8</f>
        <v>3</v>
      </c>
      <c r="FR8" s="5">
        <f>'داده ها'!IA8</f>
        <v>2</v>
      </c>
      <c r="FS8" s="5">
        <f>'داده ها'!IB8</f>
        <v>2</v>
      </c>
      <c r="FT8" s="5">
        <f>'داده ها'!IC8</f>
        <v>3</v>
      </c>
      <c r="FU8" s="5">
        <f>'داده ها'!ID8</f>
        <v>3</v>
      </c>
      <c r="FV8" s="5">
        <f t="shared" si="28"/>
        <v>39</v>
      </c>
      <c r="FW8" t="str">
        <f t="shared" si="29"/>
        <v>بهتر از متوسط</v>
      </c>
      <c r="FX8" t="str">
        <f t="shared" si="30"/>
        <v>بهتر از متوسط</v>
      </c>
    </row>
    <row r="9" spans="4:180" ht="18.75" customHeight="1" x14ac:dyDescent="0.3">
      <c r="D9" s="5">
        <f>'داده ها'!CO9</f>
        <v>0</v>
      </c>
      <c r="E9" s="5">
        <f>'داده ها'!CP9</f>
        <v>0</v>
      </c>
      <c r="F9" s="5">
        <f>'داده ها'!CQ9</f>
        <v>0</v>
      </c>
      <c r="G9" s="5">
        <f>'داده ها'!CR9</f>
        <v>1</v>
      </c>
      <c r="H9" s="5">
        <f>'داده ها'!CS9</f>
        <v>0</v>
      </c>
      <c r="I9" s="5">
        <f>'داده ها'!CT9</f>
        <v>1</v>
      </c>
      <c r="J9" s="5">
        <f>'داده ها'!CU9</f>
        <v>0</v>
      </c>
      <c r="K9" s="5">
        <f t="shared" si="0"/>
        <v>2</v>
      </c>
      <c r="L9" t="str">
        <f t="shared" si="1"/>
        <v xml:space="preserve">باید قبل از اینکه فعالیت بدنی خود را شروع کنید با پزشک مشورت کنید. </v>
      </c>
      <c r="M9" s="5">
        <f>'داده ها'!CV9</f>
        <v>50</v>
      </c>
      <c r="N9" s="5">
        <f>'داده ها'!CW9</f>
        <v>25</v>
      </c>
      <c r="O9" s="5">
        <f>'داده ها'!CX9</f>
        <v>50</v>
      </c>
      <c r="P9" s="5">
        <f>'داده ها'!CY9</f>
        <v>100</v>
      </c>
      <c r="Q9" s="5">
        <f>'داده ها'!CZ9</f>
        <v>50</v>
      </c>
      <c r="R9" s="5">
        <f>'داده ها'!DA9</f>
        <v>50</v>
      </c>
      <c r="S9" s="5">
        <f>'داده ها'!DB9</f>
        <v>100</v>
      </c>
      <c r="T9" s="5">
        <f>'داده ها'!DC9</f>
        <v>50</v>
      </c>
      <c r="U9" s="5">
        <f>'داده ها'!DD9</f>
        <v>100</v>
      </c>
      <c r="V9" s="5">
        <f>'داده ها'!DE9</f>
        <v>100</v>
      </c>
      <c r="W9" s="5">
        <f>'داده ها'!DF9</f>
        <v>100</v>
      </c>
      <c r="X9" s="5">
        <f>'داده ها'!DG9</f>
        <v>100</v>
      </c>
      <c r="Y9" s="5">
        <f>'داده ها'!DH9</f>
        <v>0</v>
      </c>
      <c r="Z9" s="5">
        <f>'داده ها'!DI9</f>
        <v>0</v>
      </c>
      <c r="AA9" s="5">
        <f>'داده ها'!DJ9</f>
        <v>100</v>
      </c>
      <c r="AB9" s="5">
        <f>'داده ها'!DK9</f>
        <v>100</v>
      </c>
      <c r="AC9" s="5">
        <f>'داده ها'!DL9</f>
        <v>0</v>
      </c>
      <c r="AD9" s="5">
        <f>'داده ها'!DM9</f>
        <v>0</v>
      </c>
      <c r="AE9" s="5">
        <f>'داده ها'!DN9</f>
        <v>0</v>
      </c>
      <c r="AF9" s="5">
        <f>'داده ها'!DO9</f>
        <v>25</v>
      </c>
      <c r="AG9" s="5">
        <f>'داده ها'!DP9</f>
        <v>40</v>
      </c>
      <c r="AH9" s="5">
        <f>'داده ها'!DQ9</f>
        <v>75</v>
      </c>
      <c r="AI9" s="5">
        <f>'داده ها'!DR9</f>
        <v>40</v>
      </c>
      <c r="AJ9" s="5">
        <f>'داده ها'!DS9</f>
        <v>80</v>
      </c>
      <c r="AK9" s="5">
        <f>'داده ها'!DT9</f>
        <v>60</v>
      </c>
      <c r="AL9" s="5">
        <f>'داده ها'!DU9</f>
        <v>20</v>
      </c>
      <c r="AM9" s="5">
        <f>'داده ها'!DV9</f>
        <v>40</v>
      </c>
      <c r="AN9" s="5">
        <f>'داده ها'!DW9</f>
        <v>60</v>
      </c>
      <c r="AO9" s="5">
        <f>'داده ها'!DX9</f>
        <v>60</v>
      </c>
      <c r="AP9" s="5">
        <f>'داده ها'!DY9</f>
        <v>20</v>
      </c>
      <c r="AQ9" s="5">
        <f>'داده ها'!DZ9</f>
        <v>60</v>
      </c>
      <c r="AR9" s="5">
        <f>'داده ها'!EA9</f>
        <v>75</v>
      </c>
      <c r="AS9" s="5">
        <f>'داده ها'!EB9</f>
        <v>75</v>
      </c>
      <c r="AT9" s="5">
        <f>'داده ها'!EC9</f>
        <v>50</v>
      </c>
      <c r="AU9" s="5">
        <f>'داده ها'!ED9</f>
        <v>100</v>
      </c>
      <c r="AV9" s="5">
        <f>'داده ها'!EE9</f>
        <v>50</v>
      </c>
      <c r="AW9" s="6">
        <f t="shared" si="2"/>
        <v>80</v>
      </c>
      <c r="AX9" s="6">
        <f t="shared" si="3"/>
        <v>50</v>
      </c>
      <c r="AY9" s="6">
        <f t="shared" si="4"/>
        <v>0</v>
      </c>
      <c r="AZ9" s="6">
        <f t="shared" si="5"/>
        <v>50</v>
      </c>
      <c r="BA9" s="6">
        <f t="shared" si="6"/>
        <v>48</v>
      </c>
      <c r="BB9" s="6">
        <f t="shared" si="7"/>
        <v>50</v>
      </c>
      <c r="BC9" s="8">
        <f t="shared" si="8"/>
        <v>57.5</v>
      </c>
      <c r="BD9" s="6">
        <f t="shared" si="9"/>
        <v>65</v>
      </c>
      <c r="BE9" s="8">
        <f t="shared" si="10"/>
        <v>63.125</v>
      </c>
      <c r="BF9" s="6">
        <f t="shared" si="11"/>
        <v>45</v>
      </c>
      <c r="BG9" s="7" t="str">
        <f t="shared" si="12"/>
        <v>بهتر از متوسط</v>
      </c>
      <c r="BH9" s="7" t="str">
        <f t="shared" si="13"/>
        <v>بدتر از متوسط</v>
      </c>
      <c r="BI9" s="7" t="str">
        <f t="shared" si="14"/>
        <v>بدتر از متوسط</v>
      </c>
      <c r="BJ9" s="7" t="str">
        <f t="shared" si="15"/>
        <v>بدتر از متوسط</v>
      </c>
      <c r="BK9" s="5">
        <f>'داده ها'!EF9</f>
        <v>1</v>
      </c>
      <c r="BL9" s="5">
        <f>'داده ها'!EG9</f>
        <v>1</v>
      </c>
      <c r="BM9" s="5">
        <f>'داده ها'!EH9</f>
        <v>3</v>
      </c>
      <c r="BN9" s="5">
        <f>'داده ها'!EI9</f>
        <v>2</v>
      </c>
      <c r="BO9" s="5">
        <f>'داده ها'!EJ9</f>
        <v>3</v>
      </c>
      <c r="BP9" s="5">
        <f>'داده ها'!EK9</f>
        <v>2</v>
      </c>
      <c r="BQ9" s="5">
        <f>'داده ها'!EL9</f>
        <v>3</v>
      </c>
      <c r="BR9" s="5">
        <f>'داده ها'!EM9</f>
        <v>2</v>
      </c>
      <c r="BS9" s="5">
        <f>'داده ها'!EN9</f>
        <v>3</v>
      </c>
      <c r="BT9" s="5">
        <f>'داده ها'!EO9</f>
        <v>3</v>
      </c>
      <c r="BU9" s="5">
        <f>'داده ها'!EP9</f>
        <v>2</v>
      </c>
      <c r="BV9" s="5">
        <f>'داده ها'!EQ9</f>
        <v>3</v>
      </c>
      <c r="BW9" s="5">
        <f>'داده ها'!ER9</f>
        <v>4</v>
      </c>
      <c r="BX9" s="5">
        <f>'داده ها'!ES9</f>
        <v>3</v>
      </c>
      <c r="BY9" s="5">
        <f>'داده ها'!ET9</f>
        <v>1</v>
      </c>
      <c r="BZ9" s="5">
        <f>'داده ها'!EU9</f>
        <v>3</v>
      </c>
      <c r="CA9" s="5">
        <f>'داده ها'!EV9</f>
        <v>2</v>
      </c>
      <c r="CB9" s="5">
        <f>'داده ها'!EW9</f>
        <v>2</v>
      </c>
      <c r="CC9" s="5">
        <f>'داده ها'!EX9</f>
        <v>2</v>
      </c>
      <c r="CD9" s="5">
        <f t="shared" si="16"/>
        <v>45</v>
      </c>
      <c r="CE9" t="str">
        <f t="shared" si="17"/>
        <v>بهتر از متوسط</v>
      </c>
      <c r="CF9" t="str">
        <f t="shared" si="18"/>
        <v>بهتر از متوسط</v>
      </c>
      <c r="CG9" s="5">
        <f>'داده ها'!EY9</f>
        <v>1</v>
      </c>
      <c r="CH9" s="5">
        <f>'داده ها'!EZ9</f>
        <v>2</v>
      </c>
      <c r="CI9" s="5">
        <f>'داده ها'!FA9</f>
        <v>2</v>
      </c>
      <c r="CJ9" s="5">
        <f>'داده ها'!FB9</f>
        <v>1</v>
      </c>
      <c r="CK9" s="5">
        <f>'داده ها'!FC9</f>
        <v>2</v>
      </c>
      <c r="CL9" s="5">
        <f>'داده ها'!FD9</f>
        <v>1</v>
      </c>
      <c r="CM9" s="5">
        <f>'داده ها'!FE9</f>
        <v>1</v>
      </c>
      <c r="CN9" s="5">
        <f>'داده ها'!FF9</f>
        <v>2</v>
      </c>
      <c r="CO9" s="5">
        <f>'داده ها'!FG9</f>
        <v>3</v>
      </c>
      <c r="CP9" s="5">
        <f>'داده ها'!FH9</f>
        <v>2</v>
      </c>
      <c r="CQ9" s="5">
        <f>'داده ها'!FI9</f>
        <v>2</v>
      </c>
      <c r="CR9" s="5">
        <f>'داده ها'!FJ9</f>
        <v>1</v>
      </c>
      <c r="CS9" s="5">
        <f>'داده ها'!FK9</f>
        <v>1</v>
      </c>
      <c r="CT9" s="5">
        <f>'داده ها'!FL9</f>
        <v>1</v>
      </c>
      <c r="CU9" s="5">
        <f>'داده ها'!FM9</f>
        <v>1</v>
      </c>
      <c r="CV9" s="5">
        <f>'داده ها'!FN9</f>
        <v>1</v>
      </c>
      <c r="CW9" s="5">
        <f>'داده ها'!FO9</f>
        <v>1</v>
      </c>
      <c r="CX9" s="5">
        <f>'داده ها'!FP9</f>
        <v>0</v>
      </c>
      <c r="CY9" s="5">
        <f>'داده ها'!FQ9</f>
        <v>1</v>
      </c>
      <c r="CZ9" s="5">
        <f>'داده ها'!FR9</f>
        <v>1</v>
      </c>
      <c r="DA9" s="5">
        <f>'داده ها'!FS9</f>
        <v>0</v>
      </c>
      <c r="DB9" s="5">
        <f>'داده ها'!FT9</f>
        <v>1</v>
      </c>
      <c r="DC9" s="5">
        <f>'داده ها'!FU9</f>
        <v>2</v>
      </c>
      <c r="DD9" s="5">
        <f>'داده ها'!FV9</f>
        <v>1</v>
      </c>
      <c r="DE9" s="5">
        <f>'داده ها'!FW9</f>
        <v>1</v>
      </c>
      <c r="DF9" s="5">
        <f>'داده ها'!FX9</f>
        <v>2</v>
      </c>
      <c r="DG9" s="5">
        <f>'داده ها'!FY9</f>
        <v>1</v>
      </c>
      <c r="DH9" s="5">
        <f>'داده ها'!FZ9</f>
        <v>1</v>
      </c>
      <c r="DI9" s="5">
        <f t="shared" si="19"/>
        <v>36</v>
      </c>
      <c r="DJ9" t="str">
        <f t="shared" si="20"/>
        <v>بدتر از متوسط</v>
      </c>
      <c r="DK9" t="str">
        <f t="shared" si="21"/>
        <v>بدتر از متوسط</v>
      </c>
      <c r="DL9" s="5">
        <f>'داده ها'!GA9</f>
        <v>1</v>
      </c>
      <c r="DM9" s="5">
        <f>'داده ها'!GB9</f>
        <v>4</v>
      </c>
      <c r="DN9" s="5">
        <f>'داده ها'!GC9</f>
        <v>3</v>
      </c>
      <c r="DO9" s="5">
        <f>'داده ها'!GD9</f>
        <v>1</v>
      </c>
      <c r="DP9" s="5">
        <f>'داده ها'!GE9</f>
        <v>3</v>
      </c>
      <c r="DQ9" s="5">
        <f>'داده ها'!GF9</f>
        <v>2</v>
      </c>
      <c r="DR9" s="5">
        <f>'داده ها'!GG9</f>
        <v>4</v>
      </c>
      <c r="DS9" s="5">
        <f>'داده ها'!GH9</f>
        <v>3</v>
      </c>
      <c r="DT9" s="5">
        <f>'داده ها'!GI9</f>
        <v>2</v>
      </c>
      <c r="DU9" s="5">
        <f>'داده ها'!GJ9</f>
        <v>1</v>
      </c>
      <c r="DV9" s="5">
        <f>'داده ها'!GK9</f>
        <v>2</v>
      </c>
      <c r="DW9" s="5">
        <f>'داده ها'!GL9</f>
        <v>3</v>
      </c>
      <c r="DX9" s="5">
        <f t="shared" si="22"/>
        <v>29</v>
      </c>
      <c r="DY9" t="str">
        <f t="shared" si="23"/>
        <v>بهتر از متوسط</v>
      </c>
      <c r="DZ9" t="str">
        <f t="shared" si="24"/>
        <v>بهتر از متوسط</v>
      </c>
      <c r="EA9" s="5">
        <f>'داده ها'!GM9</f>
        <v>2</v>
      </c>
      <c r="EB9" s="5">
        <f>'داده ها'!GN9</f>
        <v>2</v>
      </c>
      <c r="EC9" s="5">
        <f>'داده ها'!GO9</f>
        <v>1</v>
      </c>
      <c r="ED9" s="5">
        <f>'داده ها'!GP9</f>
        <v>1</v>
      </c>
      <c r="EE9" s="5">
        <f>'داده ها'!GQ9</f>
        <v>1</v>
      </c>
      <c r="EF9" s="5">
        <f>'داده ها'!GR9</f>
        <v>1</v>
      </c>
      <c r="EG9" s="5">
        <f>'داده ها'!GS9</f>
        <v>1</v>
      </c>
      <c r="EH9" s="5">
        <f>'داده ها'!GT9</f>
        <v>2</v>
      </c>
      <c r="EI9" s="5">
        <f>'داده ها'!GU9</f>
        <v>3</v>
      </c>
      <c r="EJ9" s="5">
        <f>'داده ها'!GV9</f>
        <v>1</v>
      </c>
      <c r="EK9" s="5">
        <f>'داده ها'!GW9</f>
        <v>1</v>
      </c>
      <c r="EL9" s="5">
        <f>'داده ها'!GX9</f>
        <v>1</v>
      </c>
      <c r="EM9" s="5">
        <f>'داده ها'!GY9</f>
        <v>0</v>
      </c>
      <c r="EN9" s="5">
        <f>'داده ها'!GZ9</f>
        <v>1</v>
      </c>
      <c r="EO9" s="5">
        <f>'داده ها'!HA9</f>
        <v>2</v>
      </c>
      <c r="EP9" s="5">
        <f>'داده ها'!HB9</f>
        <v>1</v>
      </c>
      <c r="EQ9" s="5">
        <f>'داده ها'!HC9</f>
        <v>2</v>
      </c>
      <c r="ER9" s="5">
        <f>'داده ها'!HD9</f>
        <v>1</v>
      </c>
      <c r="ES9" s="5">
        <f>'داده ها'!HE9</f>
        <v>1</v>
      </c>
      <c r="ET9" s="5">
        <f>'داده ها'!HF9</f>
        <v>1</v>
      </c>
      <c r="EU9" s="5">
        <f>'داده ها'!HG9</f>
        <v>1</v>
      </c>
      <c r="EV9" s="5">
        <f>'داده ها'!HH9</f>
        <v>2</v>
      </c>
      <c r="EW9" s="5">
        <f>'داده ها'!HI9</f>
        <v>2</v>
      </c>
      <c r="EX9" s="5">
        <f>'داده ها'!HJ9</f>
        <v>1</v>
      </c>
      <c r="EY9" s="5">
        <f>'داده ها'!HK9</f>
        <v>2</v>
      </c>
      <c r="EZ9" s="5">
        <f>'داده ها'!HL9</f>
        <v>1</v>
      </c>
      <c r="FA9" s="5">
        <f>'داده ها'!HM9</f>
        <v>2</v>
      </c>
      <c r="FB9" s="5">
        <f>'داده ها'!HN9</f>
        <v>0</v>
      </c>
      <c r="FC9" s="5">
        <f>'داده ها'!HO9</f>
        <v>1</v>
      </c>
      <c r="FD9" s="5">
        <f t="shared" si="25"/>
        <v>38</v>
      </c>
      <c r="FE9" t="str">
        <f t="shared" si="26"/>
        <v>بدتر از متوسط</v>
      </c>
      <c r="FF9" t="str">
        <f t="shared" si="27"/>
        <v>بدتر از متوسط</v>
      </c>
      <c r="FG9" s="5">
        <f>'داده ها'!HP9</f>
        <v>2</v>
      </c>
      <c r="FH9" s="5">
        <f>'داده ها'!HQ9</f>
        <v>3</v>
      </c>
      <c r="FI9" s="5">
        <f>'داده ها'!HR9</f>
        <v>3</v>
      </c>
      <c r="FJ9" s="5">
        <f>'داده ها'!HS9</f>
        <v>2</v>
      </c>
      <c r="FK9" s="5">
        <f>'داده ها'!HT9</f>
        <v>2</v>
      </c>
      <c r="FL9" s="5">
        <f>'داده ها'!HU9</f>
        <v>3</v>
      </c>
      <c r="FM9" s="5">
        <f>'داده ها'!HV9</f>
        <v>2</v>
      </c>
      <c r="FN9" s="5">
        <f>'داده ها'!HW9</f>
        <v>2</v>
      </c>
      <c r="FO9" s="5">
        <f>'داده ها'!HX9</f>
        <v>2</v>
      </c>
      <c r="FP9" s="5">
        <f>'داده ها'!HY9</f>
        <v>2</v>
      </c>
      <c r="FQ9" s="5">
        <f>'داده ها'!HZ9</f>
        <v>2</v>
      </c>
      <c r="FR9" s="5">
        <f>'داده ها'!IA9</f>
        <v>3</v>
      </c>
      <c r="FS9" s="5">
        <f>'داده ها'!IB9</f>
        <v>3</v>
      </c>
      <c r="FT9" s="5">
        <f>'داده ها'!IC9</f>
        <v>2</v>
      </c>
      <c r="FU9" s="5">
        <f>'داده ها'!ID9</f>
        <v>2</v>
      </c>
      <c r="FV9" s="5">
        <f t="shared" si="28"/>
        <v>35</v>
      </c>
      <c r="FW9" t="str">
        <f t="shared" si="29"/>
        <v>بهتر از متوسط</v>
      </c>
      <c r="FX9" t="str">
        <f t="shared" si="30"/>
        <v>بهتر از متوسط</v>
      </c>
    </row>
    <row r="10" spans="4:180" ht="18.75" customHeight="1" x14ac:dyDescent="0.3">
      <c r="D10" s="5">
        <f>'داده ها'!CO10</f>
        <v>0</v>
      </c>
      <c r="E10" s="5">
        <f>'داده ها'!CP10</f>
        <v>0</v>
      </c>
      <c r="F10" s="5">
        <f>'داده ها'!CQ10</f>
        <v>0</v>
      </c>
      <c r="G10" s="5">
        <f>'داده ها'!CR10</f>
        <v>0</v>
      </c>
      <c r="H10" s="5">
        <f>'داده ها'!CS10</f>
        <v>0</v>
      </c>
      <c r="I10" s="5">
        <f>'داده ها'!CT10</f>
        <v>0</v>
      </c>
      <c r="J10" s="5">
        <f>'داده ها'!CU10</f>
        <v>0</v>
      </c>
      <c r="K10" s="5">
        <f t="shared" si="0"/>
        <v>0</v>
      </c>
      <c r="L10" t="str">
        <f t="shared" si="1"/>
        <v>شما آمادگی لازم برای فعالیت بدنی را دارید.</v>
      </c>
      <c r="M10" s="5">
        <f>'داده ها'!CV10</f>
        <v>75</v>
      </c>
      <c r="N10" s="5">
        <f>'داده ها'!CW10</f>
        <v>75</v>
      </c>
      <c r="O10" s="5">
        <f>'داده ها'!CX10</f>
        <v>50</v>
      </c>
      <c r="P10" s="5">
        <f>'داده ها'!CY10</f>
        <v>100</v>
      </c>
      <c r="Q10" s="5">
        <f>'داده ها'!CZ10</f>
        <v>100</v>
      </c>
      <c r="R10" s="5">
        <f>'داده ها'!DA10</f>
        <v>50</v>
      </c>
      <c r="S10" s="5">
        <f>'داده ها'!DB10</f>
        <v>100</v>
      </c>
      <c r="T10" s="5">
        <f>'داده ها'!DC10</f>
        <v>100</v>
      </c>
      <c r="U10" s="5">
        <f>'داده ها'!DD10</f>
        <v>100</v>
      </c>
      <c r="V10" s="5">
        <f>'داده ها'!DE10</f>
        <v>100</v>
      </c>
      <c r="W10" s="5">
        <f>'داده ها'!DF10</f>
        <v>100</v>
      </c>
      <c r="X10" s="5">
        <f>'داده ها'!DG10</f>
        <v>100</v>
      </c>
      <c r="Y10" s="5">
        <f>'داده ها'!DH10</f>
        <v>0</v>
      </c>
      <c r="Z10" s="5">
        <f>'داده ها'!DI10</f>
        <v>0</v>
      </c>
      <c r="AA10" s="5">
        <f>'داده ها'!DJ10</f>
        <v>100</v>
      </c>
      <c r="AB10" s="5">
        <f>'داده ها'!DK10</f>
        <v>100</v>
      </c>
      <c r="AC10" s="5">
        <f>'داده ها'!DL10</f>
        <v>100</v>
      </c>
      <c r="AD10" s="5">
        <f>'داده ها'!DM10</f>
        <v>100</v>
      </c>
      <c r="AE10" s="5">
        <f>'داده ها'!DN10</f>
        <v>100</v>
      </c>
      <c r="AF10" s="5">
        <f>'داده ها'!DO10</f>
        <v>100</v>
      </c>
      <c r="AG10" s="5">
        <f>'داده ها'!DP10</f>
        <v>40</v>
      </c>
      <c r="AH10" s="5">
        <f>'داده ها'!DQ10</f>
        <v>75</v>
      </c>
      <c r="AI10" s="5">
        <f>'داده ها'!DR10</f>
        <v>80</v>
      </c>
      <c r="AJ10" s="5">
        <f>'داده ها'!DS10</f>
        <v>80</v>
      </c>
      <c r="AK10" s="5">
        <f>'داده ها'!DT10</f>
        <v>100</v>
      </c>
      <c r="AL10" s="5">
        <f>'داده ها'!DU10</f>
        <v>80</v>
      </c>
      <c r="AM10" s="5">
        <f>'داده ها'!DV10</f>
        <v>40</v>
      </c>
      <c r="AN10" s="5">
        <f>'داده ها'!DW10</f>
        <v>100</v>
      </c>
      <c r="AO10" s="5">
        <f>'داده ها'!DX10</f>
        <v>100</v>
      </c>
      <c r="AP10" s="5">
        <f>'داده ها'!DY10</f>
        <v>60</v>
      </c>
      <c r="AQ10" s="5">
        <f>'داده ها'!DZ10</f>
        <v>20</v>
      </c>
      <c r="AR10" s="5">
        <f>'داده ها'!EA10</f>
        <v>100</v>
      </c>
      <c r="AS10" s="2" t="b">
        <f>'داده ها'!EB10</f>
        <v>0</v>
      </c>
      <c r="AT10" s="2" t="b">
        <f>'داده ها'!EC10</f>
        <v>0</v>
      </c>
      <c r="AU10" s="2" t="b">
        <f>'داده ها'!ED10</f>
        <v>0</v>
      </c>
      <c r="AV10" s="2" t="b">
        <f>'داده ها'!EE10</f>
        <v>0</v>
      </c>
      <c r="AW10" s="6">
        <f t="shared" si="2"/>
        <v>90</v>
      </c>
      <c r="AX10" s="6">
        <f t="shared" si="3"/>
        <v>50</v>
      </c>
      <c r="AY10" s="6">
        <f t="shared" si="4"/>
        <v>100</v>
      </c>
      <c r="AZ10" s="6">
        <f t="shared" si="5"/>
        <v>60</v>
      </c>
      <c r="BA10" s="6">
        <f t="shared" si="6"/>
        <v>84</v>
      </c>
      <c r="BB10" s="6">
        <f t="shared" si="7"/>
        <v>100</v>
      </c>
      <c r="BC10" s="8">
        <f t="shared" si="8"/>
        <v>57.5</v>
      </c>
      <c r="BD10" s="6">
        <f t="shared" si="9"/>
        <v>15</v>
      </c>
      <c r="BE10" s="8">
        <f t="shared" si="10"/>
        <v>53.125</v>
      </c>
      <c r="BF10" s="6">
        <f t="shared" si="11"/>
        <v>75</v>
      </c>
      <c r="BG10" s="7" t="str">
        <f t="shared" si="12"/>
        <v>بهتر از متوسط</v>
      </c>
      <c r="BH10" s="7" t="str">
        <f t="shared" si="13"/>
        <v>بدتر از متوسط</v>
      </c>
      <c r="BI10" s="7" t="str">
        <f t="shared" si="14"/>
        <v>بهتر از متوسط</v>
      </c>
      <c r="BJ10" s="7" t="str">
        <f t="shared" si="15"/>
        <v>بهتر از متوسط</v>
      </c>
      <c r="BK10" s="2" t="b">
        <f>'داده ها'!EF10</f>
        <v>0</v>
      </c>
      <c r="BL10" s="2" t="b">
        <f>'داده ها'!EG10</f>
        <v>0</v>
      </c>
      <c r="BM10" s="2" t="b">
        <f>'داده ها'!EH10</f>
        <v>0</v>
      </c>
      <c r="BN10" s="2" t="b">
        <f>'داده ها'!EI10</f>
        <v>0</v>
      </c>
      <c r="BO10" s="2" t="b">
        <f>'داده ها'!EJ10</f>
        <v>0</v>
      </c>
      <c r="BP10" s="2" t="b">
        <f>'داده ها'!EK10</f>
        <v>0</v>
      </c>
      <c r="BQ10" s="2" t="b">
        <f>'داده ها'!EL10</f>
        <v>0</v>
      </c>
      <c r="BR10" s="2" t="b">
        <f>'داده ها'!EM10</f>
        <v>0</v>
      </c>
      <c r="BS10" s="2" t="b">
        <f>'داده ها'!EN10</f>
        <v>0</v>
      </c>
      <c r="BT10" s="2" t="b">
        <f>'داده ها'!EO10</f>
        <v>0</v>
      </c>
      <c r="BU10" s="2" t="b">
        <f>'داده ها'!EP10</f>
        <v>0</v>
      </c>
      <c r="BV10" s="2" t="b">
        <f>'داده ها'!EQ10</f>
        <v>0</v>
      </c>
      <c r="BW10" s="2" t="b">
        <f>'داده ها'!ER10</f>
        <v>0</v>
      </c>
      <c r="BX10" s="2" t="b">
        <f>'داده ها'!ES10</f>
        <v>0</v>
      </c>
      <c r="BY10" s="2" t="b">
        <f>'داده ها'!ET10</f>
        <v>0</v>
      </c>
      <c r="BZ10" s="2" t="b">
        <f>'داده ها'!EU10</f>
        <v>0</v>
      </c>
      <c r="CA10" s="2" t="b">
        <f>'داده ها'!EV10</f>
        <v>0</v>
      </c>
      <c r="CB10" s="2" t="b">
        <f>'داده ها'!EW10</f>
        <v>0</v>
      </c>
      <c r="CC10" s="2" t="b">
        <f>'داده ها'!EX10</f>
        <v>0</v>
      </c>
      <c r="CD10" s="5">
        <f t="shared" si="16"/>
        <v>0</v>
      </c>
      <c r="CE10" t="str">
        <f t="shared" si="17"/>
        <v>بدتر از متوسط</v>
      </c>
      <c r="CF10" t="str">
        <f t="shared" si="18"/>
        <v>بدتر از متوسط</v>
      </c>
      <c r="CG10" s="5">
        <f>'داده ها'!EY10</f>
        <v>1</v>
      </c>
      <c r="CH10" s="5">
        <f>'داده ها'!EZ10</f>
        <v>0</v>
      </c>
      <c r="CI10" s="5">
        <f>'داده ها'!FA10</f>
        <v>1</v>
      </c>
      <c r="CJ10" s="5">
        <f>'داده ها'!FB10</f>
        <v>0</v>
      </c>
      <c r="CK10" s="5">
        <f>'داده ها'!FC10</f>
        <v>0</v>
      </c>
      <c r="CL10" s="5">
        <f>'داده ها'!FD10</f>
        <v>0</v>
      </c>
      <c r="CM10" s="5">
        <f>'داده ها'!FE10</f>
        <v>0</v>
      </c>
      <c r="CN10" s="5">
        <f>'داده ها'!FF10</f>
        <v>0</v>
      </c>
      <c r="CO10" s="5">
        <f>'داده ها'!FG10</f>
        <v>1</v>
      </c>
      <c r="CP10" s="5">
        <f>'داده ها'!FH10</f>
        <v>1</v>
      </c>
      <c r="CQ10" s="5">
        <f>'داده ها'!FI10</f>
        <v>0</v>
      </c>
      <c r="CR10" s="5">
        <f>'داده ها'!FJ10</f>
        <v>0</v>
      </c>
      <c r="CS10" s="5">
        <f>'داده ها'!FK10</f>
        <v>0</v>
      </c>
      <c r="CT10" s="5">
        <f>'داده ها'!FL10</f>
        <v>0</v>
      </c>
      <c r="CU10" s="5">
        <f>'داده ها'!FM10</f>
        <v>1</v>
      </c>
      <c r="CV10" s="5">
        <f>'داده ها'!FN10</f>
        <v>0</v>
      </c>
      <c r="CW10" s="5">
        <f>'داده ها'!FO10</f>
        <v>3</v>
      </c>
      <c r="CX10" s="5">
        <f>'داده ها'!FP10</f>
        <v>3</v>
      </c>
      <c r="CY10" s="5">
        <f>'داده ها'!FQ10</f>
        <v>3</v>
      </c>
      <c r="CZ10" s="5">
        <f>'داده ها'!FR10</f>
        <v>3</v>
      </c>
      <c r="DA10" s="5">
        <f>'داده ها'!FS10</f>
        <v>1</v>
      </c>
      <c r="DB10" s="5">
        <f>'داده ها'!FT10</f>
        <v>0</v>
      </c>
      <c r="DC10" s="5">
        <f>'داده ها'!FU10</f>
        <v>0</v>
      </c>
      <c r="DD10" s="5">
        <f>'داده ها'!FV10</f>
        <v>0</v>
      </c>
      <c r="DE10" s="5">
        <f>'داده ها'!FW10</f>
        <v>0</v>
      </c>
      <c r="DF10" s="5">
        <f>'داده ها'!FX10</f>
        <v>0</v>
      </c>
      <c r="DG10" s="5">
        <f>'داده ها'!FY10</f>
        <v>0</v>
      </c>
      <c r="DH10" s="5">
        <f>'داده ها'!FZ10</f>
        <v>0</v>
      </c>
      <c r="DI10" s="5">
        <f t="shared" si="19"/>
        <v>18</v>
      </c>
      <c r="DJ10" t="str">
        <f t="shared" si="20"/>
        <v>بهتر از متوسط</v>
      </c>
      <c r="DK10" t="str">
        <f t="shared" si="21"/>
        <v>بهتر از متوسط</v>
      </c>
      <c r="DL10" s="2" t="b">
        <f>'داده ها'!GA10</f>
        <v>0</v>
      </c>
      <c r="DM10" s="2" t="b">
        <f>'داده ها'!GB10</f>
        <v>0</v>
      </c>
      <c r="DN10" s="2" t="b">
        <f>'داده ها'!GC10</f>
        <v>0</v>
      </c>
      <c r="DO10" s="2" t="b">
        <f>'داده ها'!GD10</f>
        <v>0</v>
      </c>
      <c r="DP10" s="2" t="b">
        <f>'داده ها'!GE10</f>
        <v>0</v>
      </c>
      <c r="DQ10" s="2" t="b">
        <f>'داده ها'!GF10</f>
        <v>0</v>
      </c>
      <c r="DR10" s="2" t="b">
        <f>'داده ها'!GG10</f>
        <v>0</v>
      </c>
      <c r="DS10" s="2" t="b">
        <f>'داده ها'!GH10</f>
        <v>0</v>
      </c>
      <c r="DT10" s="2" t="b">
        <f>'داده ها'!GI10</f>
        <v>0</v>
      </c>
      <c r="DU10" s="2" t="b">
        <f>'داده ها'!GJ10</f>
        <v>0</v>
      </c>
      <c r="DV10" s="2" t="b">
        <f>'داده ها'!GK10</f>
        <v>0</v>
      </c>
      <c r="DW10" s="2" t="b">
        <f>'داده ها'!GL10</f>
        <v>0</v>
      </c>
      <c r="DX10" s="5">
        <f t="shared" si="22"/>
        <v>0</v>
      </c>
      <c r="DY10" t="str">
        <f t="shared" si="23"/>
        <v>بدتر از متوسط</v>
      </c>
      <c r="DZ10" t="str">
        <f t="shared" si="24"/>
        <v>بدتر از متوسط</v>
      </c>
      <c r="EA10" s="5">
        <f>'داده ها'!GM10</f>
        <v>2</v>
      </c>
      <c r="EB10" s="5">
        <f>'داده ها'!GN10</f>
        <v>3</v>
      </c>
      <c r="EC10" s="5">
        <f>'داده ها'!GO10</f>
        <v>2</v>
      </c>
      <c r="ED10" s="5">
        <f>'داده ها'!GP10</f>
        <v>2</v>
      </c>
      <c r="EE10" s="5">
        <f>'داده ها'!GQ10</f>
        <v>2</v>
      </c>
      <c r="EF10" s="5">
        <f>'داده ها'!GR10</f>
        <v>1</v>
      </c>
      <c r="EG10" s="5">
        <f>'داده ها'!GS10</f>
        <v>1</v>
      </c>
      <c r="EH10" s="5">
        <f>'داده ها'!GT10</f>
        <v>2</v>
      </c>
      <c r="EI10" s="5">
        <f>'داده ها'!GU10</f>
        <v>2</v>
      </c>
      <c r="EJ10" s="5">
        <f>'داده ها'!GV10</f>
        <v>2</v>
      </c>
      <c r="EK10" s="5">
        <f>'داده ها'!GW10</f>
        <v>2</v>
      </c>
      <c r="EL10" s="5">
        <f>'داده ها'!GX10</f>
        <v>2</v>
      </c>
      <c r="EM10" s="5">
        <f>'داده ها'!GY10</f>
        <v>2</v>
      </c>
      <c r="EN10" s="5">
        <f>'داده ها'!GZ10</f>
        <v>2</v>
      </c>
      <c r="EO10" s="5">
        <f>'داده ها'!HA10</f>
        <v>2</v>
      </c>
      <c r="EP10" s="5">
        <f>'داده ها'!HB10</f>
        <v>2</v>
      </c>
      <c r="EQ10" s="5">
        <f>'داده ها'!HC10</f>
        <v>2</v>
      </c>
      <c r="ER10" s="5">
        <f>'داده ها'!HD10</f>
        <v>2</v>
      </c>
      <c r="ES10" s="5">
        <f>'داده ها'!HE10</f>
        <v>2</v>
      </c>
      <c r="ET10" s="5">
        <f>'داده ها'!HF10</f>
        <v>0</v>
      </c>
      <c r="EU10" s="5">
        <f>'داده ها'!HG10</f>
        <v>2</v>
      </c>
      <c r="EV10" s="5">
        <f>'داده ها'!HH10</f>
        <v>1</v>
      </c>
      <c r="EW10" s="5">
        <f>'داده ها'!HI10</f>
        <v>1</v>
      </c>
      <c r="EX10" s="5">
        <f>'داده ها'!HJ10</f>
        <v>2</v>
      </c>
      <c r="EY10" s="5">
        <f>'داده ها'!HK10</f>
        <v>2</v>
      </c>
      <c r="EZ10" s="5">
        <f>'داده ها'!HL10</f>
        <v>2</v>
      </c>
      <c r="FA10" s="5">
        <f>'داده ها'!HM10</f>
        <v>2</v>
      </c>
      <c r="FB10" s="5">
        <f>'داده ها'!HN10</f>
        <v>2</v>
      </c>
      <c r="FC10" s="5">
        <f>'داده ها'!HO10</f>
        <v>1</v>
      </c>
      <c r="FD10" s="5">
        <f t="shared" si="25"/>
        <v>52</v>
      </c>
      <c r="FE10" t="str">
        <f t="shared" si="26"/>
        <v>بهتر از متوسط</v>
      </c>
      <c r="FF10" t="str">
        <f t="shared" si="27"/>
        <v>بهتر از متوسط</v>
      </c>
      <c r="FG10" s="5">
        <f>'داده ها'!HP10</f>
        <v>3</v>
      </c>
      <c r="FH10" s="5">
        <f>'داده ها'!HQ10</f>
        <v>3</v>
      </c>
      <c r="FI10" s="5">
        <f>'داده ها'!HR10</f>
        <v>3</v>
      </c>
      <c r="FJ10" s="5">
        <f>'داده ها'!HS10</f>
        <v>3</v>
      </c>
      <c r="FK10" s="5">
        <f>'داده ها'!HT10</f>
        <v>3</v>
      </c>
      <c r="FL10" s="5">
        <f>'داده ها'!HU10</f>
        <v>3</v>
      </c>
      <c r="FM10" s="5">
        <f>'داده ها'!HV10</f>
        <v>3</v>
      </c>
      <c r="FN10" s="5">
        <f>'داده ها'!HW10</f>
        <v>3</v>
      </c>
      <c r="FO10" s="5">
        <f>'داده ها'!HX10</f>
        <v>3</v>
      </c>
      <c r="FP10" s="5">
        <f>'داده ها'!HY10</f>
        <v>3</v>
      </c>
      <c r="FQ10" s="5">
        <f>'داده ها'!HZ10</f>
        <v>3</v>
      </c>
      <c r="FR10" s="5">
        <f>'داده ها'!IA10</f>
        <v>3</v>
      </c>
      <c r="FS10" s="5">
        <f>'داده ها'!IB10</f>
        <v>0</v>
      </c>
      <c r="FT10" s="5">
        <f>'داده ها'!IC10</f>
        <v>3</v>
      </c>
      <c r="FU10" s="5">
        <f>'داده ها'!ID10</f>
        <v>3</v>
      </c>
      <c r="FV10" s="5">
        <f t="shared" si="28"/>
        <v>42</v>
      </c>
      <c r="FW10" t="str">
        <f t="shared" si="29"/>
        <v>بهتر از متوسط</v>
      </c>
      <c r="FX10" t="str">
        <f t="shared" si="30"/>
        <v>بهتر از متوسط</v>
      </c>
    </row>
    <row r="11" spans="4:180" ht="18.75" customHeight="1" x14ac:dyDescent="0.3">
      <c r="D11" s="5">
        <f>'داده ها'!CO11</f>
        <v>0</v>
      </c>
      <c r="E11" s="5">
        <f>'داده ها'!CP11</f>
        <v>0</v>
      </c>
      <c r="F11" s="5">
        <f>'داده ها'!CQ11</f>
        <v>0</v>
      </c>
      <c r="G11" s="5">
        <f>'داده ها'!CR11</f>
        <v>0</v>
      </c>
      <c r="H11" s="5">
        <f>'داده ها'!CS11</f>
        <v>0</v>
      </c>
      <c r="I11" s="5">
        <f>'داده ها'!CT11</f>
        <v>0</v>
      </c>
      <c r="J11" s="5">
        <f>'داده ها'!CU11</f>
        <v>0</v>
      </c>
      <c r="K11" s="5">
        <f t="shared" si="0"/>
        <v>0</v>
      </c>
      <c r="L11" t="str">
        <f t="shared" si="1"/>
        <v>شما آمادگی لازم برای فعالیت بدنی را دارید.</v>
      </c>
      <c r="M11" s="5">
        <f>'داده ها'!CV11</f>
        <v>0</v>
      </c>
      <c r="N11" s="5">
        <f>'داده ها'!CW11</f>
        <v>50</v>
      </c>
      <c r="O11" s="5">
        <f>'داده ها'!CX11</f>
        <v>50</v>
      </c>
      <c r="P11" s="5">
        <f>'داده ها'!CY11</f>
        <v>100</v>
      </c>
      <c r="Q11" s="5">
        <f>'داده ها'!CZ11</f>
        <v>100</v>
      </c>
      <c r="R11" s="5">
        <f>'داده ها'!DA11</f>
        <v>50</v>
      </c>
      <c r="S11" s="5">
        <f>'داده ها'!DB11</f>
        <v>100</v>
      </c>
      <c r="T11" s="5">
        <f>'داده ها'!DC11</f>
        <v>100</v>
      </c>
      <c r="U11" s="5">
        <f>'داده ها'!DD11</f>
        <v>50</v>
      </c>
      <c r="V11" s="5">
        <f>'داده ها'!DE11</f>
        <v>100</v>
      </c>
      <c r="W11" s="5">
        <f>'داده ها'!DF11</f>
        <v>100</v>
      </c>
      <c r="X11" s="5">
        <f>'داده ها'!DG11</f>
        <v>100</v>
      </c>
      <c r="Y11" s="5">
        <f>'داده ها'!DH11</f>
        <v>100</v>
      </c>
      <c r="Z11" s="5">
        <f>'داده ها'!DI11</f>
        <v>100</v>
      </c>
      <c r="AA11" s="5">
        <f>'داده ها'!DJ11</f>
        <v>100</v>
      </c>
      <c r="AB11" s="5">
        <f>'داده ها'!DK11</f>
        <v>100</v>
      </c>
      <c r="AC11" s="5">
        <f>'داده ها'!DL11</f>
        <v>100</v>
      </c>
      <c r="AD11" s="5">
        <f>'داده ها'!DM11</f>
        <v>100</v>
      </c>
      <c r="AE11" s="5">
        <f>'داده ها'!DN11</f>
        <v>100</v>
      </c>
      <c r="AF11" s="5">
        <f>'داده ها'!DO11</f>
        <v>25</v>
      </c>
      <c r="AG11" s="5">
        <f>'داده ها'!DP11</f>
        <v>80</v>
      </c>
      <c r="AH11" s="5">
        <f>'داده ها'!DQ11</f>
        <v>100</v>
      </c>
      <c r="AI11" s="5">
        <f>'داده ها'!DR11</f>
        <v>80</v>
      </c>
      <c r="AJ11" s="5">
        <f>'داده ها'!DS11</f>
        <v>80</v>
      </c>
      <c r="AK11" s="5">
        <f>'داده ها'!DT11</f>
        <v>80</v>
      </c>
      <c r="AL11" s="5">
        <f>'داده ها'!DU11</f>
        <v>80</v>
      </c>
      <c r="AM11" s="5">
        <f>'داده ها'!DV11</f>
        <v>80</v>
      </c>
      <c r="AN11" s="5">
        <f>'داده ها'!DW11</f>
        <v>80</v>
      </c>
      <c r="AO11" s="5">
        <f>'داده ها'!DX11</f>
        <v>80</v>
      </c>
      <c r="AP11" s="5">
        <f>'داده ها'!DY11</f>
        <v>80</v>
      </c>
      <c r="AQ11" s="5">
        <f>'داده ها'!DZ11</f>
        <v>40</v>
      </c>
      <c r="AR11" s="2" t="b">
        <f>'داده ها'!EA11</f>
        <v>0</v>
      </c>
      <c r="AS11" s="5">
        <f>'داده ها'!EB11</f>
        <v>100</v>
      </c>
      <c r="AT11" s="5">
        <f>'داده ها'!EC11</f>
        <v>75</v>
      </c>
      <c r="AU11" s="5">
        <f>'داده ها'!ED11</f>
        <v>100</v>
      </c>
      <c r="AV11" s="5">
        <f>'داده ها'!EE11</f>
        <v>25</v>
      </c>
      <c r="AW11" s="6">
        <f t="shared" si="2"/>
        <v>85</v>
      </c>
      <c r="AX11" s="6">
        <f t="shared" si="3"/>
        <v>100</v>
      </c>
      <c r="AY11" s="6">
        <f t="shared" si="4"/>
        <v>100</v>
      </c>
      <c r="AZ11" s="6">
        <f t="shared" si="5"/>
        <v>70</v>
      </c>
      <c r="BA11" s="6">
        <f t="shared" si="6"/>
        <v>80</v>
      </c>
      <c r="BB11" s="8">
        <f t="shared" si="7"/>
        <v>12.5</v>
      </c>
      <c r="BC11" s="6">
        <f t="shared" si="8"/>
        <v>90</v>
      </c>
      <c r="BD11" s="6">
        <f t="shared" si="9"/>
        <v>60</v>
      </c>
      <c r="BE11" s="8">
        <f t="shared" si="10"/>
        <v>83.75</v>
      </c>
      <c r="BF11" s="8">
        <f t="shared" si="11"/>
        <v>88.75</v>
      </c>
      <c r="BG11" s="7" t="str">
        <f t="shared" si="12"/>
        <v>بهتر از متوسط</v>
      </c>
      <c r="BH11" s="7" t="str">
        <f t="shared" si="13"/>
        <v>بهتر از متوسط</v>
      </c>
      <c r="BI11" s="7" t="str">
        <f t="shared" si="14"/>
        <v>بهتر از متوسط</v>
      </c>
      <c r="BJ11" s="7" t="str">
        <f t="shared" si="15"/>
        <v>بهتر از متوسط</v>
      </c>
      <c r="BK11" s="5">
        <f>'داده ها'!EF11</f>
        <v>1</v>
      </c>
      <c r="BL11" s="5">
        <f>'داده ها'!EG11</f>
        <v>0</v>
      </c>
      <c r="BM11" s="5">
        <f>'داده ها'!EH11</f>
        <v>4</v>
      </c>
      <c r="BN11" s="5">
        <f>'داده ها'!EI11</f>
        <v>3</v>
      </c>
      <c r="BO11" s="5">
        <f>'داده ها'!EJ11</f>
        <v>3</v>
      </c>
      <c r="BP11" s="5">
        <f>'داده ها'!EK11</f>
        <v>2</v>
      </c>
      <c r="BQ11" s="5">
        <f>'داده ها'!EL11</f>
        <v>1</v>
      </c>
      <c r="BR11" s="5">
        <f>'داده ها'!EM11</f>
        <v>3</v>
      </c>
      <c r="BS11" s="5">
        <f>'داده ها'!EN11</f>
        <v>2</v>
      </c>
      <c r="BT11" s="5">
        <f>'داده ها'!EO11</f>
        <v>4</v>
      </c>
      <c r="BU11" s="5">
        <f>'داده ها'!EP11</f>
        <v>2</v>
      </c>
      <c r="BV11" s="5">
        <f>'داده ها'!EQ11</f>
        <v>4</v>
      </c>
      <c r="BW11" s="5">
        <f>'داده ها'!ER11</f>
        <v>1</v>
      </c>
      <c r="BX11" s="5">
        <f>'داده ها'!ES11</f>
        <v>3</v>
      </c>
      <c r="BY11" s="5">
        <f>'داده ها'!ET11</f>
        <v>1</v>
      </c>
      <c r="BZ11" s="5">
        <f>'داده ها'!EU11</f>
        <v>3</v>
      </c>
      <c r="CA11" s="5">
        <f>'داده ها'!EV11</f>
        <v>3</v>
      </c>
      <c r="CB11" s="5">
        <f>'داده ها'!EW11</f>
        <v>1</v>
      </c>
      <c r="CC11" s="5">
        <f>'داده ها'!EX11</f>
        <v>1</v>
      </c>
      <c r="CD11" s="5">
        <f t="shared" si="16"/>
        <v>42</v>
      </c>
      <c r="CE11" t="str">
        <f t="shared" si="17"/>
        <v>بهتر از متوسط</v>
      </c>
      <c r="CF11" t="str">
        <f t="shared" si="18"/>
        <v>بهتر از متوسط</v>
      </c>
      <c r="CG11" s="5">
        <f>'داده ها'!EY11</f>
        <v>1</v>
      </c>
      <c r="CH11" s="5">
        <f>'داده ها'!EZ11</f>
        <v>0</v>
      </c>
      <c r="CI11" s="5">
        <f>'داده ها'!FA11</f>
        <v>1</v>
      </c>
      <c r="CJ11" s="5">
        <f>'داده ها'!FB11</f>
        <v>0</v>
      </c>
      <c r="CK11" s="5">
        <f>'داده ها'!FC11</f>
        <v>1</v>
      </c>
      <c r="CL11" s="5">
        <f>'داده ها'!FD11</f>
        <v>1</v>
      </c>
      <c r="CM11" s="5">
        <f>'داده ها'!FE11</f>
        <v>0</v>
      </c>
      <c r="CN11" s="5">
        <f>'داده ها'!FF11</f>
        <v>0</v>
      </c>
      <c r="CO11" s="5">
        <f>'داده ها'!FG11</f>
        <v>1</v>
      </c>
      <c r="CP11" s="5">
        <f>'داده ها'!FH11</f>
        <v>2</v>
      </c>
      <c r="CQ11" s="5">
        <f>'داده ها'!FI11</f>
        <v>0</v>
      </c>
      <c r="CR11" s="5">
        <f>'داده ها'!FJ11</f>
        <v>0</v>
      </c>
      <c r="CS11" s="5">
        <f>'داده ها'!FK11</f>
        <v>1</v>
      </c>
      <c r="CT11" s="5">
        <f>'داده ها'!FL11</f>
        <v>0</v>
      </c>
      <c r="CU11" s="5">
        <f>'داده ها'!FM11</f>
        <v>1</v>
      </c>
      <c r="CV11" s="5">
        <f>'داده ها'!FN11</f>
        <v>2</v>
      </c>
      <c r="CW11" s="5">
        <f>'داده ها'!FO11</f>
        <v>1</v>
      </c>
      <c r="CX11" s="5">
        <f>'داده ها'!FP11</f>
        <v>1</v>
      </c>
      <c r="CY11" s="5">
        <f>'داده ها'!FQ11</f>
        <v>1</v>
      </c>
      <c r="CZ11" s="5">
        <f>'داده ها'!FR11</f>
        <v>1</v>
      </c>
      <c r="DA11" s="5">
        <f>'داده ها'!FS11</f>
        <v>1</v>
      </c>
      <c r="DB11" s="5">
        <f>'داده ها'!FT11</f>
        <v>0</v>
      </c>
      <c r="DC11" s="5">
        <f>'داده ها'!FU11</f>
        <v>0</v>
      </c>
      <c r="DD11" s="5">
        <f>'داده ها'!FV11</f>
        <v>0</v>
      </c>
      <c r="DE11" s="5">
        <f>'داده ها'!FW11</f>
        <v>0</v>
      </c>
      <c r="DF11" s="5">
        <f>'داده ها'!FX11</f>
        <v>0</v>
      </c>
      <c r="DG11" s="5">
        <f>'داده ها'!FY11</f>
        <v>0</v>
      </c>
      <c r="DH11" s="5">
        <f>'داده ها'!FZ11</f>
        <v>0</v>
      </c>
      <c r="DI11" s="5">
        <f t="shared" si="19"/>
        <v>16</v>
      </c>
      <c r="DJ11" t="str">
        <f t="shared" si="20"/>
        <v>بهتر از متوسط</v>
      </c>
      <c r="DK11" t="str">
        <f t="shared" si="21"/>
        <v>بهتر از متوسط</v>
      </c>
      <c r="DL11" s="5">
        <f>'داده ها'!GA11</f>
        <v>0</v>
      </c>
      <c r="DM11" s="5">
        <f>'داده ها'!GB11</f>
        <v>4</v>
      </c>
      <c r="DN11" s="5">
        <f>'داده ها'!GC11</f>
        <v>3</v>
      </c>
      <c r="DO11" s="5">
        <f>'داده ها'!GD11</f>
        <v>1</v>
      </c>
      <c r="DP11" s="5">
        <f>'داده ها'!GE11</f>
        <v>1</v>
      </c>
      <c r="DQ11" s="5">
        <f>'داده ها'!GF11</f>
        <v>0</v>
      </c>
      <c r="DR11" s="5">
        <f>'داده ها'!GG11</f>
        <v>0</v>
      </c>
      <c r="DS11" s="5">
        <f>'داده ها'!GH11</f>
        <v>3</v>
      </c>
      <c r="DT11" s="5">
        <f>'داده ها'!GI11</f>
        <v>1</v>
      </c>
      <c r="DU11" s="5">
        <f>'داده ها'!GJ11</f>
        <v>0</v>
      </c>
      <c r="DV11" s="5">
        <f>'داده ها'!GK11</f>
        <v>1</v>
      </c>
      <c r="DW11" s="5">
        <f>'داده ها'!GL11</f>
        <v>4</v>
      </c>
      <c r="DX11" s="5">
        <f t="shared" si="22"/>
        <v>18</v>
      </c>
      <c r="DY11" t="str">
        <f t="shared" si="23"/>
        <v>بدتر از متوسط</v>
      </c>
      <c r="DZ11" t="str">
        <f t="shared" si="24"/>
        <v>بدتر از متوسط</v>
      </c>
      <c r="EA11" s="5">
        <f>'داده ها'!GM11</f>
        <v>3</v>
      </c>
      <c r="EB11" s="5">
        <f>'داده ها'!GN11</f>
        <v>3</v>
      </c>
      <c r="EC11" s="2" t="b">
        <f>'داده ها'!GO11</f>
        <v>0</v>
      </c>
      <c r="ED11" s="5">
        <f>'داده ها'!GP11</f>
        <v>3</v>
      </c>
      <c r="EE11" s="5">
        <f>'داده ها'!GQ11</f>
        <v>3</v>
      </c>
      <c r="EF11" s="5">
        <f>'داده ها'!GR11</f>
        <v>3</v>
      </c>
      <c r="EG11" s="5">
        <f>'داده ها'!GS11</f>
        <v>3</v>
      </c>
      <c r="EH11" s="5">
        <f>'داده ها'!GT11</f>
        <v>3</v>
      </c>
      <c r="EI11" s="5">
        <f>'داده ها'!GU11</f>
        <v>3</v>
      </c>
      <c r="EJ11" s="5">
        <f>'داده ها'!GV11</f>
        <v>2</v>
      </c>
      <c r="EK11" s="5">
        <f>'داده ها'!GW11</f>
        <v>1</v>
      </c>
      <c r="EL11" s="5">
        <f>'داده ها'!GX11</f>
        <v>3</v>
      </c>
      <c r="EM11" s="5">
        <f>'داده ها'!GY11</f>
        <v>2</v>
      </c>
      <c r="EN11" s="5">
        <f>'داده ها'!GZ11</f>
        <v>3</v>
      </c>
      <c r="EO11" s="5">
        <f>'داده ها'!HA11</f>
        <v>3</v>
      </c>
      <c r="EP11" s="5">
        <f>'داده ها'!HB11</f>
        <v>3</v>
      </c>
      <c r="EQ11" s="5">
        <f>'داده ها'!HC11</f>
        <v>3</v>
      </c>
      <c r="ER11" s="5">
        <f>'داده ها'!HD11</f>
        <v>3</v>
      </c>
      <c r="ES11" s="5">
        <f>'داده ها'!HE11</f>
        <v>3</v>
      </c>
      <c r="ET11" s="5">
        <f>'داده ها'!HF11</f>
        <v>1</v>
      </c>
      <c r="EU11" s="5">
        <f>'داده ها'!HG11</f>
        <v>2</v>
      </c>
      <c r="EV11" s="5">
        <f>'داده ها'!HH11</f>
        <v>3</v>
      </c>
      <c r="EW11" s="5">
        <f>'داده ها'!HI11</f>
        <v>3</v>
      </c>
      <c r="EX11" s="5">
        <f>'داده ها'!HJ11</f>
        <v>2</v>
      </c>
      <c r="EY11" s="5">
        <f>'داده ها'!HK11</f>
        <v>3</v>
      </c>
      <c r="EZ11" s="5">
        <f>'داده ها'!HL11</f>
        <v>3</v>
      </c>
      <c r="FA11" s="5">
        <f>'داده ها'!HM11</f>
        <v>3</v>
      </c>
      <c r="FB11" s="5">
        <f>'داده ها'!HN11</f>
        <v>1</v>
      </c>
      <c r="FC11" s="5">
        <f>'داده ها'!HO11</f>
        <v>2</v>
      </c>
      <c r="FD11" s="5">
        <f t="shared" si="25"/>
        <v>73</v>
      </c>
      <c r="FE11" t="str">
        <f t="shared" si="26"/>
        <v>بهتر از متوسط</v>
      </c>
      <c r="FF11" t="str">
        <f t="shared" si="27"/>
        <v>بهتر از متوسط</v>
      </c>
      <c r="FG11" s="5">
        <f>'داده ها'!HP11</f>
        <v>3</v>
      </c>
      <c r="FH11" s="5">
        <f>'داده ها'!HQ11</f>
        <v>3</v>
      </c>
      <c r="FI11" s="5">
        <f>'داده ها'!HR11</f>
        <v>3</v>
      </c>
      <c r="FJ11" s="5">
        <f>'داده ها'!HS11</f>
        <v>3</v>
      </c>
      <c r="FK11" s="5">
        <f>'داده ها'!HT11</f>
        <v>2</v>
      </c>
      <c r="FL11" s="5">
        <f>'داده ها'!HU11</f>
        <v>2</v>
      </c>
      <c r="FM11" s="5">
        <f>'داده ها'!HV11</f>
        <v>3</v>
      </c>
      <c r="FN11" s="5">
        <f>'داده ها'!HW11</f>
        <v>2</v>
      </c>
      <c r="FO11" s="5">
        <f>'داده ها'!HX11</f>
        <v>2</v>
      </c>
      <c r="FP11" s="5">
        <f>'داده ها'!HY11</f>
        <v>3</v>
      </c>
      <c r="FQ11" s="5">
        <f>'داده ها'!HZ11</f>
        <v>3</v>
      </c>
      <c r="FR11" s="5">
        <f>'داده ها'!IA11</f>
        <v>3</v>
      </c>
      <c r="FS11" s="5">
        <f>'داده ها'!IB11</f>
        <v>3</v>
      </c>
      <c r="FT11" s="5">
        <f>'داده ها'!IC11</f>
        <v>3</v>
      </c>
      <c r="FU11" s="5">
        <f>'داده ها'!ID11</f>
        <v>3</v>
      </c>
      <c r="FV11" s="5">
        <f t="shared" si="28"/>
        <v>41</v>
      </c>
      <c r="FW11" t="str">
        <f t="shared" si="29"/>
        <v>بهتر از متوسط</v>
      </c>
      <c r="FX11" t="str">
        <f t="shared" si="30"/>
        <v>بهتر از متوسط</v>
      </c>
    </row>
    <row r="12" spans="4:180" ht="18.75" customHeight="1" x14ac:dyDescent="0.3">
      <c r="D12" s="5">
        <f>'داده ها'!CO12</f>
        <v>0</v>
      </c>
      <c r="E12" s="5">
        <f>'داده ها'!CP12</f>
        <v>0</v>
      </c>
      <c r="F12" s="5">
        <f>'داده ها'!CQ12</f>
        <v>0</v>
      </c>
      <c r="G12" s="5">
        <f>'داده ها'!CR12</f>
        <v>0</v>
      </c>
      <c r="H12" s="5">
        <f>'داده ها'!CS12</f>
        <v>0</v>
      </c>
      <c r="I12" s="5">
        <f>'داده ها'!CT12</f>
        <v>0</v>
      </c>
      <c r="J12" s="5">
        <f>'داده ها'!CU12</f>
        <v>0</v>
      </c>
      <c r="K12" s="5">
        <f t="shared" si="0"/>
        <v>0</v>
      </c>
      <c r="L12" t="str">
        <f t="shared" si="1"/>
        <v>شما آمادگی لازم برای فعالیت بدنی را دارید.</v>
      </c>
      <c r="M12" s="5">
        <f>'داده ها'!CV12</f>
        <v>25</v>
      </c>
      <c r="N12" s="5">
        <f>'داده ها'!CW12</f>
        <v>50</v>
      </c>
      <c r="O12" s="5">
        <f>'داده ها'!CX12</f>
        <v>50</v>
      </c>
      <c r="P12" s="5">
        <f>'داده ها'!CY12</f>
        <v>100</v>
      </c>
      <c r="Q12" s="5">
        <f>'داده ها'!CZ12</f>
        <v>100</v>
      </c>
      <c r="R12" s="5">
        <f>'داده ها'!DA12</f>
        <v>50</v>
      </c>
      <c r="S12" s="5">
        <f>'داده ها'!DB12</f>
        <v>100</v>
      </c>
      <c r="T12" s="5">
        <f>'داده ها'!DC12</f>
        <v>100</v>
      </c>
      <c r="U12" s="5">
        <f>'داده ها'!DD12</f>
        <v>100</v>
      </c>
      <c r="V12" s="5">
        <f>'داده ها'!DE12</f>
        <v>100</v>
      </c>
      <c r="W12" s="5">
        <f>'داده ها'!DF12</f>
        <v>100</v>
      </c>
      <c r="X12" s="5">
        <f>'داده ها'!DG12</f>
        <v>100</v>
      </c>
      <c r="Y12" s="5">
        <f>'داده ها'!DH12</f>
        <v>100</v>
      </c>
      <c r="Z12" s="5">
        <f>'داده ها'!DI12</f>
        <v>100</v>
      </c>
      <c r="AA12" s="5">
        <f>'داده ها'!DJ12</f>
        <v>100</v>
      </c>
      <c r="AB12" s="5">
        <f>'داده ها'!DK12</f>
        <v>100</v>
      </c>
      <c r="AC12" s="5">
        <f>'داده ها'!DL12</f>
        <v>100</v>
      </c>
      <c r="AD12" s="5">
        <f>'داده ها'!DM12</f>
        <v>0</v>
      </c>
      <c r="AE12" s="5">
        <f>'داده ها'!DN12</f>
        <v>0</v>
      </c>
      <c r="AF12" s="5">
        <f>'داده ها'!DO12</f>
        <v>75</v>
      </c>
      <c r="AG12" s="5">
        <f>'داده ها'!DP12</f>
        <v>80</v>
      </c>
      <c r="AH12" s="5">
        <f>'داده ها'!DQ12</f>
        <v>100</v>
      </c>
      <c r="AI12" s="5">
        <f>'داده ها'!DR12</f>
        <v>40</v>
      </c>
      <c r="AJ12" s="5">
        <f>'داده ها'!DS12</f>
        <v>60</v>
      </c>
      <c r="AK12" s="5">
        <f>'داده ها'!DT12</f>
        <v>60</v>
      </c>
      <c r="AL12" s="5">
        <f>'داده ها'!DU12</f>
        <v>0</v>
      </c>
      <c r="AM12" s="5">
        <f>'داده ها'!DV12</f>
        <v>40</v>
      </c>
      <c r="AN12" s="5">
        <f>'داده ها'!DW12</f>
        <v>80</v>
      </c>
      <c r="AO12" s="5">
        <f>'داده ها'!DX12</f>
        <v>20</v>
      </c>
      <c r="AP12" s="5">
        <f>'داده ها'!DY12</f>
        <v>20</v>
      </c>
      <c r="AQ12" s="5">
        <f>'داده ها'!DZ12</f>
        <v>20</v>
      </c>
      <c r="AR12" s="5">
        <f>'داده ها'!EA12</f>
        <v>50</v>
      </c>
      <c r="AS12" s="5">
        <f>'داده ها'!EB12</f>
        <v>50</v>
      </c>
      <c r="AT12" s="5">
        <f>'داده ها'!EC12</f>
        <v>0</v>
      </c>
      <c r="AU12" s="5">
        <f>'داده ها'!ED12</f>
        <v>50</v>
      </c>
      <c r="AV12" s="5">
        <f>'داده ها'!EE12</f>
        <v>25</v>
      </c>
      <c r="AW12" s="6">
        <f t="shared" si="2"/>
        <v>90</v>
      </c>
      <c r="AX12" s="6">
        <f t="shared" si="3"/>
        <v>100</v>
      </c>
      <c r="AY12" s="8">
        <f t="shared" si="4"/>
        <v>33.333333333333336</v>
      </c>
      <c r="AZ12" s="6">
        <f t="shared" si="5"/>
        <v>30</v>
      </c>
      <c r="BA12" s="6">
        <f t="shared" si="6"/>
        <v>44</v>
      </c>
      <c r="BB12" s="8">
        <f t="shared" si="7"/>
        <v>62.5</v>
      </c>
      <c r="BC12" s="6">
        <f t="shared" si="8"/>
        <v>90</v>
      </c>
      <c r="BD12" s="6">
        <f t="shared" si="9"/>
        <v>30</v>
      </c>
      <c r="BE12" s="8">
        <f t="shared" si="10"/>
        <v>77.5</v>
      </c>
      <c r="BF12" s="8">
        <f t="shared" si="11"/>
        <v>63.333333333333336</v>
      </c>
      <c r="BG12" s="7" t="str">
        <f t="shared" si="12"/>
        <v>بهتر از متوسط</v>
      </c>
      <c r="BH12" s="7" t="str">
        <f t="shared" si="13"/>
        <v>بهتر از متوسط</v>
      </c>
      <c r="BI12" s="7" t="str">
        <f t="shared" si="14"/>
        <v>بهتر از متوسط</v>
      </c>
      <c r="BJ12" s="7" t="str">
        <f t="shared" si="15"/>
        <v>بهتر از متوسط</v>
      </c>
      <c r="BK12" s="5">
        <f>'داده ها'!EF12</f>
        <v>1</v>
      </c>
      <c r="BL12" s="5">
        <f>'داده ها'!EG12</f>
        <v>1</v>
      </c>
      <c r="BM12" s="5">
        <f>'داده ها'!EH12</f>
        <v>3</v>
      </c>
      <c r="BN12" s="5">
        <f>'داده ها'!EI12</f>
        <v>2</v>
      </c>
      <c r="BO12" s="5">
        <f>'داده ها'!EJ12</f>
        <v>2</v>
      </c>
      <c r="BP12" s="5">
        <f>'داده ها'!EK12</f>
        <v>1</v>
      </c>
      <c r="BQ12" s="5">
        <f>'داده ها'!EL12</f>
        <v>3</v>
      </c>
      <c r="BR12" s="5">
        <f>'داده ها'!EM12</f>
        <v>3</v>
      </c>
      <c r="BS12" s="5">
        <f>'داده ها'!EN12</f>
        <v>3</v>
      </c>
      <c r="BT12" s="5">
        <f>'داده ها'!EO12</f>
        <v>3</v>
      </c>
      <c r="BU12" s="5">
        <f>'داده ها'!EP12</f>
        <v>3</v>
      </c>
      <c r="BV12" s="5">
        <f>'داده ها'!EQ12</f>
        <v>3</v>
      </c>
      <c r="BW12" s="5">
        <f>'داده ها'!ER12</f>
        <v>3</v>
      </c>
      <c r="BX12" s="5">
        <f>'داده ها'!ES12</f>
        <v>3</v>
      </c>
      <c r="BY12" s="5">
        <f>'داده ها'!ET12</f>
        <v>1</v>
      </c>
      <c r="BZ12" s="5">
        <f>'داده ها'!EU12</f>
        <v>3</v>
      </c>
      <c r="CA12" s="5">
        <f>'داده ها'!EV12</f>
        <v>2</v>
      </c>
      <c r="CB12" s="5">
        <f>'داده ها'!EW12</f>
        <v>3</v>
      </c>
      <c r="CC12" s="5">
        <f>'داده ها'!EX12</f>
        <v>2</v>
      </c>
      <c r="CD12" s="5">
        <f t="shared" si="16"/>
        <v>45</v>
      </c>
      <c r="CE12" t="str">
        <f t="shared" si="17"/>
        <v>بهتر از متوسط</v>
      </c>
      <c r="CF12" t="str">
        <f t="shared" si="18"/>
        <v>بهتر از متوسط</v>
      </c>
      <c r="CG12" s="5">
        <f>'داده ها'!EY12</f>
        <v>1</v>
      </c>
      <c r="CH12" s="5">
        <f>'داده ها'!EZ12</f>
        <v>2</v>
      </c>
      <c r="CI12" s="5">
        <f>'داده ها'!FA12</f>
        <v>1</v>
      </c>
      <c r="CJ12" s="5">
        <f>'داده ها'!FB12</f>
        <v>1</v>
      </c>
      <c r="CK12" s="5">
        <f>'داده ها'!FC12</f>
        <v>0</v>
      </c>
      <c r="CL12" s="5">
        <f>'داده ها'!FD12</f>
        <v>0</v>
      </c>
      <c r="CM12" s="5">
        <f>'داده ها'!FE12</f>
        <v>0</v>
      </c>
      <c r="CN12" s="5">
        <f>'داده ها'!FF12</f>
        <v>2</v>
      </c>
      <c r="CO12" s="5">
        <f>'داده ها'!FG12</f>
        <v>0</v>
      </c>
      <c r="CP12" s="5">
        <f>'داده ها'!FH12</f>
        <v>2</v>
      </c>
      <c r="CQ12" s="5">
        <f>'داده ها'!FI12</f>
        <v>2</v>
      </c>
      <c r="CR12" s="5">
        <f>'داده ها'!FJ12</f>
        <v>0</v>
      </c>
      <c r="CS12" s="5">
        <f>'داده ها'!FK12</f>
        <v>1</v>
      </c>
      <c r="CT12" s="5">
        <f>'داده ها'!FL12</f>
        <v>1</v>
      </c>
      <c r="CU12" s="5">
        <f>'داده ها'!FM12</f>
        <v>1</v>
      </c>
      <c r="CV12" s="5">
        <f>'داده ها'!FN12</f>
        <v>1</v>
      </c>
      <c r="CW12" s="5">
        <f>'داده ها'!FO12</f>
        <v>1</v>
      </c>
      <c r="CX12" s="5">
        <f>'داده ها'!FP12</f>
        <v>1</v>
      </c>
      <c r="CY12" s="5">
        <f>'داده ها'!FQ12</f>
        <v>1</v>
      </c>
      <c r="CZ12" s="5">
        <f>'داده ها'!FR12</f>
        <v>1</v>
      </c>
      <c r="DA12" s="5">
        <f>'داده ها'!FS12</f>
        <v>1</v>
      </c>
      <c r="DB12" s="5">
        <f>'داده ها'!FT12</f>
        <v>2</v>
      </c>
      <c r="DC12" s="5">
        <f>'داده ها'!FU12</f>
        <v>2</v>
      </c>
      <c r="DD12" s="5">
        <f>'داده ها'!FV12</f>
        <v>0</v>
      </c>
      <c r="DE12" s="5">
        <f>'داده ها'!FW12</f>
        <v>0</v>
      </c>
      <c r="DF12" s="5">
        <f>'داده ها'!FX12</f>
        <v>1</v>
      </c>
      <c r="DG12" s="5">
        <f>'داده ها'!FY12</f>
        <v>0</v>
      </c>
      <c r="DH12" s="5">
        <f>'داده ها'!FZ12</f>
        <v>0</v>
      </c>
      <c r="DI12" s="5">
        <f t="shared" si="19"/>
        <v>25</v>
      </c>
      <c r="DJ12" t="str">
        <f t="shared" si="20"/>
        <v>بدتر از متوسط</v>
      </c>
      <c r="DK12" t="str">
        <f t="shared" si="21"/>
        <v>بدتر از متوسط</v>
      </c>
      <c r="DL12" s="5">
        <f>'داده ها'!GA12</f>
        <v>1</v>
      </c>
      <c r="DM12" s="5">
        <f>'داده ها'!GB12</f>
        <v>4</v>
      </c>
      <c r="DN12" s="5">
        <f>'داده ها'!GC12</f>
        <v>4</v>
      </c>
      <c r="DO12" s="5">
        <f>'داده ها'!GD12</f>
        <v>2</v>
      </c>
      <c r="DP12" s="5">
        <f>'داده ها'!GE12</f>
        <v>2</v>
      </c>
      <c r="DQ12" s="5">
        <f>'داده ها'!GF12</f>
        <v>3</v>
      </c>
      <c r="DR12" s="5">
        <f>'داده ها'!GG12</f>
        <v>2</v>
      </c>
      <c r="DS12" s="5">
        <f>'داده ها'!GH12</f>
        <v>1</v>
      </c>
      <c r="DT12" s="5">
        <f>'داده ها'!GI12</f>
        <v>2</v>
      </c>
      <c r="DU12" s="5">
        <f>'داده ها'!GJ12</f>
        <v>2</v>
      </c>
      <c r="DV12" s="5">
        <f>'داده ها'!GK12</f>
        <v>3</v>
      </c>
      <c r="DW12" s="5">
        <f>'داده ها'!GL12</f>
        <v>3</v>
      </c>
      <c r="DX12" s="5">
        <f t="shared" si="22"/>
        <v>29</v>
      </c>
      <c r="DY12" t="str">
        <f t="shared" si="23"/>
        <v>بهتر از متوسط</v>
      </c>
      <c r="DZ12" t="str">
        <f t="shared" si="24"/>
        <v>بهتر از متوسط</v>
      </c>
      <c r="EA12" s="5">
        <f>'داده ها'!GM12</f>
        <v>1</v>
      </c>
      <c r="EB12" s="5">
        <f>'داده ها'!GN12</f>
        <v>1</v>
      </c>
      <c r="EC12" s="5">
        <f>'داده ها'!GO12</f>
        <v>1</v>
      </c>
      <c r="ED12" s="5">
        <f>'داده ها'!GP12</f>
        <v>0</v>
      </c>
      <c r="EE12" s="5">
        <f>'داده ها'!GQ12</f>
        <v>0</v>
      </c>
      <c r="EF12" s="5">
        <f>'داده ها'!GR12</f>
        <v>0</v>
      </c>
      <c r="EG12" s="5">
        <f>'داده ها'!GS12</f>
        <v>0</v>
      </c>
      <c r="EH12" s="5">
        <f>'داده ها'!GT12</f>
        <v>0</v>
      </c>
      <c r="EI12" s="5">
        <f>'داده ها'!GU12</f>
        <v>1</v>
      </c>
      <c r="EJ12" s="5">
        <f>'داده ها'!GV12</f>
        <v>0</v>
      </c>
      <c r="EK12" s="5">
        <f>'داده ها'!GW12</f>
        <v>1</v>
      </c>
      <c r="EL12" s="5">
        <f>'داده ها'!GX12</f>
        <v>0</v>
      </c>
      <c r="EM12" s="5">
        <f>'داده ها'!GY12</f>
        <v>0</v>
      </c>
      <c r="EN12" s="5">
        <f>'داده ها'!GZ12</f>
        <v>0</v>
      </c>
      <c r="EO12" s="5">
        <f>'داده ها'!HA12</f>
        <v>1</v>
      </c>
      <c r="EP12" s="5">
        <f>'داده ها'!HB12</f>
        <v>0</v>
      </c>
      <c r="EQ12" s="5">
        <f>'داده ها'!HC12</f>
        <v>1</v>
      </c>
      <c r="ER12" s="5">
        <f>'داده ها'!HD12</f>
        <v>0</v>
      </c>
      <c r="ES12" s="5">
        <f>'داده ها'!HE12</f>
        <v>0</v>
      </c>
      <c r="ET12" s="5">
        <f>'داده ها'!HF12</f>
        <v>0</v>
      </c>
      <c r="EU12" s="5">
        <f>'داده ها'!HG12</f>
        <v>0</v>
      </c>
      <c r="EV12" s="5">
        <f>'داده ها'!HH12</f>
        <v>1</v>
      </c>
      <c r="EW12" s="5">
        <f>'داده ها'!HI12</f>
        <v>1</v>
      </c>
      <c r="EX12" s="5">
        <f>'داده ها'!HJ12</f>
        <v>0</v>
      </c>
      <c r="EY12" s="5">
        <f>'داده ها'!HK12</f>
        <v>2</v>
      </c>
      <c r="EZ12" s="5">
        <f>'داده ها'!HL12</f>
        <v>1</v>
      </c>
      <c r="FA12" s="5">
        <f>'داده ها'!HM12</f>
        <v>0</v>
      </c>
      <c r="FB12" s="5">
        <f>'داده ها'!HN12</f>
        <v>0</v>
      </c>
      <c r="FC12" s="5">
        <f>'داده ها'!HO12</f>
        <v>1</v>
      </c>
      <c r="FD12" s="5">
        <f t="shared" si="25"/>
        <v>13</v>
      </c>
      <c r="FE12" t="str">
        <f t="shared" si="26"/>
        <v>بدتر از متوسط</v>
      </c>
      <c r="FF12" t="str">
        <f t="shared" si="27"/>
        <v>بدتر از متوسط</v>
      </c>
      <c r="FG12" s="5">
        <f>'داده ها'!HP12</f>
        <v>2</v>
      </c>
      <c r="FH12" s="5">
        <f>'داده ها'!HQ12</f>
        <v>3</v>
      </c>
      <c r="FI12" s="5">
        <f>'داده ها'!HR12</f>
        <v>3</v>
      </c>
      <c r="FJ12" s="5">
        <f>'داده ها'!HS12</f>
        <v>3</v>
      </c>
      <c r="FK12" s="5">
        <f>'داده ها'!HT12</f>
        <v>3</v>
      </c>
      <c r="FL12" s="5">
        <f>'داده ها'!HU12</f>
        <v>2</v>
      </c>
      <c r="FM12" s="5">
        <f>'داده ها'!HV12</f>
        <v>1</v>
      </c>
      <c r="FN12" s="5">
        <f>'داده ها'!HW12</f>
        <v>2</v>
      </c>
      <c r="FO12" s="5">
        <f>'داده ها'!HX12</f>
        <v>1</v>
      </c>
      <c r="FP12" s="5">
        <f>'داده ها'!HY12</f>
        <v>3</v>
      </c>
      <c r="FQ12" s="5">
        <f>'داده ها'!HZ12</f>
        <v>1</v>
      </c>
      <c r="FR12" s="5">
        <f>'داده ها'!IA12</f>
        <v>3</v>
      </c>
      <c r="FS12" s="5">
        <f>'داده ها'!IB12</f>
        <v>3</v>
      </c>
      <c r="FT12" s="5">
        <f>'داده ها'!IC12</f>
        <v>2</v>
      </c>
      <c r="FU12" s="5">
        <f>'داده ها'!ID12</f>
        <v>3</v>
      </c>
      <c r="FV12" s="5">
        <f t="shared" si="28"/>
        <v>35</v>
      </c>
      <c r="FW12" t="str">
        <f t="shared" si="29"/>
        <v>بهتر از متوسط</v>
      </c>
      <c r="FX12" t="str">
        <f t="shared" si="30"/>
        <v>بهتر از متوسط</v>
      </c>
    </row>
    <row r="13" spans="4:180" ht="18.75" customHeight="1" x14ac:dyDescent="0.3">
      <c r="D13" s="5">
        <f>'داده ها'!CO13</f>
        <v>0</v>
      </c>
      <c r="E13" s="5">
        <f>'داده ها'!CP13</f>
        <v>0</v>
      </c>
      <c r="F13" s="5">
        <f>'داده ها'!CQ13</f>
        <v>0</v>
      </c>
      <c r="G13" s="5">
        <f>'داده ها'!CR13</f>
        <v>0</v>
      </c>
      <c r="H13" s="5">
        <f>'داده ها'!CS13</f>
        <v>0</v>
      </c>
      <c r="I13" s="5">
        <f>'داده ها'!CT13</f>
        <v>0</v>
      </c>
      <c r="J13" s="5">
        <f>'داده ها'!CU13</f>
        <v>0</v>
      </c>
      <c r="K13" s="5">
        <f t="shared" si="0"/>
        <v>0</v>
      </c>
      <c r="L13" t="str">
        <f t="shared" si="1"/>
        <v>شما آمادگی لازم برای فعالیت بدنی را دارید.</v>
      </c>
      <c r="M13" s="5">
        <f>'داده ها'!CV13</f>
        <v>0</v>
      </c>
      <c r="N13" s="5">
        <f>'داده ها'!CW13</f>
        <v>0</v>
      </c>
      <c r="O13" s="5">
        <f>'داده ها'!CX13</f>
        <v>0</v>
      </c>
      <c r="P13" s="5">
        <f>'داده ها'!CY13</f>
        <v>0</v>
      </c>
      <c r="Q13" s="5">
        <f>'داده ها'!CZ13</f>
        <v>0</v>
      </c>
      <c r="R13" s="5">
        <f>'داده ها'!DA13</f>
        <v>0</v>
      </c>
      <c r="S13" s="5">
        <f>'داده ها'!DB13</f>
        <v>0</v>
      </c>
      <c r="T13" s="5">
        <f>'داده ها'!DC13</f>
        <v>0</v>
      </c>
      <c r="U13" s="5">
        <f>'داده ها'!DD13</f>
        <v>0</v>
      </c>
      <c r="V13" s="5">
        <f>'داده ها'!DE13</f>
        <v>0</v>
      </c>
      <c r="W13" s="5">
        <f>'داده ها'!DF13</f>
        <v>0</v>
      </c>
      <c r="X13" s="5">
        <f>'داده ها'!DG13</f>
        <v>0</v>
      </c>
      <c r="Y13" s="5">
        <f>'داده ها'!DH13</f>
        <v>0</v>
      </c>
      <c r="Z13" s="5">
        <f>'داده ها'!DI13</f>
        <v>0</v>
      </c>
      <c r="AA13" s="5">
        <f>'داده ها'!DJ13</f>
        <v>0</v>
      </c>
      <c r="AB13" s="5">
        <f>'داده ها'!DK13</f>
        <v>0</v>
      </c>
      <c r="AC13" s="5">
        <f>'داده ها'!DL13</f>
        <v>0</v>
      </c>
      <c r="AD13" s="5">
        <f>'داده ها'!DM13</f>
        <v>0</v>
      </c>
      <c r="AE13" s="5">
        <f>'داده ها'!DN13</f>
        <v>0</v>
      </c>
      <c r="AF13" s="5">
        <f>'داده ها'!DO13</f>
        <v>0</v>
      </c>
      <c r="AG13" s="5">
        <f>'داده ها'!DP13</f>
        <v>0</v>
      </c>
      <c r="AH13" s="5">
        <f>'داده ها'!DQ13</f>
        <v>0</v>
      </c>
      <c r="AI13" s="5">
        <f>'داده ها'!DR13</f>
        <v>0</v>
      </c>
      <c r="AJ13" s="5">
        <f>'داده ها'!DS13</f>
        <v>0</v>
      </c>
      <c r="AK13" s="5">
        <f>'داده ها'!DT13</f>
        <v>0</v>
      </c>
      <c r="AL13" s="5">
        <f>'داده ها'!DU13</f>
        <v>0</v>
      </c>
      <c r="AM13" s="5">
        <f>'داده ها'!DV13</f>
        <v>0</v>
      </c>
      <c r="AN13" s="5">
        <f>'داده ها'!DW13</f>
        <v>0</v>
      </c>
      <c r="AO13" s="5">
        <f>'داده ها'!DX13</f>
        <v>0</v>
      </c>
      <c r="AP13" s="5">
        <f>'داده ها'!DY13</f>
        <v>0</v>
      </c>
      <c r="AQ13" s="5">
        <f>'داده ها'!DZ13</f>
        <v>0</v>
      </c>
      <c r="AR13" s="5">
        <f>'داده ها'!EA13</f>
        <v>0</v>
      </c>
      <c r="AS13" s="5">
        <f>'داده ها'!EB13</f>
        <v>0</v>
      </c>
      <c r="AT13" s="5">
        <f>'داده ها'!EC13</f>
        <v>0</v>
      </c>
      <c r="AU13" s="5">
        <f>'داده ها'!ED13</f>
        <v>0</v>
      </c>
      <c r="AV13" s="5">
        <f>'داده ها'!EE13</f>
        <v>0</v>
      </c>
      <c r="AW13" s="6">
        <f t="shared" si="2"/>
        <v>0</v>
      </c>
      <c r="AX13" s="6">
        <f t="shared" si="3"/>
        <v>0</v>
      </c>
      <c r="AY13" s="6">
        <f t="shared" si="4"/>
        <v>0</v>
      </c>
      <c r="AZ13" s="6">
        <f t="shared" si="5"/>
        <v>0</v>
      </c>
      <c r="BA13" s="6">
        <f t="shared" si="6"/>
        <v>0</v>
      </c>
      <c r="BB13" s="6">
        <f t="shared" si="7"/>
        <v>0</v>
      </c>
      <c r="BC13" s="6">
        <f t="shared" si="8"/>
        <v>0</v>
      </c>
      <c r="BD13" s="6">
        <f t="shared" si="9"/>
        <v>0</v>
      </c>
      <c r="BE13" s="6">
        <f t="shared" si="10"/>
        <v>0</v>
      </c>
      <c r="BF13" s="6">
        <f t="shared" si="11"/>
        <v>0</v>
      </c>
      <c r="BG13" s="7" t="str">
        <f t="shared" si="12"/>
        <v>بدتر از متوسط</v>
      </c>
      <c r="BH13" s="7" t="str">
        <f t="shared" si="13"/>
        <v>بدتر از متوسط</v>
      </c>
      <c r="BI13" s="7" t="str">
        <f t="shared" si="14"/>
        <v>بدتر از متوسط</v>
      </c>
      <c r="BJ13" s="7" t="str">
        <f t="shared" si="15"/>
        <v>بدتر از متوسط</v>
      </c>
      <c r="BK13" s="5">
        <f>'داده ها'!EF13</f>
        <v>0</v>
      </c>
      <c r="BL13" s="5">
        <f>'داده ها'!EG13</f>
        <v>0</v>
      </c>
      <c r="BM13" s="5">
        <f>'داده ها'!EH13</f>
        <v>0</v>
      </c>
      <c r="BN13" s="5">
        <f>'داده ها'!EI13</f>
        <v>0</v>
      </c>
      <c r="BO13" s="5">
        <f>'داده ها'!EJ13</f>
        <v>0</v>
      </c>
      <c r="BP13" s="5">
        <f>'داده ها'!EK13</f>
        <v>0</v>
      </c>
      <c r="BQ13" s="5">
        <f>'داده ها'!EL13</f>
        <v>0</v>
      </c>
      <c r="BR13" s="5">
        <f>'داده ها'!EM13</f>
        <v>0</v>
      </c>
      <c r="BS13" s="5">
        <f>'داده ها'!EN13</f>
        <v>0</v>
      </c>
      <c r="BT13" s="5">
        <f>'داده ها'!EO13</f>
        <v>0</v>
      </c>
      <c r="BU13" s="5">
        <f>'داده ها'!EP13</f>
        <v>0</v>
      </c>
      <c r="BV13" s="5">
        <f>'داده ها'!EQ13</f>
        <v>0</v>
      </c>
      <c r="BW13" s="5">
        <f>'داده ها'!ER13</f>
        <v>0</v>
      </c>
      <c r="BX13" s="5">
        <f>'داده ها'!ES13</f>
        <v>0</v>
      </c>
      <c r="BY13" s="5">
        <f>'داده ها'!ET13</f>
        <v>0</v>
      </c>
      <c r="BZ13" s="5">
        <f>'داده ها'!EU13</f>
        <v>0</v>
      </c>
      <c r="CA13" s="5">
        <f>'داده ها'!EV13</f>
        <v>0</v>
      </c>
      <c r="CB13" s="5">
        <f>'داده ها'!EW13</f>
        <v>0</v>
      </c>
      <c r="CC13" s="5">
        <f>'داده ها'!EX13</f>
        <v>0</v>
      </c>
      <c r="CD13" s="5">
        <f t="shared" si="16"/>
        <v>0</v>
      </c>
      <c r="CE13" t="str">
        <f t="shared" si="17"/>
        <v>بدتر از متوسط</v>
      </c>
      <c r="CF13" t="str">
        <f t="shared" si="18"/>
        <v>بدتر از متوسط</v>
      </c>
      <c r="CG13" s="5">
        <f>'داده ها'!EY13</f>
        <v>0</v>
      </c>
      <c r="CH13" s="5">
        <f>'داده ها'!EZ13</f>
        <v>0</v>
      </c>
      <c r="CI13" s="5">
        <f>'داده ها'!FA13</f>
        <v>0</v>
      </c>
      <c r="CJ13" s="5">
        <f>'داده ها'!FB13</f>
        <v>0</v>
      </c>
      <c r="CK13" s="5">
        <f>'داده ها'!FC13</f>
        <v>0</v>
      </c>
      <c r="CL13" s="5">
        <f>'داده ها'!FD13</f>
        <v>0</v>
      </c>
      <c r="CM13" s="5">
        <f>'داده ها'!FE13</f>
        <v>0</v>
      </c>
      <c r="CN13" s="5">
        <f>'داده ها'!FF13</f>
        <v>0</v>
      </c>
      <c r="CO13" s="5">
        <f>'داده ها'!FG13</f>
        <v>0</v>
      </c>
      <c r="CP13" s="5">
        <f>'داده ها'!FH13</f>
        <v>0</v>
      </c>
      <c r="CQ13" s="5">
        <f>'داده ها'!FI13</f>
        <v>0</v>
      </c>
      <c r="CR13" s="5">
        <f>'داده ها'!FJ13</f>
        <v>0</v>
      </c>
      <c r="CS13" s="5">
        <f>'داده ها'!FK13</f>
        <v>0</v>
      </c>
      <c r="CT13" s="5">
        <f>'داده ها'!FL13</f>
        <v>0</v>
      </c>
      <c r="CU13" s="5">
        <f>'داده ها'!FM13</f>
        <v>0</v>
      </c>
      <c r="CV13" s="5">
        <f>'داده ها'!FN13</f>
        <v>0</v>
      </c>
      <c r="CW13" s="5">
        <f>'داده ها'!FO13</f>
        <v>0</v>
      </c>
      <c r="CX13" s="5">
        <f>'داده ها'!FP13</f>
        <v>0</v>
      </c>
      <c r="CY13" s="5">
        <f>'داده ها'!FQ13</f>
        <v>0</v>
      </c>
      <c r="CZ13" s="5">
        <f>'داده ها'!FR13</f>
        <v>0</v>
      </c>
      <c r="DA13" s="5">
        <f>'داده ها'!FS13</f>
        <v>0</v>
      </c>
      <c r="DB13" s="5">
        <f>'داده ها'!FT13</f>
        <v>0</v>
      </c>
      <c r="DC13" s="5">
        <f>'داده ها'!FU13</f>
        <v>0</v>
      </c>
      <c r="DD13" s="5">
        <f>'داده ها'!FV13</f>
        <v>0</v>
      </c>
      <c r="DE13" s="5">
        <f>'داده ها'!FW13</f>
        <v>0</v>
      </c>
      <c r="DF13" s="5">
        <f>'داده ها'!FX13</f>
        <v>0</v>
      </c>
      <c r="DG13" s="5">
        <f>'داده ها'!FY13</f>
        <v>0</v>
      </c>
      <c r="DH13" s="5">
        <f>'داده ها'!FZ13</f>
        <v>0</v>
      </c>
      <c r="DI13" s="5">
        <f t="shared" si="19"/>
        <v>0</v>
      </c>
      <c r="DJ13" t="str">
        <f t="shared" si="20"/>
        <v>بهتر از متوسط</v>
      </c>
      <c r="DK13" t="str">
        <f t="shared" si="21"/>
        <v>بهتر از متوسط</v>
      </c>
      <c r="DL13" s="5">
        <f>'داده ها'!GA13</f>
        <v>0</v>
      </c>
      <c r="DM13" s="5">
        <f>'داده ها'!GB13</f>
        <v>0</v>
      </c>
      <c r="DN13" s="5">
        <f>'داده ها'!GC13</f>
        <v>0</v>
      </c>
      <c r="DO13" s="5">
        <f>'داده ها'!GD13</f>
        <v>0</v>
      </c>
      <c r="DP13" s="5">
        <f>'داده ها'!GE13</f>
        <v>0</v>
      </c>
      <c r="DQ13" s="5">
        <f>'داده ها'!GF13</f>
        <v>0</v>
      </c>
      <c r="DR13" s="5">
        <f>'داده ها'!GG13</f>
        <v>0</v>
      </c>
      <c r="DS13" s="5">
        <f>'داده ها'!GH13</f>
        <v>0</v>
      </c>
      <c r="DT13" s="5">
        <f>'داده ها'!GI13</f>
        <v>0</v>
      </c>
      <c r="DU13" s="5">
        <f>'داده ها'!GJ13</f>
        <v>0</v>
      </c>
      <c r="DV13" s="5">
        <f>'داده ها'!GK13</f>
        <v>0</v>
      </c>
      <c r="DW13" s="5">
        <f>'داده ها'!GL13</f>
        <v>0</v>
      </c>
      <c r="DX13" s="5">
        <f t="shared" si="22"/>
        <v>0</v>
      </c>
      <c r="DY13" t="str">
        <f t="shared" si="23"/>
        <v>بدتر از متوسط</v>
      </c>
      <c r="DZ13" t="str">
        <f t="shared" si="24"/>
        <v>بدتر از متوسط</v>
      </c>
      <c r="EA13" s="5">
        <f>'داده ها'!GM13</f>
        <v>0</v>
      </c>
      <c r="EB13" s="5">
        <f>'داده ها'!GN13</f>
        <v>0</v>
      </c>
      <c r="EC13" s="5">
        <f>'داده ها'!GO13</f>
        <v>0</v>
      </c>
      <c r="ED13" s="5">
        <f>'داده ها'!GP13</f>
        <v>0</v>
      </c>
      <c r="EE13" s="5">
        <f>'داده ها'!GQ13</f>
        <v>0</v>
      </c>
      <c r="EF13" s="5">
        <f>'داده ها'!GR13</f>
        <v>0</v>
      </c>
      <c r="EG13" s="5">
        <f>'داده ها'!GS13</f>
        <v>0</v>
      </c>
      <c r="EH13" s="5">
        <f>'داده ها'!GT13</f>
        <v>0</v>
      </c>
      <c r="EI13" s="5">
        <f>'داده ها'!GU13</f>
        <v>0</v>
      </c>
      <c r="EJ13" s="5">
        <f>'داده ها'!GV13</f>
        <v>0</v>
      </c>
      <c r="EK13" s="5">
        <f>'داده ها'!GW13</f>
        <v>0</v>
      </c>
      <c r="EL13" s="5">
        <f>'داده ها'!GX13</f>
        <v>0</v>
      </c>
      <c r="EM13" s="5">
        <f>'داده ها'!GY13</f>
        <v>0</v>
      </c>
      <c r="EN13" s="5">
        <f>'داده ها'!GZ13</f>
        <v>0</v>
      </c>
      <c r="EO13" s="5">
        <f>'داده ها'!HA13</f>
        <v>0</v>
      </c>
      <c r="EP13" s="5">
        <f>'داده ها'!HB13</f>
        <v>0</v>
      </c>
      <c r="EQ13" s="5">
        <f>'داده ها'!HC13</f>
        <v>0</v>
      </c>
      <c r="ER13" s="5">
        <f>'داده ها'!HD13</f>
        <v>0</v>
      </c>
      <c r="ES13" s="5">
        <f>'داده ها'!HE13</f>
        <v>0</v>
      </c>
      <c r="ET13" s="5">
        <f>'داده ها'!HF13</f>
        <v>0</v>
      </c>
      <c r="EU13" s="5">
        <f>'داده ها'!HG13</f>
        <v>0</v>
      </c>
      <c r="EV13" s="5">
        <f>'داده ها'!HH13</f>
        <v>0</v>
      </c>
      <c r="EW13" s="5">
        <f>'داده ها'!HI13</f>
        <v>0</v>
      </c>
      <c r="EX13" s="5">
        <f>'داده ها'!HJ13</f>
        <v>0</v>
      </c>
      <c r="EY13" s="5">
        <f>'داده ها'!HK13</f>
        <v>0</v>
      </c>
      <c r="EZ13" s="5">
        <f>'داده ها'!HL13</f>
        <v>0</v>
      </c>
      <c r="FA13" s="5">
        <f>'داده ها'!HM13</f>
        <v>0</v>
      </c>
      <c r="FB13" s="5">
        <f>'داده ها'!HN13</f>
        <v>0</v>
      </c>
      <c r="FC13" s="5">
        <f>'داده ها'!HO13</f>
        <v>0</v>
      </c>
      <c r="FD13" s="5">
        <f t="shared" si="25"/>
        <v>0</v>
      </c>
      <c r="FE13" t="str">
        <f t="shared" si="26"/>
        <v>بدتر از متوسط</v>
      </c>
      <c r="FF13" t="str">
        <f t="shared" si="27"/>
        <v>بدتر از متوسط</v>
      </c>
      <c r="FG13" s="5">
        <f>'داده ها'!HP13</f>
        <v>0</v>
      </c>
      <c r="FH13" s="5">
        <f>'داده ها'!HQ13</f>
        <v>0</v>
      </c>
      <c r="FI13" s="5">
        <f>'داده ها'!HR13</f>
        <v>0</v>
      </c>
      <c r="FJ13" s="5">
        <f>'داده ها'!HS13</f>
        <v>0</v>
      </c>
      <c r="FK13" s="5">
        <f>'داده ها'!HT13</f>
        <v>0</v>
      </c>
      <c r="FL13" s="5">
        <f>'داده ها'!HU13</f>
        <v>0</v>
      </c>
      <c r="FM13" s="5">
        <f>'داده ها'!HV13</f>
        <v>0</v>
      </c>
      <c r="FN13" s="5">
        <f>'داده ها'!HW13</f>
        <v>0</v>
      </c>
      <c r="FO13" s="5">
        <f>'داده ها'!HX13</f>
        <v>0</v>
      </c>
      <c r="FP13" s="5">
        <f>'داده ها'!HY13</f>
        <v>0</v>
      </c>
      <c r="FQ13" s="5">
        <f>'داده ها'!HZ13</f>
        <v>0</v>
      </c>
      <c r="FR13" s="5">
        <f>'داده ها'!IA13</f>
        <v>0</v>
      </c>
      <c r="FS13" s="5">
        <f>'داده ها'!IB13</f>
        <v>0</v>
      </c>
      <c r="FT13" s="5">
        <f>'داده ها'!IC13</f>
        <v>0</v>
      </c>
      <c r="FU13" s="5">
        <f>'داده ها'!ID13</f>
        <v>0</v>
      </c>
      <c r="FV13" s="5">
        <f t="shared" si="28"/>
        <v>0</v>
      </c>
      <c r="FW13" t="str">
        <f t="shared" si="29"/>
        <v>بدتر از متوسط</v>
      </c>
      <c r="FX13" t="str">
        <f t="shared" si="30"/>
        <v>بدتر از متوسط</v>
      </c>
    </row>
    <row r="14" spans="4:180" ht="18.75" customHeight="1" x14ac:dyDescent="0.3">
      <c r="D14" s="5">
        <f>'داده ها'!CO14</f>
        <v>0</v>
      </c>
      <c r="E14" s="5">
        <f>'داده ها'!CP14</f>
        <v>0</v>
      </c>
      <c r="F14" s="5">
        <f>'داده ها'!CQ14</f>
        <v>0</v>
      </c>
      <c r="G14" s="5">
        <f>'داده ها'!CR14</f>
        <v>0</v>
      </c>
      <c r="H14" s="5">
        <f>'داده ها'!CS14</f>
        <v>1</v>
      </c>
      <c r="I14" s="5">
        <f>'داده ها'!CT14</f>
        <v>0</v>
      </c>
      <c r="J14" s="5">
        <f>'داده ها'!CU14</f>
        <v>0</v>
      </c>
      <c r="K14" s="5">
        <f t="shared" si="0"/>
        <v>1</v>
      </c>
      <c r="L14" t="str">
        <f t="shared" si="1"/>
        <v xml:space="preserve">باید قبل از اینکه فعالیت بدنی خود را شروع کنید با پزشک مشورت کنید. </v>
      </c>
      <c r="M14" s="5">
        <f>'داده ها'!CV14</f>
        <v>75</v>
      </c>
      <c r="N14" s="5">
        <f>'داده ها'!CW14</f>
        <v>100</v>
      </c>
      <c r="O14" s="5">
        <f>'داده ها'!CX14</f>
        <v>50</v>
      </c>
      <c r="P14" s="5">
        <f>'داده ها'!CY14</f>
        <v>100</v>
      </c>
      <c r="Q14" s="5">
        <f>'داده ها'!CZ14</f>
        <v>100</v>
      </c>
      <c r="R14" s="5">
        <f>'داده ها'!DA14</f>
        <v>100</v>
      </c>
      <c r="S14" s="5">
        <f>'داده ها'!DB14</f>
        <v>100</v>
      </c>
      <c r="T14" s="5">
        <f>'داده ها'!DC14</f>
        <v>100</v>
      </c>
      <c r="U14" s="5">
        <f>'داده ها'!DD14</f>
        <v>100</v>
      </c>
      <c r="V14" s="5">
        <f>'داده ها'!DE14</f>
        <v>100</v>
      </c>
      <c r="W14" s="5">
        <f>'داده ها'!DF14</f>
        <v>100</v>
      </c>
      <c r="X14" s="5">
        <f>'داده ها'!DG14</f>
        <v>100</v>
      </c>
      <c r="Y14" s="5">
        <f>'داده ها'!DH14</f>
        <v>100</v>
      </c>
      <c r="Z14" s="5">
        <f>'داده ها'!DI14</f>
        <v>0</v>
      </c>
      <c r="AA14" s="5">
        <f>'داده ها'!DJ14</f>
        <v>100</v>
      </c>
      <c r="AB14" s="5">
        <f>'داده ها'!DK14</f>
        <v>100</v>
      </c>
      <c r="AC14" s="5">
        <f>'داده ها'!DL14</f>
        <v>100</v>
      </c>
      <c r="AD14" s="5">
        <f>'داده ها'!DM14</f>
        <v>100</v>
      </c>
      <c r="AE14" s="5">
        <f>'داده ها'!DN14</f>
        <v>100</v>
      </c>
      <c r="AF14" s="5">
        <f>'داده ها'!DO14</f>
        <v>75</v>
      </c>
      <c r="AG14" s="5">
        <f>'داده ها'!DP14</f>
        <v>60</v>
      </c>
      <c r="AH14" s="5">
        <f>'داده ها'!DQ14</f>
        <v>75</v>
      </c>
      <c r="AI14" s="5">
        <f>'داده ها'!DR14</f>
        <v>80</v>
      </c>
      <c r="AJ14" s="5">
        <f>'داده ها'!DS14</f>
        <v>80</v>
      </c>
      <c r="AK14" s="5">
        <f>'داده ها'!DT14</f>
        <v>100</v>
      </c>
      <c r="AL14" s="5">
        <f>'داده ها'!DU14</f>
        <v>80</v>
      </c>
      <c r="AM14" s="5">
        <f>'داده ها'!DV14</f>
        <v>60</v>
      </c>
      <c r="AN14" s="5">
        <f>'داده ها'!DW14</f>
        <v>80</v>
      </c>
      <c r="AO14" s="5">
        <f>'داده ها'!DX14</f>
        <v>100</v>
      </c>
      <c r="AP14" s="5">
        <f>'داده ها'!DY14</f>
        <v>60</v>
      </c>
      <c r="AQ14" s="5">
        <f>'داده ها'!DZ14</f>
        <v>80</v>
      </c>
      <c r="AR14" s="5">
        <f>'داده ها'!EA14</f>
        <v>100</v>
      </c>
      <c r="AS14" s="5">
        <f>'داده ها'!EB14</f>
        <v>100</v>
      </c>
      <c r="AT14" s="5">
        <f>'داده ها'!EC14</f>
        <v>50</v>
      </c>
      <c r="AU14" s="5">
        <f>'داده ها'!ED14</f>
        <v>100</v>
      </c>
      <c r="AV14" s="5">
        <f>'داده ها'!EE14</f>
        <v>75</v>
      </c>
      <c r="AW14" s="6">
        <f t="shared" si="2"/>
        <v>95</v>
      </c>
      <c r="AX14" s="6">
        <f t="shared" si="3"/>
        <v>75</v>
      </c>
      <c r="AY14" s="6">
        <f t="shared" si="4"/>
        <v>100</v>
      </c>
      <c r="AZ14" s="6">
        <f t="shared" si="5"/>
        <v>80</v>
      </c>
      <c r="BA14" s="6">
        <f t="shared" si="6"/>
        <v>80</v>
      </c>
      <c r="BB14" s="8">
        <f t="shared" si="7"/>
        <v>87.5</v>
      </c>
      <c r="BC14" s="8">
        <f t="shared" si="8"/>
        <v>67.5</v>
      </c>
      <c r="BD14" s="6">
        <f t="shared" si="9"/>
        <v>80</v>
      </c>
      <c r="BE14" s="8">
        <f t="shared" si="10"/>
        <v>79.375</v>
      </c>
      <c r="BF14" s="8">
        <f t="shared" si="11"/>
        <v>87.5</v>
      </c>
      <c r="BG14" s="7" t="str">
        <f t="shared" si="12"/>
        <v>بهتر از متوسط</v>
      </c>
      <c r="BH14" s="7" t="str">
        <f t="shared" si="13"/>
        <v>بهتر از متوسط</v>
      </c>
      <c r="BI14" s="7" t="str">
        <f t="shared" si="14"/>
        <v>بهتر از متوسط</v>
      </c>
      <c r="BJ14" s="7" t="str">
        <f t="shared" si="15"/>
        <v>بهتر از متوسط</v>
      </c>
      <c r="BK14" s="5">
        <f>'داده ها'!EF14</f>
        <v>3</v>
      </c>
      <c r="BL14" s="5">
        <f>'داده ها'!EG14</f>
        <v>1</v>
      </c>
      <c r="BM14" s="5">
        <f>'داده ها'!EH14</f>
        <v>2</v>
      </c>
      <c r="BN14" s="5">
        <f>'داده ها'!EI14</f>
        <v>4</v>
      </c>
      <c r="BO14" s="5">
        <f>'داده ها'!EJ14</f>
        <v>3</v>
      </c>
      <c r="BP14" s="5">
        <f>'داده ها'!EK14</f>
        <v>3</v>
      </c>
      <c r="BQ14" s="5">
        <f>'داده ها'!EL14</f>
        <v>4</v>
      </c>
      <c r="BR14" s="5">
        <f>'داده ها'!EM14</f>
        <v>2</v>
      </c>
      <c r="BS14" s="5">
        <f>'داده ها'!EN14</f>
        <v>4</v>
      </c>
      <c r="BT14" s="5">
        <f>'داده ها'!EO14</f>
        <v>2</v>
      </c>
      <c r="BU14" s="5">
        <f>'داده ها'!EP14</f>
        <v>3</v>
      </c>
      <c r="BV14" s="5">
        <f>'داده ها'!EQ14</f>
        <v>2</v>
      </c>
      <c r="BW14" s="5">
        <f>'داده ها'!ER14</f>
        <v>1</v>
      </c>
      <c r="BX14" s="5">
        <f>'داده ها'!ES14</f>
        <v>3</v>
      </c>
      <c r="BY14" s="5">
        <f>'داده ها'!ET14</f>
        <v>1</v>
      </c>
      <c r="BZ14" s="5">
        <f>'داده ها'!EU14</f>
        <v>3</v>
      </c>
      <c r="CA14" s="5">
        <f>'داده ها'!EV14</f>
        <v>3</v>
      </c>
      <c r="CB14" s="5">
        <f>'داده ها'!EW14</f>
        <v>3</v>
      </c>
      <c r="CC14" s="5">
        <f>'داده ها'!EX14</f>
        <v>4</v>
      </c>
      <c r="CD14" s="5">
        <f t="shared" si="16"/>
        <v>51</v>
      </c>
      <c r="CE14" t="str">
        <f t="shared" si="17"/>
        <v>بهتر از متوسط</v>
      </c>
      <c r="CF14" t="str">
        <f t="shared" si="18"/>
        <v>بهتر از متوسط</v>
      </c>
      <c r="CG14" s="5">
        <f>'داده ها'!EY14</f>
        <v>2</v>
      </c>
      <c r="CH14" s="5">
        <f>'داده ها'!EZ14</f>
        <v>0</v>
      </c>
      <c r="CI14" s="5">
        <f>'داده ها'!FA14</f>
        <v>0</v>
      </c>
      <c r="CJ14" s="5">
        <f>'داده ها'!FB14</f>
        <v>0</v>
      </c>
      <c r="CK14" s="5">
        <f>'داده ها'!FC14</f>
        <v>0</v>
      </c>
      <c r="CL14" s="5">
        <f>'داده ها'!FD14</f>
        <v>0</v>
      </c>
      <c r="CM14" s="5">
        <f>'داده ها'!FE14</f>
        <v>0</v>
      </c>
      <c r="CN14" s="5">
        <f>'داده ها'!FF14</f>
        <v>0</v>
      </c>
      <c r="CO14" s="5">
        <f>'داده ها'!FG14</f>
        <v>0</v>
      </c>
      <c r="CP14" s="5">
        <f>'داده ها'!FH14</f>
        <v>1</v>
      </c>
      <c r="CQ14" s="5">
        <f>'داده ها'!FI14</f>
        <v>1</v>
      </c>
      <c r="CR14" s="5">
        <f>'داده ها'!FJ14</f>
        <v>0</v>
      </c>
      <c r="CS14" s="5">
        <f>'داده ها'!FK14</f>
        <v>1</v>
      </c>
      <c r="CT14" s="5">
        <f>'داده ها'!FL14</f>
        <v>1</v>
      </c>
      <c r="CU14" s="5">
        <f>'داده ها'!FM14</f>
        <v>3</v>
      </c>
      <c r="CV14" s="5">
        <f>'داده ها'!FN14</f>
        <v>2</v>
      </c>
      <c r="CW14" s="5">
        <f>'داده ها'!FO14</f>
        <v>2</v>
      </c>
      <c r="CX14" s="5">
        <f>'داده ها'!FP14</f>
        <v>2</v>
      </c>
      <c r="CY14" s="5">
        <f>'داده ها'!FQ14</f>
        <v>2</v>
      </c>
      <c r="CZ14" s="5">
        <f>'داده ها'!FR14</f>
        <v>3</v>
      </c>
      <c r="DA14" s="5">
        <f>'داده ها'!FS14</f>
        <v>2</v>
      </c>
      <c r="DB14" s="5">
        <f>'داده ها'!FT14</f>
        <v>0</v>
      </c>
      <c r="DC14" s="5">
        <f>'داده ها'!FU14</f>
        <v>2</v>
      </c>
      <c r="DD14" s="5">
        <f>'داده ها'!FV14</f>
        <v>2</v>
      </c>
      <c r="DE14" s="5">
        <f>'داده ها'!FW14</f>
        <v>0</v>
      </c>
      <c r="DF14" s="5">
        <f>'داده ها'!FX14</f>
        <v>1</v>
      </c>
      <c r="DG14" s="5">
        <f>'داده ها'!FY14</f>
        <v>0</v>
      </c>
      <c r="DH14" s="5">
        <f>'داده ها'!FZ14</f>
        <v>0</v>
      </c>
      <c r="DI14" s="5">
        <f t="shared" si="19"/>
        <v>27</v>
      </c>
      <c r="DJ14" t="str">
        <f t="shared" si="20"/>
        <v>بدتر از متوسط</v>
      </c>
      <c r="DK14" t="str">
        <f t="shared" si="21"/>
        <v>بدتر از متوسط</v>
      </c>
      <c r="DL14" s="5">
        <f>'داده ها'!GA14</f>
        <v>3</v>
      </c>
      <c r="DM14" s="5">
        <f>'داده ها'!GB14</f>
        <v>0</v>
      </c>
      <c r="DN14" s="5">
        <f>'داده ها'!GC14</f>
        <v>2</v>
      </c>
      <c r="DO14" s="5">
        <f>'داده ها'!GD14</f>
        <v>1</v>
      </c>
      <c r="DP14" s="5">
        <f>'داده ها'!GE14</f>
        <v>3</v>
      </c>
      <c r="DQ14" s="5">
        <f>'داده ها'!GF14</f>
        <v>1</v>
      </c>
      <c r="DR14" s="5">
        <f>'داده ها'!GG14</f>
        <v>0</v>
      </c>
      <c r="DS14" s="5">
        <f>'داده ها'!GH14</f>
        <v>0</v>
      </c>
      <c r="DT14" s="5">
        <f>'داده ها'!GI14</f>
        <v>3</v>
      </c>
      <c r="DU14" s="5">
        <f>'داده ها'!GJ14</f>
        <v>1</v>
      </c>
      <c r="DV14" s="5">
        <f>'داده ها'!GK14</f>
        <v>2</v>
      </c>
      <c r="DW14" s="5">
        <f>'داده ها'!GL14</f>
        <v>2</v>
      </c>
      <c r="DX14" s="5">
        <f t="shared" si="22"/>
        <v>18</v>
      </c>
      <c r="DY14" t="str">
        <f t="shared" si="23"/>
        <v>بدتر از متوسط</v>
      </c>
      <c r="DZ14" t="str">
        <f t="shared" si="24"/>
        <v>بدتر از متوسط</v>
      </c>
      <c r="EA14" s="5">
        <f>'داده ها'!GM14</f>
        <v>2</v>
      </c>
      <c r="EB14" s="5">
        <f>'داده ها'!GN14</f>
        <v>1</v>
      </c>
      <c r="EC14" s="5">
        <f>'داده ها'!GO14</f>
        <v>2</v>
      </c>
      <c r="ED14" s="5">
        <f>'داده ها'!GP14</f>
        <v>3</v>
      </c>
      <c r="EE14" s="5">
        <f>'داده ها'!GQ14</f>
        <v>1</v>
      </c>
      <c r="EF14" s="5">
        <f>'داده ها'!GR14</f>
        <v>2</v>
      </c>
      <c r="EG14" s="5">
        <f>'داده ها'!GS14</f>
        <v>3</v>
      </c>
      <c r="EH14" s="5">
        <f>'داده ها'!GT14</f>
        <v>1</v>
      </c>
      <c r="EI14" s="5">
        <f>'داده ها'!GU14</f>
        <v>2</v>
      </c>
      <c r="EJ14" s="5">
        <f>'داده ها'!GV14</f>
        <v>3</v>
      </c>
      <c r="EK14" s="5">
        <f>'داده ها'!GW14</f>
        <v>3</v>
      </c>
      <c r="EL14" s="5">
        <f>'داده ها'!GX14</f>
        <v>3</v>
      </c>
      <c r="EM14" s="5">
        <f>'داده ها'!GY14</f>
        <v>3</v>
      </c>
      <c r="EN14" s="5">
        <f>'داده ها'!GZ14</f>
        <v>1</v>
      </c>
      <c r="EO14" s="5">
        <f>'داده ها'!HA14</f>
        <v>3</v>
      </c>
      <c r="EP14" s="5">
        <f>'داده ها'!HB14</f>
        <v>3</v>
      </c>
      <c r="EQ14" s="5">
        <f>'داده ها'!HC14</f>
        <v>2</v>
      </c>
      <c r="ER14" s="5">
        <f>'داده ها'!HD14</f>
        <v>2</v>
      </c>
      <c r="ES14" s="5">
        <f>'داده ها'!HE14</f>
        <v>2</v>
      </c>
      <c r="ET14" s="5">
        <f>'داده ها'!HF14</f>
        <v>1</v>
      </c>
      <c r="EU14" s="5">
        <f>'داده ها'!HG14</f>
        <v>2</v>
      </c>
      <c r="EV14" s="5">
        <f>'داده ها'!HH14</f>
        <v>2</v>
      </c>
      <c r="EW14" s="5">
        <f>'داده ها'!HI14</f>
        <v>3</v>
      </c>
      <c r="EX14" s="5">
        <f>'داده ها'!HJ14</f>
        <v>2</v>
      </c>
      <c r="EY14" s="5">
        <f>'داده ها'!HK14</f>
        <v>3</v>
      </c>
      <c r="EZ14" s="5">
        <f>'داده ها'!HL14</f>
        <v>1</v>
      </c>
      <c r="FA14" s="5">
        <f>'داده ها'!HM14</f>
        <v>2</v>
      </c>
      <c r="FB14" s="5">
        <f>'داده ها'!HN14</f>
        <v>2</v>
      </c>
      <c r="FC14" s="5">
        <f>'داده ها'!HO14</f>
        <v>2</v>
      </c>
      <c r="FD14" s="5">
        <f t="shared" si="25"/>
        <v>62</v>
      </c>
      <c r="FE14" t="str">
        <f t="shared" si="26"/>
        <v>بهتر از متوسط</v>
      </c>
      <c r="FF14" t="str">
        <f t="shared" si="27"/>
        <v>بهتر از متوسط</v>
      </c>
      <c r="FG14" s="5">
        <f>'داده ها'!HP14</f>
        <v>3</v>
      </c>
      <c r="FH14" s="5">
        <f>'داده ها'!HQ14</f>
        <v>3</v>
      </c>
      <c r="FI14" s="5">
        <f>'داده ها'!HR14</f>
        <v>3</v>
      </c>
      <c r="FJ14" s="5">
        <f>'داده ها'!HS14</f>
        <v>3</v>
      </c>
      <c r="FK14" s="5">
        <f>'داده ها'!HT14</f>
        <v>3</v>
      </c>
      <c r="FL14" s="5">
        <f>'داده ها'!HU14</f>
        <v>3</v>
      </c>
      <c r="FM14" s="5">
        <f>'داده ها'!HV14</f>
        <v>3</v>
      </c>
      <c r="FN14" s="5">
        <f>'داده ها'!HW14</f>
        <v>2</v>
      </c>
      <c r="FO14" s="5">
        <f>'داده ها'!HX14</f>
        <v>3</v>
      </c>
      <c r="FP14" s="5">
        <f>'داده ها'!HY14</f>
        <v>2</v>
      </c>
      <c r="FQ14" s="5">
        <f>'داده ها'!HZ14</f>
        <v>3</v>
      </c>
      <c r="FR14" s="5">
        <f>'داده ها'!IA14</f>
        <v>3</v>
      </c>
      <c r="FS14" s="5">
        <f>'داده ها'!IB14</f>
        <v>3</v>
      </c>
      <c r="FT14" s="5">
        <f>'داده ها'!IC14</f>
        <v>3</v>
      </c>
      <c r="FU14" s="5">
        <f>'داده ها'!ID14</f>
        <v>3</v>
      </c>
      <c r="FV14" s="5">
        <f t="shared" si="28"/>
        <v>43</v>
      </c>
      <c r="FW14" t="str">
        <f t="shared" si="29"/>
        <v>بهتر از متوسط</v>
      </c>
      <c r="FX14" t="str">
        <f t="shared" si="30"/>
        <v>بهتر از متوسط</v>
      </c>
    </row>
    <row r="15" spans="4:180" ht="18.75" customHeight="1" x14ac:dyDescent="0.3">
      <c r="D15" s="5">
        <f t="shared" ref="D15:K15" si="31">AVERAGE(D2:D8)</f>
        <v>0</v>
      </c>
      <c r="E15" s="5">
        <f t="shared" si="31"/>
        <v>0</v>
      </c>
      <c r="F15" s="5">
        <f t="shared" si="31"/>
        <v>0</v>
      </c>
      <c r="G15" s="9">
        <f t="shared" si="31"/>
        <v>0.2857142857142857</v>
      </c>
      <c r="H15" s="9">
        <f t="shared" si="31"/>
        <v>0.14285714285714285</v>
      </c>
      <c r="I15" s="9">
        <f t="shared" si="31"/>
        <v>0.14285714285714285</v>
      </c>
      <c r="J15" s="9">
        <f t="shared" si="31"/>
        <v>0.14285714285714285</v>
      </c>
      <c r="K15" s="9">
        <f t="shared" si="31"/>
        <v>0.7142857142857143</v>
      </c>
      <c r="L15" t="str">
        <f t="shared" si="1"/>
        <v xml:space="preserve">باید قبل از اینکه فعالیت بدنی خود را شروع کنید با پزشک مشورت کنید. </v>
      </c>
      <c r="M15" s="5">
        <f t="shared" ref="M15:BF15" si="32">AVERAGE(M2:M8)</f>
        <v>50</v>
      </c>
      <c r="N15" s="9">
        <f t="shared" si="32"/>
        <v>53.571428571428569</v>
      </c>
      <c r="O15" s="9">
        <f t="shared" si="32"/>
        <v>71.428571428571431</v>
      </c>
      <c r="P15" s="9">
        <f t="shared" si="32"/>
        <v>78.571428571428569</v>
      </c>
      <c r="Q15" s="9">
        <f t="shared" si="32"/>
        <v>85.714285714285708</v>
      </c>
      <c r="R15" s="9">
        <f t="shared" si="32"/>
        <v>85.714285714285708</v>
      </c>
      <c r="S15" s="9">
        <f t="shared" si="32"/>
        <v>85.714285714285708</v>
      </c>
      <c r="T15" s="9">
        <f t="shared" si="32"/>
        <v>85.714285714285708</v>
      </c>
      <c r="U15" s="9">
        <f t="shared" si="32"/>
        <v>71.428571428571431</v>
      </c>
      <c r="V15" s="9">
        <f t="shared" si="32"/>
        <v>85.714285714285708</v>
      </c>
      <c r="W15" s="9">
        <f t="shared" si="32"/>
        <v>85.714285714285708</v>
      </c>
      <c r="X15" s="9">
        <f t="shared" si="32"/>
        <v>85.714285714285708</v>
      </c>
      <c r="Y15" s="9">
        <f t="shared" si="32"/>
        <v>71.428571428571431</v>
      </c>
      <c r="Z15" s="9">
        <f t="shared" si="32"/>
        <v>57.142857142857146</v>
      </c>
      <c r="AA15" s="9">
        <f t="shared" si="32"/>
        <v>85.714285714285708</v>
      </c>
      <c r="AB15" s="9">
        <f t="shared" si="32"/>
        <v>85.714285714285708</v>
      </c>
      <c r="AC15" s="9">
        <f t="shared" si="32"/>
        <v>57.142857142857146</v>
      </c>
      <c r="AD15" s="9">
        <f t="shared" si="32"/>
        <v>28.571428571428573</v>
      </c>
      <c r="AE15" s="9">
        <f t="shared" si="32"/>
        <v>42.857142857142854</v>
      </c>
      <c r="AF15" s="9">
        <f t="shared" si="32"/>
        <v>60.714285714285715</v>
      </c>
      <c r="AG15" s="9">
        <f t="shared" si="32"/>
        <v>65.714285714285708</v>
      </c>
      <c r="AH15" s="9">
        <f t="shared" si="32"/>
        <v>82.142857142857139</v>
      </c>
      <c r="AI15" s="9">
        <f t="shared" si="32"/>
        <v>48.571428571428569</v>
      </c>
      <c r="AJ15" s="9">
        <f t="shared" si="32"/>
        <v>48.571428571428569</v>
      </c>
      <c r="AK15" s="5">
        <f t="shared" si="32"/>
        <v>60</v>
      </c>
      <c r="AL15" s="9">
        <f t="shared" si="32"/>
        <v>45.714285714285715</v>
      </c>
      <c r="AM15" s="9">
        <f t="shared" si="32"/>
        <v>51.428571428571431</v>
      </c>
      <c r="AN15" s="5">
        <f t="shared" si="32"/>
        <v>60</v>
      </c>
      <c r="AO15" s="9">
        <f t="shared" si="32"/>
        <v>68.571428571428569</v>
      </c>
      <c r="AP15" s="5">
        <f t="shared" si="32"/>
        <v>60</v>
      </c>
      <c r="AQ15" s="9">
        <f t="shared" si="32"/>
        <v>45.714285714285715</v>
      </c>
      <c r="AR15" s="9">
        <f t="shared" si="32"/>
        <v>60.714285714285715</v>
      </c>
      <c r="AS15" s="9">
        <f t="shared" si="32"/>
        <v>53.571428571428569</v>
      </c>
      <c r="AT15" s="9">
        <f t="shared" si="32"/>
        <v>42.857142857142854</v>
      </c>
      <c r="AU15" s="9">
        <f t="shared" si="32"/>
        <v>64.285714285714292</v>
      </c>
      <c r="AV15" s="9">
        <f t="shared" si="32"/>
        <v>57.142857142857146</v>
      </c>
      <c r="AW15" s="9">
        <f t="shared" si="32"/>
        <v>82.142857142857139</v>
      </c>
      <c r="AX15" s="5">
        <f t="shared" si="32"/>
        <v>75</v>
      </c>
      <c r="AY15" s="9">
        <f t="shared" si="32"/>
        <v>42.857142857142854</v>
      </c>
      <c r="AZ15" s="9">
        <f t="shared" si="32"/>
        <v>53.571428571428569</v>
      </c>
      <c r="BA15" s="9">
        <f t="shared" si="32"/>
        <v>54.857142857142854</v>
      </c>
      <c r="BB15" s="9">
        <f t="shared" si="32"/>
        <v>60.714285714285715</v>
      </c>
      <c r="BC15" s="9">
        <f t="shared" si="32"/>
        <v>73.928571428571431</v>
      </c>
      <c r="BD15" s="9">
        <f t="shared" si="32"/>
        <v>53.571428571428569</v>
      </c>
      <c r="BE15" s="9">
        <f t="shared" si="32"/>
        <v>71.160714285714292</v>
      </c>
      <c r="BF15" s="9">
        <f t="shared" si="32"/>
        <v>63.392857142857153</v>
      </c>
      <c r="BG15" s="7" t="str">
        <f t="shared" si="12"/>
        <v>بهتر از متوسط</v>
      </c>
      <c r="BH15" s="7" t="str">
        <f t="shared" si="13"/>
        <v>بهتر از متوسط</v>
      </c>
      <c r="BI15" s="7" t="str">
        <f t="shared" si="14"/>
        <v>بهتر از متوسط</v>
      </c>
      <c r="BJ15" s="7" t="str">
        <f t="shared" si="15"/>
        <v>بهتر از متوسط</v>
      </c>
      <c r="BK15" s="5">
        <f t="shared" ref="BK15:CD15" si="33">AVERAGE(BK2:BK8)</f>
        <v>2</v>
      </c>
      <c r="BL15" s="5">
        <f t="shared" si="33"/>
        <v>2</v>
      </c>
      <c r="BM15" s="9">
        <f t="shared" si="33"/>
        <v>2.1428571428571428</v>
      </c>
      <c r="BN15" s="9">
        <f t="shared" si="33"/>
        <v>2.8571428571428572</v>
      </c>
      <c r="BO15" s="5">
        <f t="shared" si="33"/>
        <v>3</v>
      </c>
      <c r="BP15" s="9">
        <f t="shared" si="33"/>
        <v>2.5714285714285716</v>
      </c>
      <c r="BQ15" s="9">
        <f t="shared" si="33"/>
        <v>2.4285714285714284</v>
      </c>
      <c r="BR15" s="9">
        <f t="shared" si="33"/>
        <v>2.2857142857142856</v>
      </c>
      <c r="BS15" s="9">
        <f t="shared" si="33"/>
        <v>2.8571428571428572</v>
      </c>
      <c r="BT15" s="9">
        <f t="shared" si="33"/>
        <v>2.7142857142857144</v>
      </c>
      <c r="BU15" s="9">
        <f t="shared" si="33"/>
        <v>2.4285714285714284</v>
      </c>
      <c r="BV15" s="9">
        <f t="shared" si="33"/>
        <v>2.2857142857142856</v>
      </c>
      <c r="BW15" s="9">
        <f t="shared" si="33"/>
        <v>1.5714285714285714</v>
      </c>
      <c r="BX15" s="9">
        <f t="shared" si="33"/>
        <v>2.1428571428571428</v>
      </c>
      <c r="BY15" s="9">
        <f t="shared" si="33"/>
        <v>1.7142857142857142</v>
      </c>
      <c r="BZ15" s="9">
        <f t="shared" si="33"/>
        <v>2.4285714285714284</v>
      </c>
      <c r="CA15" s="9">
        <f t="shared" si="33"/>
        <v>1.8571428571428572</v>
      </c>
      <c r="CB15" s="9">
        <f t="shared" si="33"/>
        <v>1.4285714285714286</v>
      </c>
      <c r="CC15" s="9">
        <f t="shared" si="33"/>
        <v>2.4285714285714284</v>
      </c>
      <c r="CD15" s="9">
        <f t="shared" si="33"/>
        <v>43.142857142857146</v>
      </c>
      <c r="CE15" t="str">
        <f t="shared" si="17"/>
        <v>بهتر از متوسط</v>
      </c>
      <c r="CF15" t="str">
        <f t="shared" si="18"/>
        <v>بهتر از متوسط</v>
      </c>
      <c r="CG15" s="5">
        <f t="shared" ref="CG15:DI15" si="34">AVERAGE(CG2:CG8)</f>
        <v>1</v>
      </c>
      <c r="CH15" s="9">
        <f t="shared" si="34"/>
        <v>0.7142857142857143</v>
      </c>
      <c r="CI15" s="9">
        <f t="shared" si="34"/>
        <v>0.5714285714285714</v>
      </c>
      <c r="CJ15" s="9">
        <f t="shared" si="34"/>
        <v>0.14285714285714285</v>
      </c>
      <c r="CK15" s="9">
        <f t="shared" si="34"/>
        <v>1.4285714285714286</v>
      </c>
      <c r="CL15" s="9">
        <f t="shared" si="34"/>
        <v>0.42857142857142855</v>
      </c>
      <c r="CM15" s="9">
        <f t="shared" si="34"/>
        <v>0.7142857142857143</v>
      </c>
      <c r="CN15" s="9">
        <f t="shared" si="34"/>
        <v>1.2857142857142858</v>
      </c>
      <c r="CO15" s="9">
        <f t="shared" si="34"/>
        <v>1.1428571428571428</v>
      </c>
      <c r="CP15" s="9">
        <f t="shared" si="34"/>
        <v>1.3333333333333333</v>
      </c>
      <c r="CQ15" s="9">
        <f t="shared" si="34"/>
        <v>1.2857142857142858</v>
      </c>
      <c r="CR15" s="9">
        <f t="shared" si="34"/>
        <v>0.14285714285714285</v>
      </c>
      <c r="CS15" s="9">
        <f t="shared" si="34"/>
        <v>0.5714285714285714</v>
      </c>
      <c r="CT15" s="9">
        <f t="shared" si="34"/>
        <v>0.7142857142857143</v>
      </c>
      <c r="CU15" s="9">
        <f t="shared" si="34"/>
        <v>1.2857142857142858</v>
      </c>
      <c r="CV15" s="9">
        <f t="shared" si="34"/>
        <v>1.4285714285714286</v>
      </c>
      <c r="CW15" s="9">
        <f t="shared" si="34"/>
        <v>1.4285714285714286</v>
      </c>
      <c r="CX15" s="9">
        <f t="shared" si="34"/>
        <v>1.4285714285714286</v>
      </c>
      <c r="CY15" s="9">
        <f t="shared" si="34"/>
        <v>1.2857142857142858</v>
      </c>
      <c r="CZ15" s="9">
        <f t="shared" si="34"/>
        <v>1.4285714285714286</v>
      </c>
      <c r="DA15" s="5">
        <f t="shared" si="34"/>
        <v>1</v>
      </c>
      <c r="DB15" s="9">
        <f t="shared" si="34"/>
        <v>0.5714285714285714</v>
      </c>
      <c r="DC15" s="9">
        <f t="shared" si="34"/>
        <v>0.42857142857142855</v>
      </c>
      <c r="DD15" s="9">
        <f t="shared" si="34"/>
        <v>0.14285714285714285</v>
      </c>
      <c r="DE15" s="5">
        <f t="shared" si="34"/>
        <v>0</v>
      </c>
      <c r="DF15" s="9">
        <f t="shared" si="34"/>
        <v>0.5714285714285714</v>
      </c>
      <c r="DG15" s="5">
        <f t="shared" si="34"/>
        <v>0</v>
      </c>
      <c r="DH15" s="5">
        <f t="shared" si="34"/>
        <v>0</v>
      </c>
      <c r="DI15" s="9">
        <f t="shared" si="34"/>
        <v>22.285714285714285</v>
      </c>
      <c r="DJ15" t="str">
        <f t="shared" si="20"/>
        <v>بهتر از متوسط</v>
      </c>
      <c r="DK15" t="str">
        <f t="shared" si="21"/>
        <v>بدتر از متوسط</v>
      </c>
      <c r="DL15" s="5">
        <f t="shared" ref="DL15:DX15" si="35">AVERAGE(DL2:DL8)</f>
        <v>2</v>
      </c>
      <c r="DM15" s="9">
        <f t="shared" si="35"/>
        <v>2.4285714285714284</v>
      </c>
      <c r="DN15" s="9">
        <f t="shared" si="35"/>
        <v>2.4285714285714284</v>
      </c>
      <c r="DO15" s="5">
        <f t="shared" si="35"/>
        <v>2</v>
      </c>
      <c r="DP15" s="9">
        <f t="shared" si="35"/>
        <v>2.4285714285714284</v>
      </c>
      <c r="DQ15" s="9">
        <f t="shared" si="35"/>
        <v>2.1666666666666665</v>
      </c>
      <c r="DR15" s="5">
        <f t="shared" si="35"/>
        <v>1</v>
      </c>
      <c r="DS15" s="5">
        <f t="shared" si="35"/>
        <v>1</v>
      </c>
      <c r="DT15" s="9">
        <f t="shared" si="35"/>
        <v>1.8571428571428572</v>
      </c>
      <c r="DU15" s="9">
        <f t="shared" si="35"/>
        <v>1.7142857142857142</v>
      </c>
      <c r="DV15" s="9">
        <f t="shared" si="35"/>
        <v>1.5714285714285714</v>
      </c>
      <c r="DW15" s="9">
        <f t="shared" si="35"/>
        <v>2.4285714285714284</v>
      </c>
      <c r="DX15" s="9">
        <f t="shared" si="35"/>
        <v>22.714285714285715</v>
      </c>
      <c r="DY15" t="str">
        <f t="shared" si="23"/>
        <v>بدتر از متوسط</v>
      </c>
      <c r="DZ15" t="str">
        <f t="shared" si="24"/>
        <v>بهتر از متوسط</v>
      </c>
      <c r="EA15" s="9">
        <f t="shared" ref="EA15:FD15" si="36">AVERAGE(EA2:EA8)</f>
        <v>1.5714285714285714</v>
      </c>
      <c r="EB15" s="9">
        <f t="shared" si="36"/>
        <v>2.2857142857142856</v>
      </c>
      <c r="EC15" s="5">
        <f t="shared" si="36"/>
        <v>2</v>
      </c>
      <c r="ED15" s="9">
        <f t="shared" si="36"/>
        <v>1.8571428571428572</v>
      </c>
      <c r="EE15" s="9">
        <f t="shared" si="36"/>
        <v>1.8571428571428572</v>
      </c>
      <c r="EF15" s="9">
        <f t="shared" si="36"/>
        <v>1.4285714285714286</v>
      </c>
      <c r="EG15" s="9">
        <f t="shared" si="36"/>
        <v>1.7142857142857142</v>
      </c>
      <c r="EH15" s="5">
        <f t="shared" si="36"/>
        <v>2</v>
      </c>
      <c r="EI15" s="9">
        <f t="shared" si="36"/>
        <v>1.8571428571428572</v>
      </c>
      <c r="EJ15" s="9">
        <f t="shared" si="36"/>
        <v>1.2857142857142858</v>
      </c>
      <c r="EK15" s="9">
        <f t="shared" si="36"/>
        <v>1.8571428571428572</v>
      </c>
      <c r="EL15" s="9">
        <f t="shared" si="36"/>
        <v>1.1428571428571428</v>
      </c>
      <c r="EM15" s="9">
        <f t="shared" si="36"/>
        <v>1.5714285714285714</v>
      </c>
      <c r="EN15" s="9">
        <f t="shared" si="36"/>
        <v>1.8571428571428572</v>
      </c>
      <c r="EO15" s="9">
        <f t="shared" si="36"/>
        <v>2.2857142857142856</v>
      </c>
      <c r="EP15" s="9">
        <f t="shared" si="36"/>
        <v>2.2857142857142856</v>
      </c>
      <c r="EQ15" s="9">
        <f t="shared" si="36"/>
        <v>1.7142857142857142</v>
      </c>
      <c r="ER15" s="9">
        <f t="shared" si="36"/>
        <v>1.2857142857142858</v>
      </c>
      <c r="ES15" s="9">
        <f t="shared" si="36"/>
        <v>1.8571428571428572</v>
      </c>
      <c r="ET15" s="9">
        <f t="shared" si="36"/>
        <v>1.7142857142857142</v>
      </c>
      <c r="EU15" s="9">
        <f t="shared" si="36"/>
        <v>1.2857142857142858</v>
      </c>
      <c r="EV15" s="9">
        <f t="shared" si="36"/>
        <v>1.8571428571428572</v>
      </c>
      <c r="EW15" s="9">
        <f t="shared" si="36"/>
        <v>1.8571428571428572</v>
      </c>
      <c r="EX15" s="9">
        <f t="shared" si="36"/>
        <v>2.2857142857142856</v>
      </c>
      <c r="EY15" s="9">
        <f t="shared" si="36"/>
        <v>2.4285714285714284</v>
      </c>
      <c r="EZ15" s="9">
        <f t="shared" si="36"/>
        <v>1.4285714285714286</v>
      </c>
      <c r="FA15" s="9">
        <f t="shared" si="36"/>
        <v>1.5714285714285714</v>
      </c>
      <c r="FB15" s="9">
        <f t="shared" si="36"/>
        <v>1.7142857142857142</v>
      </c>
      <c r="FC15" s="9">
        <f t="shared" si="36"/>
        <v>1.1428571428571428</v>
      </c>
      <c r="FD15" s="5">
        <f t="shared" si="36"/>
        <v>51</v>
      </c>
      <c r="FE15" t="str">
        <f t="shared" si="26"/>
        <v>بهتر از متوسط</v>
      </c>
      <c r="FF15" t="str">
        <f t="shared" si="27"/>
        <v>بهتر از متوسط</v>
      </c>
      <c r="FG15" s="9">
        <f t="shared" ref="FG15:FV15" si="37">AVERAGE(FG2:FG8)</f>
        <v>1.5714285714285714</v>
      </c>
      <c r="FH15" s="9">
        <f t="shared" si="37"/>
        <v>2.4285714285714284</v>
      </c>
      <c r="FI15" s="9">
        <f t="shared" si="37"/>
        <v>2.4285714285714284</v>
      </c>
      <c r="FJ15" s="9">
        <f t="shared" si="37"/>
        <v>2.4285714285714284</v>
      </c>
      <c r="FK15" s="9">
        <f t="shared" si="37"/>
        <v>2.4285714285714284</v>
      </c>
      <c r="FL15" s="9">
        <f t="shared" si="37"/>
        <v>2.5714285714285716</v>
      </c>
      <c r="FM15" s="9">
        <f t="shared" si="37"/>
        <v>2.2857142857142856</v>
      </c>
      <c r="FN15" s="9">
        <f t="shared" si="37"/>
        <v>2.2857142857142856</v>
      </c>
      <c r="FO15" s="9">
        <f t="shared" si="37"/>
        <v>2.4285714285714284</v>
      </c>
      <c r="FP15" s="9">
        <f t="shared" si="37"/>
        <v>2.4285714285714284</v>
      </c>
      <c r="FQ15" s="9">
        <f t="shared" si="37"/>
        <v>2.5714285714285716</v>
      </c>
      <c r="FR15" s="9">
        <f t="shared" si="37"/>
        <v>2.1428571428571428</v>
      </c>
      <c r="FS15" s="9">
        <f t="shared" si="37"/>
        <v>1.8571428571428572</v>
      </c>
      <c r="FT15" s="9">
        <f t="shared" si="37"/>
        <v>2.1428571428571428</v>
      </c>
      <c r="FU15" s="9">
        <f t="shared" si="37"/>
        <v>2.4285714285714284</v>
      </c>
      <c r="FV15" s="9">
        <f t="shared" si="37"/>
        <v>34.428571428571431</v>
      </c>
      <c r="FW15" t="str">
        <f t="shared" si="29"/>
        <v>بهتر از متوسط</v>
      </c>
      <c r="FX15" t="str">
        <f t="shared" si="30"/>
        <v>بهتر از متوسط</v>
      </c>
    </row>
    <row r="16" spans="4:180" ht="18.75" customHeight="1" x14ac:dyDescent="0.3">
      <c r="D16" s="5">
        <f t="shared" ref="D16:K16" si="38">AVERAGE(D9:D14)</f>
        <v>0</v>
      </c>
      <c r="E16" s="5">
        <f t="shared" si="38"/>
        <v>0</v>
      </c>
      <c r="F16" s="5">
        <f t="shared" si="38"/>
        <v>0</v>
      </c>
      <c r="G16" s="9">
        <f t="shared" si="38"/>
        <v>0.16666666666666666</v>
      </c>
      <c r="H16" s="9">
        <f t="shared" si="38"/>
        <v>0.16666666666666666</v>
      </c>
      <c r="I16" s="9">
        <f t="shared" si="38"/>
        <v>0.16666666666666666</v>
      </c>
      <c r="J16" s="5">
        <f t="shared" si="38"/>
        <v>0</v>
      </c>
      <c r="K16" s="9">
        <f t="shared" si="38"/>
        <v>0.5</v>
      </c>
      <c r="L16" t="str">
        <f t="shared" si="1"/>
        <v xml:space="preserve">باید قبل از اینکه فعالیت بدنی خود را شروع کنید با پزشک مشورت کنید. </v>
      </c>
      <c r="M16" s="9">
        <f t="shared" ref="M16:BF16" si="39">AVERAGE(M9:M14)</f>
        <v>37.5</v>
      </c>
      <c r="N16" s="5">
        <f t="shared" si="39"/>
        <v>50</v>
      </c>
      <c r="O16" s="9">
        <f t="shared" si="39"/>
        <v>41.666666666666664</v>
      </c>
      <c r="P16" s="9">
        <f t="shared" si="39"/>
        <v>83.333333333333329</v>
      </c>
      <c r="Q16" s="5">
        <f t="shared" si="39"/>
        <v>75</v>
      </c>
      <c r="R16" s="5">
        <f t="shared" si="39"/>
        <v>50</v>
      </c>
      <c r="S16" s="9">
        <f t="shared" si="39"/>
        <v>83.333333333333329</v>
      </c>
      <c r="T16" s="5">
        <f t="shared" si="39"/>
        <v>75</v>
      </c>
      <c r="U16" s="5">
        <f t="shared" si="39"/>
        <v>75</v>
      </c>
      <c r="V16" s="9">
        <f t="shared" si="39"/>
        <v>83.333333333333329</v>
      </c>
      <c r="W16" s="9">
        <f t="shared" si="39"/>
        <v>83.333333333333329</v>
      </c>
      <c r="X16" s="9">
        <f t="shared" si="39"/>
        <v>83.333333333333329</v>
      </c>
      <c r="Y16" s="5">
        <f t="shared" si="39"/>
        <v>50</v>
      </c>
      <c r="Z16" s="9">
        <f t="shared" si="39"/>
        <v>33.333333333333336</v>
      </c>
      <c r="AA16" s="9">
        <f t="shared" si="39"/>
        <v>83.333333333333329</v>
      </c>
      <c r="AB16" s="9">
        <f t="shared" si="39"/>
        <v>83.333333333333329</v>
      </c>
      <c r="AC16" s="9">
        <f t="shared" si="39"/>
        <v>66.666666666666671</v>
      </c>
      <c r="AD16" s="5">
        <f t="shared" si="39"/>
        <v>50</v>
      </c>
      <c r="AE16" s="5">
        <f t="shared" si="39"/>
        <v>50</v>
      </c>
      <c r="AF16" s="5">
        <f t="shared" si="39"/>
        <v>50</v>
      </c>
      <c r="AG16" s="5">
        <f t="shared" si="39"/>
        <v>50</v>
      </c>
      <c r="AH16" s="9">
        <f t="shared" si="39"/>
        <v>70.833333333333329</v>
      </c>
      <c r="AI16" s="9">
        <f t="shared" si="39"/>
        <v>53.333333333333336</v>
      </c>
      <c r="AJ16" s="9">
        <f t="shared" si="39"/>
        <v>63.333333333333336</v>
      </c>
      <c r="AK16" s="9">
        <f t="shared" si="39"/>
        <v>66.666666666666671</v>
      </c>
      <c r="AL16" s="9">
        <f t="shared" si="39"/>
        <v>43.333333333333336</v>
      </c>
      <c r="AM16" s="9">
        <f t="shared" si="39"/>
        <v>43.333333333333336</v>
      </c>
      <c r="AN16" s="9">
        <f t="shared" si="39"/>
        <v>66.666666666666671</v>
      </c>
      <c r="AO16" s="5">
        <f t="shared" si="39"/>
        <v>60</v>
      </c>
      <c r="AP16" s="5">
        <f t="shared" si="39"/>
        <v>40</v>
      </c>
      <c r="AQ16" s="9">
        <f t="shared" si="39"/>
        <v>36.666666666666664</v>
      </c>
      <c r="AR16" s="5">
        <f t="shared" si="39"/>
        <v>65</v>
      </c>
      <c r="AS16" s="5">
        <f t="shared" si="39"/>
        <v>65</v>
      </c>
      <c r="AT16" s="5">
        <f t="shared" si="39"/>
        <v>35</v>
      </c>
      <c r="AU16" s="5">
        <f t="shared" si="39"/>
        <v>70</v>
      </c>
      <c r="AV16" s="5">
        <f t="shared" si="39"/>
        <v>35</v>
      </c>
      <c r="AW16" s="9">
        <f t="shared" si="39"/>
        <v>73.333333333333329</v>
      </c>
      <c r="AX16" s="9">
        <f t="shared" si="39"/>
        <v>62.5</v>
      </c>
      <c r="AY16" s="9">
        <f t="shared" si="39"/>
        <v>55.555555555555564</v>
      </c>
      <c r="AZ16" s="9">
        <f t="shared" si="39"/>
        <v>48.333333333333336</v>
      </c>
      <c r="BA16" s="5">
        <f t="shared" si="39"/>
        <v>56</v>
      </c>
      <c r="BB16" s="9">
        <f t="shared" si="39"/>
        <v>52.083333333333336</v>
      </c>
      <c r="BC16" s="9">
        <f t="shared" si="39"/>
        <v>60.416666666666664</v>
      </c>
      <c r="BD16" s="9">
        <f t="shared" si="39"/>
        <v>41.666666666666664</v>
      </c>
      <c r="BE16" s="9">
        <f t="shared" si="39"/>
        <v>59.479166666666664</v>
      </c>
      <c r="BF16" s="9">
        <f t="shared" si="39"/>
        <v>59.93055555555555</v>
      </c>
      <c r="BG16" s="7" t="str">
        <f t="shared" si="12"/>
        <v>بهتر از متوسط</v>
      </c>
      <c r="BH16" s="7" t="str">
        <f t="shared" si="13"/>
        <v>بدتر از متوسط</v>
      </c>
      <c r="BI16" s="7" t="str">
        <f t="shared" si="14"/>
        <v>بهتر از متوسط</v>
      </c>
      <c r="BJ16" s="7" t="str">
        <f t="shared" si="15"/>
        <v>بدتر از متوسط</v>
      </c>
      <c r="BK16" s="9">
        <f t="shared" ref="BK16:CD16" si="40">AVERAGE(BK9:BK14)</f>
        <v>1.2</v>
      </c>
      <c r="BL16" s="9">
        <f t="shared" si="40"/>
        <v>0.6</v>
      </c>
      <c r="BM16" s="9">
        <f t="shared" si="40"/>
        <v>2.4</v>
      </c>
      <c r="BN16" s="9">
        <f t="shared" si="40"/>
        <v>2.2000000000000002</v>
      </c>
      <c r="BO16" s="9">
        <f t="shared" si="40"/>
        <v>2.2000000000000002</v>
      </c>
      <c r="BP16" s="9">
        <f t="shared" si="40"/>
        <v>1.6</v>
      </c>
      <c r="BQ16" s="9">
        <f t="shared" si="40"/>
        <v>2.2000000000000002</v>
      </c>
      <c r="BR16" s="5">
        <f t="shared" si="40"/>
        <v>2</v>
      </c>
      <c r="BS16" s="9">
        <f t="shared" si="40"/>
        <v>2.4</v>
      </c>
      <c r="BT16" s="9">
        <f t="shared" si="40"/>
        <v>2.4</v>
      </c>
      <c r="BU16" s="5">
        <f t="shared" si="40"/>
        <v>2</v>
      </c>
      <c r="BV16" s="9">
        <f t="shared" si="40"/>
        <v>2.4</v>
      </c>
      <c r="BW16" s="9">
        <f t="shared" si="40"/>
        <v>1.8</v>
      </c>
      <c r="BX16" s="9">
        <f t="shared" si="40"/>
        <v>2.4</v>
      </c>
      <c r="BY16" s="9">
        <f t="shared" si="40"/>
        <v>0.8</v>
      </c>
      <c r="BZ16" s="9">
        <f t="shared" si="40"/>
        <v>2.4</v>
      </c>
      <c r="CA16" s="5">
        <f t="shared" si="40"/>
        <v>2</v>
      </c>
      <c r="CB16" s="9">
        <f t="shared" si="40"/>
        <v>1.8</v>
      </c>
      <c r="CC16" s="9">
        <f t="shared" si="40"/>
        <v>1.8</v>
      </c>
      <c r="CD16" s="9">
        <f t="shared" si="40"/>
        <v>30.5</v>
      </c>
      <c r="CE16" t="str">
        <f t="shared" si="17"/>
        <v>بدتر از متوسط</v>
      </c>
      <c r="CF16" t="str">
        <f t="shared" si="18"/>
        <v>بدتر از متوسط</v>
      </c>
      <c r="CG16" s="5">
        <f t="shared" ref="CG16:DI16" si="41">AVERAGE(CG9:CG14)</f>
        <v>1</v>
      </c>
      <c r="CH16" s="9">
        <f t="shared" si="41"/>
        <v>0.66666666666666663</v>
      </c>
      <c r="CI16" s="9">
        <f t="shared" si="41"/>
        <v>0.83333333333333337</v>
      </c>
      <c r="CJ16" s="9">
        <f t="shared" si="41"/>
        <v>0.33333333333333331</v>
      </c>
      <c r="CK16" s="9">
        <f t="shared" si="41"/>
        <v>0.5</v>
      </c>
      <c r="CL16" s="9">
        <f t="shared" si="41"/>
        <v>0.33333333333333331</v>
      </c>
      <c r="CM16" s="9">
        <f t="shared" si="41"/>
        <v>0.16666666666666666</v>
      </c>
      <c r="CN16" s="9">
        <f t="shared" si="41"/>
        <v>0.66666666666666663</v>
      </c>
      <c r="CO16" s="9">
        <f t="shared" si="41"/>
        <v>0.83333333333333337</v>
      </c>
      <c r="CP16" s="9">
        <f t="shared" si="41"/>
        <v>1.3333333333333333</v>
      </c>
      <c r="CQ16" s="9">
        <f t="shared" si="41"/>
        <v>0.83333333333333337</v>
      </c>
      <c r="CR16" s="9">
        <f t="shared" si="41"/>
        <v>0.16666666666666666</v>
      </c>
      <c r="CS16" s="9">
        <f t="shared" si="41"/>
        <v>0.66666666666666663</v>
      </c>
      <c r="CT16" s="9">
        <f t="shared" si="41"/>
        <v>0.5</v>
      </c>
      <c r="CU16" s="9">
        <f t="shared" si="41"/>
        <v>1.1666666666666667</v>
      </c>
      <c r="CV16" s="5">
        <f t="shared" si="41"/>
        <v>1</v>
      </c>
      <c r="CW16" s="9">
        <f t="shared" si="41"/>
        <v>1.3333333333333333</v>
      </c>
      <c r="CX16" s="9">
        <f t="shared" si="41"/>
        <v>1.1666666666666667</v>
      </c>
      <c r="CY16" s="9">
        <f t="shared" si="41"/>
        <v>1.3333333333333333</v>
      </c>
      <c r="CZ16" s="9">
        <f t="shared" si="41"/>
        <v>1.5</v>
      </c>
      <c r="DA16" s="9">
        <f t="shared" si="41"/>
        <v>0.83333333333333337</v>
      </c>
      <c r="DB16" s="9">
        <f t="shared" si="41"/>
        <v>0.5</v>
      </c>
      <c r="DC16" s="5">
        <f t="shared" si="41"/>
        <v>1</v>
      </c>
      <c r="DD16" s="9">
        <f t="shared" si="41"/>
        <v>0.5</v>
      </c>
      <c r="DE16" s="9">
        <f t="shared" si="41"/>
        <v>0.16666666666666666</v>
      </c>
      <c r="DF16" s="9">
        <f t="shared" si="41"/>
        <v>0.66666666666666663</v>
      </c>
      <c r="DG16" s="9">
        <f t="shared" si="41"/>
        <v>0.16666666666666666</v>
      </c>
      <c r="DH16" s="9">
        <f t="shared" si="41"/>
        <v>0.16666666666666666</v>
      </c>
      <c r="DI16" s="9">
        <f t="shared" si="41"/>
        <v>20.333333333333332</v>
      </c>
      <c r="DJ16" t="str">
        <f t="shared" si="20"/>
        <v>بهتر از متوسط</v>
      </c>
      <c r="DK16" t="str">
        <f t="shared" si="21"/>
        <v>بهتر از متوسط</v>
      </c>
      <c r="DL16" s="5">
        <f t="shared" ref="DL16:DX16" si="42">AVERAGE(DL9:DL14)</f>
        <v>1</v>
      </c>
      <c r="DM16" s="9">
        <f t="shared" si="42"/>
        <v>2.4</v>
      </c>
      <c r="DN16" s="9">
        <f t="shared" si="42"/>
        <v>2.4</v>
      </c>
      <c r="DO16" s="5">
        <f t="shared" si="42"/>
        <v>1</v>
      </c>
      <c r="DP16" s="9">
        <f t="shared" si="42"/>
        <v>1.8</v>
      </c>
      <c r="DQ16" s="9">
        <f t="shared" si="42"/>
        <v>1.2</v>
      </c>
      <c r="DR16" s="9">
        <f t="shared" si="42"/>
        <v>1.2</v>
      </c>
      <c r="DS16" s="9">
        <f t="shared" si="42"/>
        <v>1.4</v>
      </c>
      <c r="DT16" s="9">
        <f t="shared" si="42"/>
        <v>1.6</v>
      </c>
      <c r="DU16" s="9">
        <f t="shared" si="42"/>
        <v>0.8</v>
      </c>
      <c r="DV16" s="9">
        <f t="shared" si="42"/>
        <v>1.6</v>
      </c>
      <c r="DW16" s="9">
        <f t="shared" si="42"/>
        <v>2.4</v>
      </c>
      <c r="DX16" s="9">
        <f t="shared" si="42"/>
        <v>15.666666666666666</v>
      </c>
      <c r="DY16" t="str">
        <f t="shared" si="23"/>
        <v>بدتر از متوسط</v>
      </c>
      <c r="DZ16" t="str">
        <f t="shared" si="24"/>
        <v>بدتر از متوسط</v>
      </c>
      <c r="EA16" s="9">
        <f t="shared" ref="EA16:FD16" si="43">AVERAGE(EA9:EA14)</f>
        <v>1.6666666666666667</v>
      </c>
      <c r="EB16" s="9">
        <f t="shared" si="43"/>
        <v>1.6666666666666667</v>
      </c>
      <c r="EC16" s="9">
        <f t="shared" si="43"/>
        <v>1.2</v>
      </c>
      <c r="ED16" s="9">
        <f t="shared" si="43"/>
        <v>1.5</v>
      </c>
      <c r="EE16" s="9">
        <f t="shared" si="43"/>
        <v>1.1666666666666667</v>
      </c>
      <c r="EF16" s="9">
        <f t="shared" si="43"/>
        <v>1.1666666666666667</v>
      </c>
      <c r="EG16" s="9">
        <f t="shared" si="43"/>
        <v>1.3333333333333333</v>
      </c>
      <c r="EH16" s="9">
        <f t="shared" si="43"/>
        <v>1.3333333333333333</v>
      </c>
      <c r="EI16" s="9">
        <f t="shared" si="43"/>
        <v>1.8333333333333333</v>
      </c>
      <c r="EJ16" s="9">
        <f t="shared" si="43"/>
        <v>1.3333333333333333</v>
      </c>
      <c r="EK16" s="9">
        <f t="shared" si="43"/>
        <v>1.3333333333333333</v>
      </c>
      <c r="EL16" s="9">
        <f t="shared" si="43"/>
        <v>1.5</v>
      </c>
      <c r="EM16" s="9">
        <f t="shared" si="43"/>
        <v>1.1666666666666667</v>
      </c>
      <c r="EN16" s="9">
        <f t="shared" si="43"/>
        <v>1.1666666666666667</v>
      </c>
      <c r="EO16" s="9">
        <f t="shared" si="43"/>
        <v>1.8333333333333333</v>
      </c>
      <c r="EP16" s="9">
        <f t="shared" si="43"/>
        <v>1.5</v>
      </c>
      <c r="EQ16" s="9">
        <f t="shared" si="43"/>
        <v>1.6666666666666667</v>
      </c>
      <c r="ER16" s="9">
        <f t="shared" si="43"/>
        <v>1.3333333333333333</v>
      </c>
      <c r="ES16" s="9">
        <f t="shared" si="43"/>
        <v>1.3333333333333333</v>
      </c>
      <c r="ET16" s="9">
        <f t="shared" si="43"/>
        <v>0.5</v>
      </c>
      <c r="EU16" s="9">
        <f t="shared" si="43"/>
        <v>1.1666666666666667</v>
      </c>
      <c r="EV16" s="9">
        <f t="shared" si="43"/>
        <v>1.5</v>
      </c>
      <c r="EW16" s="9">
        <f t="shared" si="43"/>
        <v>1.6666666666666667</v>
      </c>
      <c r="EX16" s="9">
        <f t="shared" si="43"/>
        <v>1.1666666666666667</v>
      </c>
      <c r="EY16" s="5">
        <f t="shared" si="43"/>
        <v>2</v>
      </c>
      <c r="EZ16" s="9">
        <f t="shared" si="43"/>
        <v>1.3333333333333333</v>
      </c>
      <c r="FA16" s="9">
        <f t="shared" si="43"/>
        <v>1.5</v>
      </c>
      <c r="FB16" s="9">
        <f t="shared" si="43"/>
        <v>0.83333333333333337</v>
      </c>
      <c r="FC16" s="9">
        <f t="shared" si="43"/>
        <v>1.1666666666666667</v>
      </c>
      <c r="FD16" s="9">
        <f t="shared" si="43"/>
        <v>39.666666666666664</v>
      </c>
      <c r="FE16" t="str">
        <f t="shared" si="26"/>
        <v>بدتر از متوسط</v>
      </c>
      <c r="FF16" t="str">
        <f t="shared" si="27"/>
        <v>بدتر از متوسط</v>
      </c>
      <c r="FG16" s="9">
        <f t="shared" ref="FG16:FV16" si="44">AVERAGE(FG9:FG14)</f>
        <v>2.1666666666666665</v>
      </c>
      <c r="FH16" s="9">
        <f t="shared" si="44"/>
        <v>2.5</v>
      </c>
      <c r="FI16" s="9">
        <f t="shared" si="44"/>
        <v>2.5</v>
      </c>
      <c r="FJ16" s="9">
        <f t="shared" si="44"/>
        <v>2.3333333333333335</v>
      </c>
      <c r="FK16" s="9">
        <f t="shared" si="44"/>
        <v>2.1666666666666665</v>
      </c>
      <c r="FL16" s="9">
        <f t="shared" si="44"/>
        <v>2.1666666666666665</v>
      </c>
      <c r="FM16" s="5">
        <f t="shared" si="44"/>
        <v>2</v>
      </c>
      <c r="FN16" s="9">
        <f t="shared" si="44"/>
        <v>1.8333333333333333</v>
      </c>
      <c r="FO16" s="9">
        <f t="shared" si="44"/>
        <v>1.8333333333333333</v>
      </c>
      <c r="FP16" s="9">
        <f t="shared" si="44"/>
        <v>2.1666666666666665</v>
      </c>
      <c r="FQ16" s="5">
        <f t="shared" si="44"/>
        <v>2</v>
      </c>
      <c r="FR16" s="9">
        <f t="shared" si="44"/>
        <v>2.5</v>
      </c>
      <c r="FS16" s="5">
        <f t="shared" si="44"/>
        <v>2</v>
      </c>
      <c r="FT16" s="9">
        <f t="shared" si="44"/>
        <v>2.1666666666666665</v>
      </c>
      <c r="FU16" s="9">
        <f t="shared" si="44"/>
        <v>2.3333333333333335</v>
      </c>
      <c r="FV16" s="9">
        <f t="shared" si="44"/>
        <v>32.666666666666664</v>
      </c>
      <c r="FW16" t="str">
        <f t="shared" si="29"/>
        <v>بهتر از متوسط</v>
      </c>
      <c r="FX16" t="str">
        <f t="shared" si="30"/>
        <v>بدتر از متوسط</v>
      </c>
    </row>
    <row r="17" spans="4:180" ht="18.75" customHeight="1" x14ac:dyDescent="0.3">
      <c r="D17" s="5">
        <f t="shared" ref="D17:K17" si="45">AVERAGE(D2:D14)</f>
        <v>0</v>
      </c>
      <c r="E17" s="5">
        <f t="shared" si="45"/>
        <v>0</v>
      </c>
      <c r="F17" s="5">
        <f t="shared" si="45"/>
        <v>0</v>
      </c>
      <c r="G17" s="9">
        <f t="shared" si="45"/>
        <v>0.23076923076923078</v>
      </c>
      <c r="H17" s="9">
        <f t="shared" si="45"/>
        <v>0.15384615384615385</v>
      </c>
      <c r="I17" s="9">
        <f t="shared" si="45"/>
        <v>0.15384615384615385</v>
      </c>
      <c r="J17" s="9">
        <f t="shared" si="45"/>
        <v>7.6923076923076927E-2</v>
      </c>
      <c r="K17" s="9">
        <f t="shared" si="45"/>
        <v>0.61538461538461542</v>
      </c>
      <c r="L17" t="str">
        <f t="shared" si="1"/>
        <v xml:space="preserve">باید قبل از اینکه فعالیت بدنی خود را شروع کنید با پزشک مشورت کنید. </v>
      </c>
      <c r="M17" s="9">
        <f t="shared" ref="M17:BF17" si="46">AVERAGE(M2:M14)</f>
        <v>44.230769230769234</v>
      </c>
      <c r="N17" s="9">
        <f t="shared" si="46"/>
        <v>51.92307692307692</v>
      </c>
      <c r="O17" s="9">
        <f t="shared" si="46"/>
        <v>57.692307692307693</v>
      </c>
      <c r="P17" s="9">
        <f t="shared" si="46"/>
        <v>80.769230769230774</v>
      </c>
      <c r="Q17" s="9">
        <f t="shared" si="46"/>
        <v>80.769230769230774</v>
      </c>
      <c r="R17" s="9">
        <f t="shared" si="46"/>
        <v>69.230769230769226</v>
      </c>
      <c r="S17" s="9">
        <f t="shared" si="46"/>
        <v>84.615384615384613</v>
      </c>
      <c r="T17" s="9">
        <f t="shared" si="46"/>
        <v>80.769230769230774</v>
      </c>
      <c r="U17" s="9">
        <f t="shared" si="46"/>
        <v>73.07692307692308</v>
      </c>
      <c r="V17" s="9">
        <f t="shared" si="46"/>
        <v>84.615384615384613</v>
      </c>
      <c r="W17" s="9">
        <f t="shared" si="46"/>
        <v>84.615384615384613</v>
      </c>
      <c r="X17" s="9">
        <f t="shared" si="46"/>
        <v>84.615384615384613</v>
      </c>
      <c r="Y17" s="9">
        <f t="shared" si="46"/>
        <v>61.53846153846154</v>
      </c>
      <c r="Z17" s="9">
        <f t="shared" si="46"/>
        <v>46.153846153846153</v>
      </c>
      <c r="AA17" s="9">
        <f t="shared" si="46"/>
        <v>84.615384615384613</v>
      </c>
      <c r="AB17" s="9">
        <f t="shared" si="46"/>
        <v>84.615384615384613</v>
      </c>
      <c r="AC17" s="9">
        <f t="shared" si="46"/>
        <v>61.53846153846154</v>
      </c>
      <c r="AD17" s="9">
        <f t="shared" si="46"/>
        <v>38.46153846153846</v>
      </c>
      <c r="AE17" s="9">
        <f t="shared" si="46"/>
        <v>46.153846153846153</v>
      </c>
      <c r="AF17" s="9">
        <f t="shared" si="46"/>
        <v>55.769230769230766</v>
      </c>
      <c r="AG17" s="9">
        <f t="shared" si="46"/>
        <v>58.46153846153846</v>
      </c>
      <c r="AH17" s="9">
        <f t="shared" si="46"/>
        <v>76.92307692307692</v>
      </c>
      <c r="AI17" s="9">
        <f t="shared" si="46"/>
        <v>50.769230769230766</v>
      </c>
      <c r="AJ17" s="9">
        <f t="shared" si="46"/>
        <v>55.384615384615387</v>
      </c>
      <c r="AK17" s="9">
        <f t="shared" si="46"/>
        <v>63.07692307692308</v>
      </c>
      <c r="AL17" s="9">
        <f t="shared" si="46"/>
        <v>44.615384615384613</v>
      </c>
      <c r="AM17" s="9">
        <f t="shared" si="46"/>
        <v>47.692307692307693</v>
      </c>
      <c r="AN17" s="9">
        <f t="shared" si="46"/>
        <v>63.07692307692308</v>
      </c>
      <c r="AO17" s="9">
        <f t="shared" si="46"/>
        <v>64.615384615384613</v>
      </c>
      <c r="AP17" s="9">
        <f t="shared" si="46"/>
        <v>50.769230769230766</v>
      </c>
      <c r="AQ17" s="9">
        <f t="shared" si="46"/>
        <v>41.53846153846154</v>
      </c>
      <c r="AR17" s="9">
        <f t="shared" si="46"/>
        <v>62.5</v>
      </c>
      <c r="AS17" s="9">
        <f t="shared" si="46"/>
        <v>58.333333333333336</v>
      </c>
      <c r="AT17" s="9">
        <f t="shared" si="46"/>
        <v>39.583333333333336</v>
      </c>
      <c r="AU17" s="9">
        <f t="shared" si="46"/>
        <v>66.666666666666671</v>
      </c>
      <c r="AV17" s="9">
        <f t="shared" si="46"/>
        <v>47.916666666666664</v>
      </c>
      <c r="AW17" s="9">
        <f t="shared" si="46"/>
        <v>78.07692307692308</v>
      </c>
      <c r="AX17" s="9">
        <f t="shared" si="46"/>
        <v>69.230769230769226</v>
      </c>
      <c r="AY17" s="9">
        <f t="shared" si="46"/>
        <v>48.717948717948723</v>
      </c>
      <c r="AZ17" s="9">
        <f t="shared" si="46"/>
        <v>51.153846153846153</v>
      </c>
      <c r="BA17" s="9">
        <f t="shared" si="46"/>
        <v>55.384615384615387</v>
      </c>
      <c r="BB17" s="9">
        <f t="shared" si="46"/>
        <v>56.730769230769234</v>
      </c>
      <c r="BC17" s="9">
        <f t="shared" si="46"/>
        <v>67.692307692307693</v>
      </c>
      <c r="BD17" s="9">
        <f t="shared" si="46"/>
        <v>48.07692307692308</v>
      </c>
      <c r="BE17" s="9">
        <f t="shared" si="46"/>
        <v>65.769230769230774</v>
      </c>
      <c r="BF17" s="9">
        <f t="shared" si="46"/>
        <v>61.794871794871796</v>
      </c>
      <c r="BG17" s="7" t="str">
        <f t="shared" si="12"/>
        <v>بهتر از متوسط</v>
      </c>
      <c r="BH17" s="7" t="str">
        <f t="shared" si="13"/>
        <v>بهتر از متوسط</v>
      </c>
      <c r="BI17" s="7" t="str">
        <f t="shared" si="14"/>
        <v>بهتر از متوسط</v>
      </c>
      <c r="BJ17" s="7" t="str">
        <f t="shared" si="15"/>
        <v>بهتر از متوسط</v>
      </c>
      <c r="BK17" s="9">
        <f t="shared" ref="BK17:CD17" si="47">AVERAGE(BK2:BK14)</f>
        <v>1.6666666666666667</v>
      </c>
      <c r="BL17" s="9">
        <f t="shared" si="47"/>
        <v>1.4166666666666667</v>
      </c>
      <c r="BM17" s="9">
        <f t="shared" si="47"/>
        <v>2.25</v>
      </c>
      <c r="BN17" s="9">
        <f t="shared" si="47"/>
        <v>2.5833333333333335</v>
      </c>
      <c r="BO17" s="9">
        <f t="shared" si="47"/>
        <v>2.6666666666666665</v>
      </c>
      <c r="BP17" s="9">
        <f t="shared" si="47"/>
        <v>2.1666666666666665</v>
      </c>
      <c r="BQ17" s="9">
        <f t="shared" si="47"/>
        <v>2.3333333333333335</v>
      </c>
      <c r="BR17" s="9">
        <f t="shared" si="47"/>
        <v>2.1666666666666665</v>
      </c>
      <c r="BS17" s="9">
        <f t="shared" si="47"/>
        <v>2.6666666666666665</v>
      </c>
      <c r="BT17" s="9">
        <f t="shared" si="47"/>
        <v>2.5833333333333335</v>
      </c>
      <c r="BU17" s="9">
        <f t="shared" si="47"/>
        <v>2.25</v>
      </c>
      <c r="BV17" s="9">
        <f t="shared" si="47"/>
        <v>2.3333333333333335</v>
      </c>
      <c r="BW17" s="9">
        <f t="shared" si="47"/>
        <v>1.6666666666666667</v>
      </c>
      <c r="BX17" s="9">
        <f t="shared" si="47"/>
        <v>2.25</v>
      </c>
      <c r="BY17" s="9">
        <f t="shared" si="47"/>
        <v>1.3333333333333333</v>
      </c>
      <c r="BZ17" s="9">
        <f t="shared" si="47"/>
        <v>2.4166666666666665</v>
      </c>
      <c r="CA17" s="9">
        <f t="shared" si="47"/>
        <v>1.9166666666666667</v>
      </c>
      <c r="CB17" s="9">
        <f t="shared" si="47"/>
        <v>1.5833333333333333</v>
      </c>
      <c r="CC17" s="9">
        <f t="shared" si="47"/>
        <v>2.1666666666666665</v>
      </c>
      <c r="CD17" s="9">
        <f t="shared" si="47"/>
        <v>37.307692307692307</v>
      </c>
      <c r="CE17" t="str">
        <f t="shared" si="17"/>
        <v>بدتر از متوسط</v>
      </c>
      <c r="CF17" t="str">
        <f t="shared" si="18"/>
        <v>بهتر از متوسط</v>
      </c>
      <c r="CG17" s="5">
        <f t="shared" ref="CG17:DI17" si="48">AVERAGE(CG2:CG14)</f>
        <v>1</v>
      </c>
      <c r="CH17" s="9">
        <f t="shared" si="48"/>
        <v>0.69230769230769229</v>
      </c>
      <c r="CI17" s="9">
        <f t="shared" si="48"/>
        <v>0.69230769230769229</v>
      </c>
      <c r="CJ17" s="9">
        <f t="shared" si="48"/>
        <v>0.23076923076923078</v>
      </c>
      <c r="CK17" s="5">
        <f t="shared" si="48"/>
        <v>1</v>
      </c>
      <c r="CL17" s="9">
        <f t="shared" si="48"/>
        <v>0.38461538461538464</v>
      </c>
      <c r="CM17" s="9">
        <f t="shared" si="48"/>
        <v>0.46153846153846156</v>
      </c>
      <c r="CN17" s="5">
        <f t="shared" si="48"/>
        <v>1</v>
      </c>
      <c r="CO17" s="5">
        <f t="shared" si="48"/>
        <v>1</v>
      </c>
      <c r="CP17" s="9">
        <f t="shared" si="48"/>
        <v>1.3333333333333333</v>
      </c>
      <c r="CQ17" s="9">
        <f t="shared" si="48"/>
        <v>1.0769230769230769</v>
      </c>
      <c r="CR17" s="9">
        <f t="shared" si="48"/>
        <v>0.15384615384615385</v>
      </c>
      <c r="CS17" s="9">
        <f t="shared" si="48"/>
        <v>0.61538461538461542</v>
      </c>
      <c r="CT17" s="9">
        <f t="shared" si="48"/>
        <v>0.61538461538461542</v>
      </c>
      <c r="CU17" s="9">
        <f t="shared" si="48"/>
        <v>1.2307692307692308</v>
      </c>
      <c r="CV17" s="9">
        <f t="shared" si="48"/>
        <v>1.2307692307692308</v>
      </c>
      <c r="CW17" s="9">
        <f t="shared" si="48"/>
        <v>1.3846153846153846</v>
      </c>
      <c r="CX17" s="9">
        <f t="shared" si="48"/>
        <v>1.3076923076923077</v>
      </c>
      <c r="CY17" s="9">
        <f t="shared" si="48"/>
        <v>1.3076923076923077</v>
      </c>
      <c r="CZ17" s="9">
        <f t="shared" si="48"/>
        <v>1.4615384615384615</v>
      </c>
      <c r="DA17" s="9">
        <f t="shared" si="48"/>
        <v>0.92307692307692313</v>
      </c>
      <c r="DB17" s="9">
        <f t="shared" si="48"/>
        <v>0.53846153846153844</v>
      </c>
      <c r="DC17" s="9">
        <f t="shared" si="48"/>
        <v>0.69230769230769229</v>
      </c>
      <c r="DD17" s="9">
        <f t="shared" si="48"/>
        <v>0.30769230769230771</v>
      </c>
      <c r="DE17" s="9">
        <f t="shared" si="48"/>
        <v>7.6923076923076927E-2</v>
      </c>
      <c r="DF17" s="9">
        <f t="shared" si="48"/>
        <v>0.61538461538461542</v>
      </c>
      <c r="DG17" s="9">
        <f t="shared" si="48"/>
        <v>7.6923076923076927E-2</v>
      </c>
      <c r="DH17" s="9">
        <f t="shared" si="48"/>
        <v>7.6923076923076927E-2</v>
      </c>
      <c r="DI17" s="9">
        <f t="shared" si="48"/>
        <v>21.384615384615383</v>
      </c>
      <c r="DJ17" t="str">
        <f t="shared" si="20"/>
        <v>بهتر از متوسط</v>
      </c>
      <c r="DK17" t="str">
        <f t="shared" si="21"/>
        <v>بهتر از متوسط</v>
      </c>
      <c r="DL17" s="9">
        <f t="shared" ref="DL17:DX17" si="49">AVERAGE(DL2:DL14)</f>
        <v>1.5833333333333333</v>
      </c>
      <c r="DM17" s="9">
        <f t="shared" si="49"/>
        <v>2.4166666666666665</v>
      </c>
      <c r="DN17" s="9">
        <f t="shared" si="49"/>
        <v>2.4166666666666665</v>
      </c>
      <c r="DO17" s="9">
        <f t="shared" si="49"/>
        <v>1.5833333333333333</v>
      </c>
      <c r="DP17" s="9">
        <f t="shared" si="49"/>
        <v>2.1666666666666665</v>
      </c>
      <c r="DQ17" s="9">
        <f t="shared" si="49"/>
        <v>1.7272727272727273</v>
      </c>
      <c r="DR17" s="9">
        <f t="shared" si="49"/>
        <v>1.0833333333333333</v>
      </c>
      <c r="DS17" s="9">
        <f t="shared" si="49"/>
        <v>1.1666666666666667</v>
      </c>
      <c r="DT17" s="9">
        <f t="shared" si="49"/>
        <v>1.75</v>
      </c>
      <c r="DU17" s="9">
        <f t="shared" si="49"/>
        <v>1.3333333333333333</v>
      </c>
      <c r="DV17" s="9">
        <f t="shared" si="49"/>
        <v>1.5833333333333333</v>
      </c>
      <c r="DW17" s="9">
        <f t="shared" si="49"/>
        <v>2.4166666666666665</v>
      </c>
      <c r="DX17" s="9">
        <f t="shared" si="49"/>
        <v>19.46153846153846</v>
      </c>
      <c r="DY17" t="str">
        <f t="shared" si="23"/>
        <v>بدتر از متوسط</v>
      </c>
      <c r="DZ17" t="str">
        <f t="shared" si="24"/>
        <v>بهتر از متوسط</v>
      </c>
      <c r="EA17" s="9">
        <f t="shared" ref="EA17:FD17" si="50">AVERAGE(EA2:EA14)</f>
        <v>1.6153846153846154</v>
      </c>
      <c r="EB17" s="5">
        <f t="shared" si="50"/>
        <v>2</v>
      </c>
      <c r="EC17" s="9">
        <f t="shared" si="50"/>
        <v>1.6666666666666667</v>
      </c>
      <c r="ED17" s="9">
        <f t="shared" si="50"/>
        <v>1.6923076923076923</v>
      </c>
      <c r="EE17" s="9">
        <f t="shared" si="50"/>
        <v>1.5384615384615385</v>
      </c>
      <c r="EF17" s="9">
        <f t="shared" si="50"/>
        <v>1.3076923076923077</v>
      </c>
      <c r="EG17" s="9">
        <f t="shared" si="50"/>
        <v>1.5384615384615385</v>
      </c>
      <c r="EH17" s="9">
        <f t="shared" si="50"/>
        <v>1.6923076923076923</v>
      </c>
      <c r="EI17" s="9">
        <f t="shared" si="50"/>
        <v>1.8461538461538463</v>
      </c>
      <c r="EJ17" s="9">
        <f t="shared" si="50"/>
        <v>1.3076923076923077</v>
      </c>
      <c r="EK17" s="9">
        <f t="shared" si="50"/>
        <v>1.6153846153846154</v>
      </c>
      <c r="EL17" s="9">
        <f t="shared" si="50"/>
        <v>1.3076923076923077</v>
      </c>
      <c r="EM17" s="9">
        <f t="shared" si="50"/>
        <v>1.3846153846153846</v>
      </c>
      <c r="EN17" s="9">
        <f t="shared" si="50"/>
        <v>1.5384615384615385</v>
      </c>
      <c r="EO17" s="9">
        <f t="shared" si="50"/>
        <v>2.0769230769230771</v>
      </c>
      <c r="EP17" s="9">
        <f t="shared" si="50"/>
        <v>1.9230769230769231</v>
      </c>
      <c r="EQ17" s="9">
        <f t="shared" si="50"/>
        <v>1.6923076923076923</v>
      </c>
      <c r="ER17" s="9">
        <f t="shared" si="50"/>
        <v>1.3076923076923077</v>
      </c>
      <c r="ES17" s="9">
        <f t="shared" si="50"/>
        <v>1.6153846153846154</v>
      </c>
      <c r="ET17" s="9">
        <f t="shared" si="50"/>
        <v>1.1538461538461537</v>
      </c>
      <c r="EU17" s="9">
        <f t="shared" si="50"/>
        <v>1.2307692307692308</v>
      </c>
      <c r="EV17" s="9">
        <f t="shared" si="50"/>
        <v>1.6923076923076923</v>
      </c>
      <c r="EW17" s="9">
        <f t="shared" si="50"/>
        <v>1.7692307692307692</v>
      </c>
      <c r="EX17" s="9">
        <f t="shared" si="50"/>
        <v>1.7692307692307692</v>
      </c>
      <c r="EY17" s="9">
        <f t="shared" si="50"/>
        <v>2.2307692307692308</v>
      </c>
      <c r="EZ17" s="9">
        <f t="shared" si="50"/>
        <v>1.3846153846153846</v>
      </c>
      <c r="FA17" s="9">
        <f t="shared" si="50"/>
        <v>1.5384615384615385</v>
      </c>
      <c r="FB17" s="9">
        <f t="shared" si="50"/>
        <v>1.3076923076923077</v>
      </c>
      <c r="FC17" s="9">
        <f t="shared" si="50"/>
        <v>1.1538461538461537</v>
      </c>
      <c r="FD17" s="9">
        <f t="shared" si="50"/>
        <v>45.769230769230766</v>
      </c>
      <c r="FE17" t="str">
        <f t="shared" si="26"/>
        <v>بهتر از متوسط</v>
      </c>
      <c r="FF17" t="str">
        <f t="shared" si="27"/>
        <v>بهتر از متوسط</v>
      </c>
      <c r="FG17" s="9">
        <f t="shared" ref="FG17:FV17" si="51">AVERAGE(FG2:FG14)</f>
        <v>1.8461538461538463</v>
      </c>
      <c r="FH17" s="9">
        <f t="shared" si="51"/>
        <v>2.4615384615384617</v>
      </c>
      <c r="FI17" s="9">
        <f t="shared" si="51"/>
        <v>2.4615384615384617</v>
      </c>
      <c r="FJ17" s="9">
        <f t="shared" si="51"/>
        <v>2.3846153846153846</v>
      </c>
      <c r="FK17" s="9">
        <f t="shared" si="51"/>
        <v>2.3076923076923075</v>
      </c>
      <c r="FL17" s="9">
        <f t="shared" si="51"/>
        <v>2.3846153846153846</v>
      </c>
      <c r="FM17" s="9">
        <f t="shared" si="51"/>
        <v>2.1538461538461537</v>
      </c>
      <c r="FN17" s="9">
        <f t="shared" si="51"/>
        <v>2.0769230769230771</v>
      </c>
      <c r="FO17" s="9">
        <f t="shared" si="51"/>
        <v>2.1538461538461537</v>
      </c>
      <c r="FP17" s="9">
        <f t="shared" si="51"/>
        <v>2.3076923076923075</v>
      </c>
      <c r="FQ17" s="9">
        <f t="shared" si="51"/>
        <v>2.3076923076923075</v>
      </c>
      <c r="FR17" s="9">
        <f t="shared" si="51"/>
        <v>2.3076923076923075</v>
      </c>
      <c r="FS17" s="9">
        <f t="shared" si="51"/>
        <v>1.9230769230769231</v>
      </c>
      <c r="FT17" s="9">
        <f t="shared" si="51"/>
        <v>2.1538461538461537</v>
      </c>
      <c r="FU17" s="9">
        <f t="shared" si="51"/>
        <v>2.3846153846153846</v>
      </c>
      <c r="FV17" s="9">
        <f t="shared" si="51"/>
        <v>33.615384615384613</v>
      </c>
      <c r="FW17" t="str">
        <f t="shared" si="29"/>
        <v>بهتر از متوسط</v>
      </c>
      <c r="FX17" t="str">
        <f t="shared" si="30"/>
        <v>بهتر از متوسط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داده ها</vt:lpstr>
      <vt:lpstr>Result_Values</vt:lpstr>
      <vt:lpstr>نتایج</vt:lpstr>
      <vt:lpstr>اطلاعات شخصی</vt:lpstr>
      <vt:lpstr>شاخص بدنی</vt:lpstr>
      <vt:lpstr>تغذیه</vt:lpstr>
      <vt:lpstr>ناهنجاری</vt:lpstr>
      <vt:lpstr>عملکردی</vt:lpstr>
      <vt:lpstr>پرسشنامه</vt:lpstr>
      <vt:lpstr>نتایج!_FilterDatabase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Abolfazl Dahaghayn</cp:lastModifiedBy>
  <dcterms:created xsi:type="dcterms:W3CDTF">2024-01-05T17:52:01Z</dcterms:created>
  <dcterms:modified xsi:type="dcterms:W3CDTF">2024-01-05T18:35:53Z</dcterms:modified>
</cp:coreProperties>
</file>