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ope/Desktop/UofArizona/"/>
    </mc:Choice>
  </mc:AlternateContent>
  <xr:revisionPtr revIDLastSave="0" documentId="8_{B3A2478F-DFB4-8748-BD2D-36E24DEE5528}" xr6:coauthVersionLast="47" xr6:coauthVersionMax="47" xr10:uidLastSave="{00000000-0000-0000-0000-000000000000}"/>
  <bookViews>
    <workbookView xWindow="500" yWindow="1460" windowWidth="24120" windowHeight="13420" activeTab="4" xr2:uid="{00000000-000D-0000-FFFF-FFFF00000000}"/>
  </bookViews>
  <sheets>
    <sheet name="StateByCategory" sheetId="3" r:id="rId1"/>
    <sheet name="StateBySubCategory" sheetId="4" r:id="rId2"/>
    <sheet name="StateByDate_Created" sheetId="7" r:id="rId3"/>
    <sheet name="StateByDateCreated" sheetId="9" r:id="rId4"/>
    <sheet name="MainSheet" sheetId="1" r:id="rId5"/>
    <sheet name="Bonus" sheetId="10" r:id="rId6"/>
  </sheets>
  <calcPr calcId="191029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5" i="10"/>
  <c r="D4" i="10"/>
  <c r="C4" i="10"/>
  <c r="B4" i="10"/>
  <c r="D3" i="10"/>
  <c r="C3" i="10"/>
  <c r="C2" i="10"/>
  <c r="B2" i="10"/>
  <c r="D2" i="10"/>
  <c r="D5" i="10"/>
  <c r="C5" i="10"/>
  <c r="B6" i="10"/>
  <c r="B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0" l="1"/>
  <c r="E12" i="10"/>
  <c r="E11" i="10"/>
  <c r="E10" i="10"/>
  <c r="E9" i="10"/>
  <c r="E8" i="10"/>
  <c r="E7" i="10"/>
  <c r="E6" i="10"/>
  <c r="E5" i="10"/>
  <c r="E4" i="10"/>
  <c r="E3" i="10"/>
  <c r="E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tc={D9A522F1-B59A-F341-B729-E15FEED0D7EC}</author>
  </authors>
  <commentList>
    <comment ref="A1" authorId="0" shapeId="0" xr:uid="{D9A522F1-B59A-F341-B729-E15FEED0D7EC}">
      <text>
        <t>[Threaded comment]
Your version of Excel allows you to read this threaded comment; however, any edits to it will get removed if the file is opened in a newer version of Excel. Learn more: https://go.microsoft.com/fwlink/?linkid=870924
Comment:
    I don’t know why I have “blank” (A14) in this table and chart.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tc={48F7B1D5-C234-2943-9B21-7773E390FAFE}</author>
  </authors>
  <commentList>
    <comment ref="C2" authorId="0" shapeId="0" xr:uid="{48F7B1D5-C234-2943-9B21-7773E390FAFE}">
      <text>
        <t>[Threaded comment]
Your version of Excel allows you to read this threaded comment; however, any edits to it will get removed if the file is opened in a newer version of Excel. Learn more: https://go.microsoft.com/fwlink/?linkid=870924
Comment:
    I’m not sure why the names of the subcategories look like this.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tc={82B678FE-3237-EC4C-BD0E-8718AA665D47}</author>
  </authors>
  <commentList>
    <comment ref="B3" authorId="0" shapeId="0" xr:uid="{82B678FE-3237-EC4C-BD0E-8718AA665D47}">
      <text>
        <t>[Threaded comment]
Your version of Excel allows you to read this threaded comment; however, any edits to it will get removed if the file is opened in a newer version of Excel. Learn more: https://go.microsoft.com/fwlink/?linkid=870924
Comment:
    I’m not sure what I’m doing with this sheet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tc={8A63240A-9591-E44D-9EF5-BF855F821819}</author>
  </authors>
  <commentList>
    <comment ref="I19" authorId="0" shapeId="0" xr:uid="{8A63240A-9591-E44D-9EF5-BF855F82181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When I did the original Pivot Chart, all states were present, but when I created the line chart, “live” was missing. </t>
      </text>
    </comment>
  </commentList>
</comments>
</file>

<file path=xl/sharedStrings.xml><?xml version="1.0" encoding="utf-8"?>
<sst xmlns="http://schemas.openxmlformats.org/spreadsheetml/2006/main" count="24843" uniqueCount="8394">
  <si>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</si>
  <si>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</si>
  <si>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</si>
  <si>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</si>
  <si>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</si>
  <si>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</si>
  <si>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</si>
  <si>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</si>
  <si>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</si>
  <si>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</si>
  <si>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</si>
  <si>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</si>
  <si>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</si>
  <si>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</si>
  <si>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</si>
  <si>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</si>
  <si>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</si>
  <si>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</si>
  <si>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</si>
  <si>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</si>
  <si>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</si>
  <si>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</si>
  <si>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</si>
  <si>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</si>
  <si>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</si>
  <si>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</si>
  <si>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</si>
  <si>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</si>
  <si>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</si>
  <si>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</si>
  <si>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</si>
  <si>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</si>
  <si>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</si>
  <si>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</si>
  <si>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</si>
  <si>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</si>
  <si>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</si>
  <si>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</si>
  <si>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</si>
  <si>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</si>
  <si>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</si>
  <si>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</si>
  <si>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</si>
  <si>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</si>
  <si>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</si>
  <si>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</si>
  <si>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</si>
  <si>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</si>
  <si>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</si>
  <si>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</si>
  <si>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</si>
  <si>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</si>
  <si>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</si>
  <si>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</si>
  <si>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</si>
  <si>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</si>
  <si>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</si>
  <si>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</si>
  <si>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</si>
  <si>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</si>
  <si>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</si>
  <si>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</si>
  <si>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</si>
  <si>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</si>
  <si>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</si>
  <si>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</si>
  <si>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</si>
  <si>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</si>
  <si>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</si>
  <si>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</si>
  <si>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</si>
  <si>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</si>
  <si>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</si>
  <si>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</si>
  <si>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</si>
  <si>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</si>
  <si>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</si>
  <si>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</si>
  <si>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</si>
  <si>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</si>
  <si>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</si>
  <si>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</si>
  <si>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</si>
  <si>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</si>
  <si>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</si>
  <si>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</si>
  <si>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</si>
  <si>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</si>
  <si>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</si>
  <si>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</si>
  <si>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</si>
  <si>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</si>
  <si>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</si>
  <si>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</si>
  <si>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</si>
  <si>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</si>
  <si>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</si>
  <si>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</si>
  <si>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</si>
  <si>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</si>
  <si>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</si>
  <si>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</si>
  <si>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</si>
  <si>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</si>
  <si>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</si>
  <si>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</si>
  <si>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</si>
  <si>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</si>
  <si>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</si>
  <si>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</si>
  <si>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</si>
  <si>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</si>
  <si>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</si>
  <si>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</si>
  <si>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</si>
  <si>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</si>
  <si>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</si>
  <si>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</si>
  <si>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</si>
  <si>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</si>
  <si>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</si>
  <si>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</si>
  <si>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</si>
  <si>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</si>
  <si>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</si>
  <si>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</si>
  <si>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</si>
  <si>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</si>
  <si>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</si>
  <si>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</si>
  <si>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</si>
  <si>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</si>
  <si>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</si>
  <si>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</si>
  <si>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</si>
  <si>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</si>
  <si>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</si>
  <si>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</si>
  <si>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</si>
  <si>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</si>
  <si>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</si>
  <si>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</si>
  <si>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</si>
  <si>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</si>
  <si>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</si>
  <si>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</si>
  <si>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</si>
  <si>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</si>
  <si>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</si>
  <si>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</si>
  <si>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</si>
  <si>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</si>
  <si>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</si>
  <si>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</si>
  <si>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</si>
  <si>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</si>
  <si>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</si>
  <si>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</si>
  <si>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</si>
  <si>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</si>
  <si>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</si>
  <si>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</si>
  <si>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</si>
  <si>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</si>
  <si>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</si>
  <si>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</si>
  <si>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</si>
  <si>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</si>
  <si>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</si>
  <si>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</si>
  <si>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</si>
  <si>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</si>
  <si>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</si>
  <si>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</si>
  <si>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</si>
  <si>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</si>
  <si>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</si>
  <si>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</si>
  <si>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</si>
  <si>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</si>
  <si>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</si>
  <si>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</si>
  <si>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</si>
  <si>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</si>
  <si>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</si>
  <si>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</si>
  <si>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</si>
  <si>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</si>
  <si>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</si>
  <si>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</si>
  <si>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</si>
  <si>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</si>
  <si>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</si>
  <si>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</si>
  <si>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</si>
  <si>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</si>
  <si>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</si>
  <si>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</si>
  <si>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</si>
  <si>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</si>
  <si>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</si>
  <si>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</si>
  <si>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</si>
  <si>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</si>
  <si>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</si>
  <si>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</si>
  <si>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</si>
  <si>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</si>
  <si>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</si>
  <si>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</si>
  <si>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</si>
  <si>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</si>
  <si>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</si>
  <si>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</si>
  <si>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</si>
  <si>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</si>
  <si>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</si>
  <si>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</si>
  <si>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</si>
  <si>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</si>
  <si>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</si>
  <si>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</si>
  <si>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</si>
  <si>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</si>
  <si>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</si>
  <si>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</si>
  <si>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</si>
  <si>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</si>
  <si>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</si>
  <si>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</si>
  <si>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</si>
  <si>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</si>
  <si>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</si>
  <si>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</si>
  <si>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</si>
  <si>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</si>
  <si>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</si>
  <si>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</si>
  <si>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</si>
  <si>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</si>
  <si>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</si>
  <si>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</si>
  <si>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</si>
  <si>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</si>
  <si>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</si>
  <si>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</si>
  <si>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</si>
  <si>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</si>
  <si>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</si>
  <si>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</si>
  <si>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</si>
  <si>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</si>
  <si>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</si>
  <si>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</si>
  <si>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</si>
  <si>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</si>
  <si>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</si>
  <si>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</si>
  <si>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</si>
  <si>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</si>
  <si>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</si>
  <si>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</si>
  <si>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</si>
  <si>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</si>
  <si>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</si>
  <si>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</si>
  <si>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</si>
  <si>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</si>
  <si>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</si>
  <si>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</si>
  <si>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</si>
  <si>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</si>
  <si>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</si>
  <si>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</si>
  <si>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</si>
  <si>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</si>
  <si>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</si>
  <si>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</si>
  <si>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</si>
  <si>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</si>
  <si>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</si>
  <si>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</si>
  <si>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</si>
  <si>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</si>
  <si>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</si>
  <si>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</si>
  <si>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</si>
  <si>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</si>
  <si>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</si>
  <si>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</si>
  <si>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</si>
  <si>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</si>
  <si>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</si>
  <si>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</si>
  <si>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</si>
  <si>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</si>
  <si>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</si>
  <si>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</si>
  <si>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</si>
  <si>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</si>
  <si>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</si>
  <si>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</si>
  <si>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</si>
  <si>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</si>
  <si>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</si>
  <si>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</si>
  <si>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</si>
  <si>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</si>
  <si>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</si>
  <si>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</si>
  <si>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</si>
  <si>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</si>
  <si>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</si>
  <si>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</si>
  <si>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</si>
  <si>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</si>
  <si>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</si>
  <si>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</si>
  <si>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</si>
  <si>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</si>
  <si>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</si>
  <si>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</si>
  <si>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</si>
  <si>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</si>
  <si>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</si>
  <si>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</si>
  <si>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</si>
  <si>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</si>
  <si>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</si>
  <si>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</si>
  <si>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</si>
  <si>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</si>
  <si>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</si>
  <si>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</si>
  <si>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</si>
  <si>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</si>
  <si>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</si>
  <si>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</si>
  <si>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</si>
  <si>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</si>
  <si>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</si>
  <si>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</si>
  <si>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</si>
  <si>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</si>
  <si>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</si>
  <si>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</si>
  <si>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</si>
  <si>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</si>
  <si>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</si>
  <si>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</si>
  <si>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</si>
  <si>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</si>
  <si>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</si>
  <si>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</si>
  <si>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</si>
  <si>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</si>
  <si>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</si>
  <si>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</si>
  <si>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</si>
  <si>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</si>
  <si>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</si>
  <si>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</si>
  <si>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</si>
  <si>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</si>
  <si>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</si>
  <si>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</si>
  <si>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</si>
  <si>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</si>
  <si>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</si>
  <si>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</si>
  <si>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</si>
  <si>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</si>
  <si>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</si>
  <si>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</si>
  <si>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</si>
  <si>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</si>
  <si>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</si>
  <si>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</si>
  <si>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</si>
  <si>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</si>
  <si>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</si>
  <si>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</si>
  <si>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</si>
  <si>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</si>
  <si>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</si>
  <si>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</si>
  <si>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</si>
  <si>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</si>
  <si>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</si>
  <si>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</si>
  <si>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</si>
  <si>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</si>
  <si>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</si>
  <si>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</si>
  <si>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</si>
  <si>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</si>
  <si>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</si>
  <si>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</si>
  <si>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</si>
  <si>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</si>
  <si>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</si>
  <si>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</si>
  <si>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</si>
  <si>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</si>
  <si>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</si>
  <si>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</si>
  <si>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</si>
  <si>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</si>
  <si>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</si>
  <si>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</si>
  <si>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</si>
  <si>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</si>
  <si>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</si>
  <si>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</si>
  <si>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</si>
  <si>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</si>
  <si>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</si>
  <si>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</si>
  <si>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</si>
  <si>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</si>
  <si>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</si>
  <si>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</si>
  <si>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</si>
  <si>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</si>
  <si>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</si>
  <si>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</si>
  <si>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</si>
  <si>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</si>
  <si>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</si>
  <si>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</si>
  <si>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</si>
  <si>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</si>
  <si>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</si>
  <si>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</si>
  <si>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</si>
  <si>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</si>
  <si>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</si>
  <si>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</si>
  <si>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</si>
  <si>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</si>
  <si>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</si>
  <si>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</si>
  <si>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</si>
  <si>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</si>
  <si>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</si>
  <si>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</si>
  <si>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</si>
  <si>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</si>
  <si>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</si>
  <si>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</si>
  <si>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</si>
  <si>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</si>
  <si>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</si>
  <si>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</si>
  <si>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</si>
  <si>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</si>
  <si>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</si>
  <si>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</si>
  <si>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</si>
  <si>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</si>
  <si>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</si>
  <si>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</si>
  <si>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</si>
  <si>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</si>
  <si>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</si>
  <si>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</si>
  <si>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</si>
  <si>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</si>
  <si>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</si>
  <si>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</si>
  <si>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</si>
  <si>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</si>
  <si>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</si>
  <si>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</si>
  <si>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</si>
  <si>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</si>
  <si>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</si>
  <si>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</si>
  <si>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</si>
  <si>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</si>
  <si>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</si>
  <si>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</si>
  <si>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</si>
  <si>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</si>
  <si>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</si>
  <si>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</si>
  <si>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</si>
  <si>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</si>
  <si>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</si>
  <si>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</si>
  <si>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</si>
  <si>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</si>
  <si>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</si>
  <si>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</si>
  <si>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</si>
  <si>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</si>
  <si>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</si>
  <si>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</si>
  <si>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</si>
  <si>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</si>
  <si>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</si>
  <si>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</si>
  <si>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</si>
  <si>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</si>
  <si>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</si>
  <si>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</si>
  <si>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</si>
  <si>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</si>
  <si>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</si>
  <si>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</si>
  <si>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</si>
  <si>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</si>
  <si>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</si>
  <si>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</si>
  <si>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</si>
  <si>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</si>
  <si>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</si>
  <si>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</si>
  <si>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</si>
  <si>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</si>
  <si>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</si>
  <si>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</si>
  <si>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</si>
  <si>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</si>
  <si>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</si>
  <si>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</si>
  <si>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</si>
  <si>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</si>
  <si>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</si>
  <si>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</si>
  <si>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</si>
  <si>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</si>
  <si>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</si>
  <si>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</si>
  <si>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</si>
  <si>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</si>
  <si>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</si>
  <si>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</si>
  <si>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</si>
  <si>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</si>
  <si>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</si>
  <si>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</si>
  <si>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</si>
  <si>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</si>
  <si>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</si>
  <si>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</si>
  <si>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</si>
  <si>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</si>
  <si>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</si>
  <si>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</si>
  <si>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</si>
  <si>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</si>
  <si>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</si>
  <si>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</si>
  <si>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</si>
  <si>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</si>
  <si>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</si>
  <si>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</si>
  <si>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</si>
  <si>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</si>
  <si>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</si>
  <si>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</si>
  <si>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</si>
  <si>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</si>
  <si>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</si>
  <si>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</si>
  <si>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</si>
  <si>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</si>
  <si>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</si>
  <si>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</si>
  <si>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</si>
  <si>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</si>
  <si>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</si>
  <si>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</si>
  <si>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</si>
  <si>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</si>
  <si>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</si>
  <si>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</si>
  <si>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</si>
  <si>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</si>
  <si>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</si>
  <si>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</si>
  <si>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</si>
  <si>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</si>
  <si>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</si>
  <si>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</si>
  <si>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</si>
  <si>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</si>
  <si>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</si>
  <si>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</si>
  <si>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</si>
  <si>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</si>
  <si>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</si>
  <si>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</si>
  <si>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</si>
  <si>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</si>
  <si>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</si>
  <si>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</si>
  <si>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</si>
  <si>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</si>
  <si>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</si>
  <si>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</si>
  <si>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</si>
  <si>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</si>
  <si>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</si>
  <si>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</si>
  <si>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</si>
  <si>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</si>
  <si>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</si>
  <si>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</si>
  <si>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</si>
  <si>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</si>
  <si>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</si>
  <si>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</si>
  <si>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</si>
  <si>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</si>
  <si>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</si>
  <si>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</si>
  <si>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</si>
  <si>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</si>
  <si>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</si>
  <si>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</si>
  <si>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</si>
  <si>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</si>
  <si>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</si>
  <si>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</si>
  <si>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</si>
  <si>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</si>
  <si>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</si>
  <si>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</si>
  <si>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</si>
  <si>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</si>
  <si>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</si>
  <si>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</si>
  <si>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</si>
  <si>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</si>
  <si>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</si>
  <si>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</si>
  <si>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</si>
  <si>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</si>
  <si>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</si>
  <si>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</si>
  <si>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</si>
  <si>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</si>
  <si>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</si>
  <si>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</si>
  <si>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</si>
  <si>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</si>
  <si>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</si>
  <si>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</si>
  <si>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</si>
  <si>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</si>
  <si>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</si>
  <si>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</si>
  <si>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</si>
  <si>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</si>
  <si>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</si>
  <si>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</si>
  <si>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</si>
  <si>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</si>
  <si>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</si>
  <si>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</si>
  <si>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</si>
  <si>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</si>
  <si>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</si>
  <si>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</si>
  <si>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</si>
  <si>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</si>
  <si>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</si>
  <si>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</si>
  <si>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</si>
  <si>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</si>
  <si>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</si>
  <si>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</si>
  <si>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</si>
  <si>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</si>
  <si>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</si>
  <si>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</si>
  <si>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</si>
  <si>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</si>
  <si>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</si>
  <si>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</si>
  <si>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</si>
  <si>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</si>
  <si>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</si>
  <si>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</si>
  <si>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</si>
  <si>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</si>
  <si>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</si>
  <si>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</si>
  <si>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</si>
  <si>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</si>
  <si>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</si>
  <si>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</si>
  <si>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</si>
  <si>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</si>
  <si>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</si>
  <si>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</si>
  <si>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</si>
  <si>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</si>
  <si>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</si>
  <si>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</si>
  <si>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</si>
  <si>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</si>
  <si>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</si>
  <si>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</si>
  <si>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</si>
  <si>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</si>
  <si>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</si>
  <si>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</si>
  <si>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</si>
  <si>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</si>
  <si>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</si>
  <si>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</si>
  <si>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</si>
  <si>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</si>
  <si>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</si>
  <si>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</si>
  <si>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</si>
  <si>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</si>
  <si>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</si>
  <si>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</si>
  <si>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</si>
  <si>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</si>
  <si>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</si>
  <si>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</si>
  <si>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</si>
  <si>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</si>
  <si>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</si>
  <si>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</si>
  <si>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</si>
  <si>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</si>
  <si>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</si>
  <si>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</si>
  <si>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</si>
  <si>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</si>
  <si>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</si>
  <si>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</si>
  <si>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</si>
  <si>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</si>
  <si>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</si>
  <si>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</si>
  <si>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</si>
  <si>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</si>
  <si>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</si>
  <si>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</si>
  <si>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</si>
  <si>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</si>
  <si>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</si>
  <si>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</si>
  <si>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</si>
  <si>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</si>
  <si>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</si>
  <si>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</si>
  <si>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</si>
  <si>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</si>
  <si>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</si>
  <si>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</si>
  <si>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</si>
  <si>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</si>
  <si>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</si>
  <si>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</si>
  <si>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</si>
  <si>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</si>
  <si>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</si>
  <si>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</si>
  <si>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</si>
  <si>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</si>
  <si>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</si>
  <si>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</si>
  <si>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</si>
  <si>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</si>
  <si>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</si>
  <si>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</si>
  <si>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</si>
  <si>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</si>
  <si>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</si>
  <si>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</si>
  <si>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</si>
  <si>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</si>
  <si>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</si>
  <si>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</si>
  <si>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</si>
  <si>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</si>
  <si>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</si>
  <si>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</si>
  <si>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</si>
  <si>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</si>
  <si>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</si>
  <si>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</si>
  <si>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</si>
  <si>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</si>
  <si>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</si>
  <si>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</si>
  <si>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</si>
  <si>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</si>
  <si>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</si>
  <si>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</si>
  <si>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</si>
  <si>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</si>
  <si>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</si>
  <si>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</si>
  <si>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</si>
  <si>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</si>
  <si>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</si>
  <si>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</si>
  <si>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</si>
  <si>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</si>
  <si>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</si>
  <si>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</si>
  <si>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</si>
  <si>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</si>
  <si>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</si>
  <si>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</si>
  <si>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</si>
  <si>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</si>
  <si>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</si>
  <si>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</si>
  <si>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</si>
  <si>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</si>
  <si>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</si>
  <si>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</si>
  <si>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</si>
  <si>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</si>
  <si>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</si>
  <si>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</si>
  <si>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</si>
  <si>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</si>
  <si>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</si>
  <si>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</si>
  <si>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</si>
  <si>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</si>
  <si>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</si>
  <si>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</si>
  <si>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</si>
  <si>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</si>
  <si>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</si>
  <si>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</si>
  <si>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</si>
  <si>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</si>
  <si>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</si>
  <si>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</si>
  <si>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</si>
  <si>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</si>
  <si>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</si>
  <si>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</si>
  <si>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</si>
  <si>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</si>
  <si>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</si>
  <si>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</si>
  <si>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</si>
  <si>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</si>
  <si>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</si>
  <si>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</si>
  <si>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</si>
  <si>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</si>
  <si>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</si>
  <si>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</si>
  <si>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</si>
  <si>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</si>
  <si>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</si>
  <si>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</si>
  <si>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</si>
  <si>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</si>
  <si>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</si>
  <si>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</si>
  <si>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</si>
  <si>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</si>
  <si>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</si>
  <si>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</si>
  <si>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</si>
  <si>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</si>
  <si>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</si>
  <si>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</si>
  <si>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</si>
  <si>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</si>
  <si>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</si>
  <si>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</si>
  <si>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</si>
  <si>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</si>
  <si>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</si>
  <si>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</si>
  <si>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</si>
  <si>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</si>
  <si>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</si>
  <si>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</si>
  <si>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</si>
  <si>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</si>
  <si>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</si>
  <si>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</si>
  <si>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</si>
  <si>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</si>
  <si>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</si>
  <si>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</si>
  <si>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</si>
  <si>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</si>
  <si>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</si>
  <si>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</si>
  <si>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</si>
  <si>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</si>
  <si>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</si>
  <si>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</si>
  <si>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</si>
  <si>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</si>
  <si>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</si>
  <si>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</si>
  <si>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</si>
  <si>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</si>
  <si>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</si>
  <si>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</si>
  <si>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</si>
  <si>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</si>
  <si>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</si>
  <si>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</si>
  <si>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</si>
  <si>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</si>
  <si>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</si>
  <si>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</si>
  <si>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</si>
  <si>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</si>
  <si>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</si>
  <si>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</si>
  <si>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</si>
  <si>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</si>
  <si>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</si>
  <si>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</si>
  <si>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</si>
  <si>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</si>
  <si>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</si>
  <si>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</si>
  <si>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</si>
  <si>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</si>
  <si>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</si>
  <si>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</si>
  <si>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</si>
  <si>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</si>
  <si>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</si>
  <si>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</si>
  <si>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</si>
  <si>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</si>
  <si>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</si>
  <si>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</si>
  <si>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</si>
  <si>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</si>
  <si>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</si>
  <si>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</si>
  <si>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</si>
  <si>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</si>
  <si>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</si>
  <si>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</si>
  <si>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</si>
  <si>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</si>
  <si>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</si>
  <si>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</si>
  <si>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</si>
  <si>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</si>
  <si>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</si>
  <si>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</si>
  <si>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</si>
  <si>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</si>
  <si>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</si>
  <si>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</si>
  <si>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</si>
  <si>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</si>
  <si>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</si>
  <si>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</si>
  <si>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</si>
  <si>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</si>
  <si>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</si>
  <si>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</si>
  <si>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</si>
  <si>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</si>
  <si>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</si>
  <si>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</si>
  <si>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</si>
  <si>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</si>
  <si>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</si>
  <si>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</si>
  <si>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</si>
  <si>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</si>
  <si>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</si>
  <si>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</si>
  <si>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</si>
  <si>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</si>
  <si>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</si>
  <si>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</si>
  <si>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</si>
  <si>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</si>
  <si>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</si>
  <si>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</si>
  <si>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</si>
  <si>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</si>
  <si>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</si>
  <si>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</si>
  <si>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</si>
  <si>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</si>
  <si>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</si>
  <si>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</si>
  <si>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</si>
  <si>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</si>
  <si>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</si>
  <si>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</si>
  <si>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</si>
  <si>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</si>
  <si>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</si>
  <si>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</si>
  <si>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</si>
  <si>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</si>
  <si>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</si>
  <si>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</si>
  <si>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</si>
  <si>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</si>
  <si>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</si>
  <si>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</si>
  <si>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</si>
  <si>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</si>
  <si>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</si>
  <si>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</si>
  <si>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</si>
  <si>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</si>
  <si>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</si>
  <si>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</si>
  <si>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</si>
  <si>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</si>
  <si>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</si>
  <si>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</si>
  <si>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</si>
  <si>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</si>
  <si>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</si>
  <si>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</si>
  <si>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</si>
  <si>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</si>
  <si>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</si>
  <si>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</si>
  <si>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</si>
  <si>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</si>
  <si>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</si>
  <si>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</si>
  <si>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</si>
  <si>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</si>
  <si>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</si>
  <si>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</si>
  <si>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</si>
  <si>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</si>
  <si>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</si>
  <si>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</si>
  <si>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</si>
  <si>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</si>
  <si>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</si>
  <si>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</si>
  <si>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</si>
  <si>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</si>
  <si>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</si>
  <si>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</si>
  <si>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</si>
  <si>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</si>
  <si>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</si>
  <si>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</si>
  <si>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</si>
  <si>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</si>
  <si>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</si>
  <si>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</si>
  <si>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</si>
  <si>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</si>
  <si>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</si>
  <si>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</si>
  <si>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</si>
  <si>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</si>
  <si>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</si>
  <si>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</si>
  <si>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</si>
  <si>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</si>
  <si>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</si>
  <si>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</si>
  <si>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</si>
  <si>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</si>
  <si>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</si>
  <si>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</si>
  <si>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</si>
  <si>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</si>
  <si>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</si>
  <si>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</si>
  <si>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</si>
  <si>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</si>
  <si>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</si>
  <si>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</si>
  <si>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</si>
  <si>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</si>
  <si>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</si>
  <si>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</si>
  <si>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</si>
  <si>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</si>
  <si>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</si>
  <si>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</si>
  <si>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</si>
  <si>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</si>
  <si>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</si>
  <si>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</si>
  <si>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</si>
  <si>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</si>
  <si>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</si>
  <si>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</si>
  <si>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</si>
  <si>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</si>
  <si>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</si>
  <si>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</si>
  <si>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</si>
  <si>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</si>
  <si>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</si>
  <si>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</si>
  <si>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</si>
  <si>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</si>
  <si>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</si>
  <si>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</si>
  <si>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</si>
  <si>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</si>
  <si>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</si>
  <si>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</si>
  <si>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</si>
  <si>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</si>
  <si>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</si>
  <si>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</si>
  <si>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</si>
  <si>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</si>
  <si>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</si>
  <si>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</si>
  <si>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</si>
  <si>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</si>
  <si>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</si>
  <si>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</si>
  <si>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</si>
  <si>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</si>
  <si>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</si>
  <si>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</si>
  <si>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</si>
  <si>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</si>
  <si>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</si>
  <si>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</si>
  <si>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</si>
  <si>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</si>
  <si>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</si>
  <si>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</si>
  <si>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</si>
  <si>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</si>
  <si>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</si>
  <si>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</si>
  <si>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</si>
  <si>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</si>
  <si>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</si>
  <si>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</si>
  <si>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</si>
  <si>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</si>
  <si>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</si>
  <si>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</si>
  <si>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</si>
  <si>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</si>
  <si>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</si>
  <si>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</si>
  <si>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</si>
  <si>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</si>
  <si>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</si>
  <si>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</si>
  <si>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</si>
  <si>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</si>
  <si>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</si>
  <si>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</si>
  <si>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</si>
  <si>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</si>
  <si>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</si>
  <si>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</si>
  <si>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</si>
  <si>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</si>
  <si>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</si>
  <si>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</si>
  <si>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</si>
  <si>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</si>
  <si>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</si>
  <si>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</si>
  <si>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</si>
  <si>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</si>
  <si>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</si>
  <si>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</si>
  <si>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</si>
  <si>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</si>
  <si>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</si>
  <si>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</si>
  <si>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</si>
  <si>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</si>
  <si>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</si>
  <si>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</si>
  <si>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</si>
  <si>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</si>
  <si>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</si>
  <si>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</si>
  <si>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</si>
  <si>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</si>
  <si>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</si>
  <si>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</si>
  <si>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</si>
  <si>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</si>
  <si>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</si>
  <si>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</si>
  <si>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</si>
  <si>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</si>
  <si>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</si>
  <si>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</si>
  <si>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</si>
  <si>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</si>
  <si>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</si>
  <si>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</si>
  <si>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</si>
  <si>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</si>
  <si>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</si>
  <si>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</si>
  <si>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</si>
  <si>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</si>
  <si>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</si>
  <si>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</si>
  <si>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</si>
  <si>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</si>
  <si>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</si>
  <si>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</si>
  <si>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</si>
  <si>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</si>
  <si>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</si>
  <si>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</si>
  <si>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</si>
  <si>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</si>
  <si>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</si>
  <si>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</si>
  <si>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</si>
  <si>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</si>
  <si>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</si>
  <si>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</si>
  <si>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</si>
  <si>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</si>
  <si>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</si>
  <si>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</si>
  <si>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</si>
  <si>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</si>
  <si>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</si>
  <si>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</si>
  <si>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</si>
  <si>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</si>
  <si>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</si>
  <si>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</si>
  <si>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</si>
  <si>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</si>
  <si>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</si>
  <si>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</si>
  <si>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</si>
  <si>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</si>
  <si>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</si>
  <si>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</si>
  <si>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</si>
  <si>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</si>
  <si>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</si>
  <si>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</si>
  <si>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</si>
  <si>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</si>
  <si>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</si>
  <si>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</si>
  <si>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</si>
  <si>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</si>
  <si>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</si>
  <si>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</si>
  <si>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</si>
  <si>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</si>
  <si>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</si>
  <si>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</si>
  <si>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</si>
  <si>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</si>
  <si>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</si>
  <si>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</si>
  <si>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</si>
  <si>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</si>
  <si>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</si>
  <si>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</si>
  <si>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</si>
  <si>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</si>
  <si>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</si>
  <si>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</si>
  <si>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</si>
  <si>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</si>
  <si>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</si>
  <si>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</si>
  <si>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</si>
  <si>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</si>
  <si>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</si>
  <si>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</si>
  <si>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</si>
  <si>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</si>
  <si>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</si>
  <si>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</si>
  <si>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</si>
  <si>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</si>
  <si>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</si>
  <si>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</si>
  <si>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</si>
  <si>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</si>
  <si>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</si>
  <si>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</si>
  <si>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</si>
  <si>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</si>
  <si>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</si>
  <si>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</si>
  <si>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</si>
  <si>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</si>
  <si>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</si>
  <si>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</si>
  <si>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</si>
  <si>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</si>
  <si>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</si>
  <si>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</si>
  <si>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</si>
  <si>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</si>
  <si>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</si>
  <si>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</si>
  <si>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</si>
  <si>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</si>
  <si>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</si>
  <si>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</si>
  <si>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</si>
  <si>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</si>
  <si>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</si>
  <si>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</si>
  <si>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</si>
  <si>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</si>
  <si>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</si>
  <si>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</si>
  <si>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</si>
  <si>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</si>
  <si>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</si>
  <si>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</si>
  <si>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</si>
  <si>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</si>
  <si>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</si>
  <si>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</si>
  <si>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</si>
  <si>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</si>
  <si>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</si>
  <si>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</si>
  <si>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</si>
  <si>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</si>
  <si>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</si>
  <si>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</si>
  <si>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</si>
  <si>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</si>
  <si>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</si>
  <si>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</si>
  <si>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</si>
  <si>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</si>
  <si>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</si>
  <si>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</si>
  <si>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</si>
  <si>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</si>
  <si>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</si>
  <si>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</si>
  <si>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</si>
  <si>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</si>
  <si>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</si>
  <si>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</si>
  <si>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</si>
  <si>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</si>
  <si>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</si>
  <si>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</si>
  <si>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</si>
  <si>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</si>
  <si>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</si>
  <si>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</si>
  <si>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</si>
  <si>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</si>
  <si>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</si>
  <si>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</si>
  <si>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</si>
  <si>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</si>
  <si>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</si>
  <si>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</si>
  <si>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</si>
  <si>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</si>
  <si>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</si>
  <si>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</si>
  <si>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</si>
  <si>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</si>
  <si>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</si>
  <si>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</si>
  <si>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</si>
  <si>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</si>
  <si>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</si>
  <si>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</si>
  <si>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</si>
  <si>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</si>
  <si>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</si>
  <si>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</si>
  <si>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</si>
  <si>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</si>
  <si>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</si>
  <si>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</si>
  <si>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</si>
  <si>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</si>
  <si>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</si>
  <si>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</si>
  <si>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</si>
  <si>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</si>
  <si>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</si>
  <si>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</si>
  <si>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</si>
  <si>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</si>
  <si>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</si>
  <si>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</si>
  <si>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</si>
  <si>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</si>
  <si>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</si>
  <si>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</si>
  <si>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</si>
  <si>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</si>
  <si>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</si>
  <si>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</si>
  <si>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</si>
  <si>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</si>
  <si>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</si>
  <si>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</si>
  <si>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</si>
  <si>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</si>
  <si>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</si>
  <si>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</si>
  <si>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</si>
  <si>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</si>
  <si>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</si>
  <si>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</si>
  <si>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</si>
  <si>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</si>
  <si>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</si>
  <si>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</si>
  <si>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</si>
  <si>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</si>
  <si>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</si>
  <si>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</si>
  <si>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</si>
  <si>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</si>
  <si>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</si>
  <si>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</si>
  <si>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</si>
  <si>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</si>
  <si>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</si>
  <si>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</si>
  <si>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</si>
  <si>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</si>
  <si>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</si>
  <si>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</si>
  <si>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</si>
  <si>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</si>
  <si>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</si>
  <si>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</si>
  <si>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</si>
  <si>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</si>
  <si>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</si>
  <si>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</si>
  <si>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</si>
  <si>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</si>
  <si>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</si>
  <si>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</si>
  <si>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</si>
  <si>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</si>
  <si>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</si>
  <si>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</si>
  <si>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</si>
  <si>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</si>
  <si>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</si>
  <si>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</si>
  <si>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</si>
  <si>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</si>
  <si>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</si>
  <si>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</si>
  <si>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</si>
  <si>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</si>
  <si>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</si>
  <si>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</si>
  <si>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</si>
  <si>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</si>
  <si>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</si>
  <si>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</si>
  <si>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</si>
  <si>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</si>
  <si>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</si>
  <si>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</si>
  <si>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</si>
  <si>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</si>
  <si>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</si>
  <si>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</si>
  <si>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</si>
  <si>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</si>
  <si>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</si>
  <si>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</si>
  <si>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</si>
  <si>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</si>
  <si>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</si>
  <si>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</si>
  <si>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</si>
  <si>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</si>
  <si>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</si>
  <si>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</si>
  <si>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</si>
  <si>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</si>
  <si>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</si>
  <si>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</si>
  <si>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</si>
  <si>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</si>
  <si>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</si>
  <si>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</si>
  <si>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</si>
  <si>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</si>
  <si>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</si>
  <si>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</si>
  <si>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</si>
  <si>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</si>
  <si>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</si>
  <si>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</si>
  <si>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</si>
  <si>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</si>
  <si>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</si>
  <si>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</si>
  <si>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</si>
  <si>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</si>
  <si>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</si>
  <si>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</si>
  <si>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</si>
  <si>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</si>
  <si>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</si>
  <si>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</si>
  <si>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</si>
  <si>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</si>
  <si>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</si>
  <si>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</si>
  <si>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</si>
  <si>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</si>
  <si>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</si>
  <si>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</si>
  <si>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</si>
  <si>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</si>
  <si>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</si>
  <si>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</si>
  <si>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</si>
  <si>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</si>
  <si>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</si>
  <si>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</si>
  <si>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</si>
  <si>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</si>
  <si>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</si>
  <si>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</si>
  <si>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</si>
  <si>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</si>
  <si>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</si>
  <si>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</si>
  <si>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</si>
  <si>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</si>
  <si>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</si>
  <si>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</si>
  <si>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</si>
  <si>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</si>
  <si>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</si>
  <si>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</si>
  <si>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</si>
  <si>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</si>
  <si>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</si>
  <si>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</si>
  <si>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</si>
  <si>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</si>
  <si>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</si>
  <si>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</si>
  <si>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</si>
  <si>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</si>
  <si>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</si>
  <si>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</si>
  <si>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</si>
  <si>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</si>
  <si>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</si>
  <si>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</si>
  <si>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</si>
  <si>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</si>
  <si>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</si>
  <si>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</si>
  <si>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</si>
  <si>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</si>
  <si>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</si>
  <si>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</si>
  <si>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</si>
  <si>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</si>
  <si>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</si>
  <si>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</si>
  <si>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</si>
  <si>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</si>
  <si>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</si>
  <si>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</si>
  <si>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</si>
  <si>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</si>
  <si>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</si>
  <si>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</si>
  <si>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</si>
  <si>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</si>
  <si>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</si>
  <si>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</si>
  <si>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</si>
  <si>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</si>
  <si>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</si>
  <si>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</si>
  <si>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</si>
  <si>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</si>
  <si>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</si>
  <si>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</si>
  <si>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</si>
  <si>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</si>
  <si>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</si>
  <si>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</si>
  <si>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</si>
  <si>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</si>
  <si>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</si>
  <si>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</si>
  <si>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</si>
  <si>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</si>
  <si>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</si>
  <si>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</si>
  <si>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</si>
  <si>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</si>
  <si>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</si>
  <si>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</si>
  <si>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</si>
  <si>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</si>
  <si>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</si>
  <si>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</si>
  <si>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</si>
  <si>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</si>
  <si>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</si>
  <si>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</si>
  <si>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</si>
  <si>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</si>
  <si>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</si>
  <si>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</si>
  <si>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</si>
  <si>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</si>
  <si>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</si>
  <si>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</si>
  <si>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</si>
  <si>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</si>
  <si>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</si>
  <si>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</si>
  <si>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</si>
  <si>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</si>
  <si>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</si>
  <si>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</si>
  <si>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</si>
  <si>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</si>
  <si>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</si>
  <si>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</si>
  <si>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</si>
  <si>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</si>
  <si>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</si>
  <si>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</si>
  <si>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</si>
  <si>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</si>
  <si>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</si>
  <si>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</si>
  <si>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</si>
  <si>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</si>
  <si>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</si>
  <si>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</si>
  <si>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</si>
  <si>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</si>
  <si>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</si>
  <si>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</si>
  <si>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</si>
  <si>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</si>
  <si>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</si>
  <si>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</si>
  <si>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</si>
  <si>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</si>
  <si>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</si>
  <si>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</si>
  <si>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</si>
  <si>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</si>
  <si>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</si>
  <si>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</si>
  <si>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</si>
  <si>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</si>
  <si>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</si>
  <si>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</si>
  <si>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</si>
  <si>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</si>
  <si>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</si>
  <si>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</si>
  <si>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</si>
  <si>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</si>
  <si>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</si>
  <si>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</si>
  <si>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</si>
  <si>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</si>
  <si>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</si>
  <si>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</si>
  <si>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</si>
  <si>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</si>
  <si>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</si>
  <si>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</si>
  <si>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</si>
  <si>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</si>
  <si>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</si>
  <si>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</si>
  <si>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</si>
  <si>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</si>
  <si>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</si>
  <si>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</si>
  <si>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</si>
  <si>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</si>
  <si>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</si>
  <si>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</si>
  <si>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</si>
  <si>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</si>
  <si>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</si>
  <si>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</si>
  <si>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</si>
  <si>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</si>
  <si>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</si>
  <si>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</si>
  <si>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</si>
  <si>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</si>
  <si>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</si>
  <si>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</si>
  <si>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</si>
  <si>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</si>
  <si>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</si>
  <si>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</si>
  <si>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</si>
  <si>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</si>
  <si>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</si>
  <si>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</si>
  <si>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</si>
  <si>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</si>
  <si>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</si>
  <si>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</si>
  <si>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</si>
  <si>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</si>
  <si>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</si>
  <si>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</si>
  <si>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</si>
  <si>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</si>
  <si>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</si>
  <si>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</si>
  <si>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</si>
  <si>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</si>
  <si>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</si>
  <si>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</si>
  <si>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</si>
  <si>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</si>
  <si>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</si>
  <si>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</si>
  <si>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</si>
  <si>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</si>
  <si>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</si>
  <si>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</si>
  <si>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</si>
  <si>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</si>
  <si>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</si>
  <si>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</si>
  <si>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</si>
  <si>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</si>
  <si>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</si>
  <si>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</si>
  <si>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</si>
  <si>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</si>
  <si>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</si>
  <si>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</si>
  <si>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</si>
  <si>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</si>
  <si>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</si>
  <si>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</si>
  <si>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</si>
  <si>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</si>
  <si>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</si>
  <si>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</si>
  <si>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</si>
  <si>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</si>
  <si>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</si>
  <si>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</si>
  <si>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</si>
  <si>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</si>
  <si>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</si>
  <si>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</si>
  <si>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</si>
  <si>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</si>
  <si>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</si>
  <si>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</si>
  <si>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</si>
  <si>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</si>
  <si>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</si>
  <si>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</si>
  <si>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</si>
  <si>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</si>
  <si>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</si>
  <si>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</si>
  <si>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</si>
  <si>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</si>
  <si>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</si>
  <si>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</si>
  <si>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</si>
  <si>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</si>
  <si>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</si>
  <si>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</si>
  <si>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</si>
  <si>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</si>
  <si>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</si>
  <si>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</si>
  <si>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</si>
  <si>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</si>
  <si>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</si>
  <si>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</si>
  <si>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</si>
  <si>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</si>
  <si>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</si>
  <si>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</si>
  <si>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</si>
  <si>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</si>
  <si>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</si>
  <si>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</si>
  <si>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</si>
  <si>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</si>
  <si>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</si>
  <si>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</si>
  <si>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</si>
  <si>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</si>
  <si>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</si>
  <si>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</si>
  <si>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</si>
  <si>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</si>
  <si>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</si>
  <si>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</si>
  <si>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</si>
  <si>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</si>
  <si>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</si>
  <si>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</si>
  <si>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</si>
  <si>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</si>
  <si>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</si>
  <si>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</si>
  <si>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</si>
  <si>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</si>
  <si>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</si>
  <si>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</si>
  <si>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</si>
  <si>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</si>
  <si>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</si>
  <si>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</si>
  <si>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</si>
  <si>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</si>
  <si>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</si>
  <si>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</si>
  <si>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</si>
  <si>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</si>
  <si>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</si>
  <si>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</si>
  <si>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</si>
  <si>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</si>
  <si>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</si>
  <si>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</si>
  <si>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</si>
  <si>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</si>
  <si>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</si>
  <si>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</si>
  <si>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</si>
  <si>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</si>
  <si>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</si>
  <si>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</si>
  <si>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</si>
  <si>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</si>
  <si>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</si>
  <si>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</si>
  <si>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</si>
  <si>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</si>
  <si>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</si>
  <si>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</si>
  <si>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</si>
  <si>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</si>
  <si>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</si>
  <si>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</si>
  <si>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</si>
  <si>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</si>
  <si>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</si>
  <si>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</si>
  <si>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</si>
  <si>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</si>
  <si>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</si>
  <si>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</si>
  <si>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</si>
  <si>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</si>
  <si>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</si>
  <si>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</si>
  <si>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</si>
  <si>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</si>
  <si>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</si>
  <si>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</si>
  <si>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</si>
  <si>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</si>
  <si>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</si>
  <si>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</si>
  <si>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</si>
  <si>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</si>
  <si>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</si>
  <si>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</si>
  <si>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</si>
  <si>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</si>
  <si>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</si>
  <si>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</si>
  <si>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</si>
  <si>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</si>
  <si>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</si>
  <si>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</si>
  <si>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</si>
  <si>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</si>
  <si>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</si>
  <si>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</si>
  <si>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</si>
  <si>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</si>
  <si>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</si>
  <si>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</si>
  <si>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</si>
  <si>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</si>
  <si>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</si>
  <si>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</si>
  <si>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</si>
  <si>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</si>
  <si>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</si>
  <si>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</si>
  <si>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</si>
  <si>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</si>
  <si>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</si>
  <si>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</si>
  <si>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</si>
  <si>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</si>
  <si>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</si>
  <si>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</si>
  <si>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</si>
  <si>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</si>
  <si>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</si>
  <si>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</si>
  <si>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</si>
  <si>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</si>
  <si>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</si>
  <si>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</si>
  <si>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</si>
  <si>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</si>
  <si>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</si>
  <si>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</si>
  <si>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</si>
  <si>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</si>
  <si>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</si>
  <si>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</si>
  <si>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</si>
  <si>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</si>
  <si>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</si>
  <si>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</si>
  <si>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</si>
  <si>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</si>
  <si>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</si>
  <si>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</si>
  <si>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</si>
  <si>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</si>
  <si>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</si>
  <si>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</si>
  <si>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</si>
  <si>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</si>
  <si>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</si>
  <si>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</si>
  <si>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</si>
  <si>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</si>
  <si>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</si>
  <si>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</si>
  <si>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</si>
  <si>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</si>
  <si>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</si>
  <si>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</si>
  <si>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</si>
  <si>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</si>
  <si>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</si>
  <si>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</si>
  <si>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</si>
  <si>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</si>
  <si>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</si>
  <si>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</si>
  <si>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</si>
  <si>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</si>
  <si>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</si>
  <si>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</si>
  <si>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</si>
  <si>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</si>
  <si>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</si>
  <si>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</si>
  <si>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</si>
  <si>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</si>
  <si>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</si>
  <si>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</si>
  <si>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</si>
  <si>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</si>
  <si>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</si>
  <si>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</si>
  <si>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</si>
  <si>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</si>
  <si>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</si>
  <si>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</si>
  <si>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</si>
  <si>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</si>
  <si>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</si>
  <si>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</si>
  <si>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</si>
  <si>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</si>
  <si>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</si>
  <si>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</si>
  <si>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</si>
  <si>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</si>
  <si>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</si>
  <si>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</si>
  <si>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</si>
  <si>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</si>
  <si>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</si>
  <si>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</si>
  <si>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</si>
  <si>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</si>
  <si>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</si>
  <si>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</si>
  <si>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</si>
  <si>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</si>
  <si>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</si>
  <si>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</si>
  <si>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</si>
  <si>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</si>
  <si>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</si>
  <si>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</si>
  <si>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</si>
  <si>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</si>
  <si>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</si>
  <si>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</si>
  <si>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</si>
  <si>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</si>
  <si>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</si>
  <si>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</si>
  <si>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</si>
  <si>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</si>
  <si>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</si>
  <si>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</si>
  <si>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</si>
  <si>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</si>
  <si>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</si>
  <si>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</si>
  <si>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</si>
  <si>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</si>
  <si>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</si>
  <si>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</si>
  <si>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</si>
  <si>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</si>
  <si>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</si>
  <si>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</si>
  <si>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</si>
  <si>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</si>
  <si>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</si>
  <si>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</si>
  <si>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</si>
  <si>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</si>
  <si>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</si>
  <si>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</si>
  <si>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</si>
  <si>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</si>
  <si>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</si>
  <si>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</si>
  <si>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</si>
  <si>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</si>
  <si>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</si>
  <si>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</si>
  <si>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</si>
  <si>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</si>
  <si>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</si>
  <si>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</si>
  <si>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</si>
  <si>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</si>
  <si>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</si>
  <si>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</si>
  <si>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</si>
  <si>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</si>
  <si>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</si>
  <si>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</si>
  <si>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</si>
  <si>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</si>
  <si>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</si>
  <si>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</si>
  <si>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</si>
  <si>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</si>
  <si>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</si>
  <si>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</si>
  <si>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</si>
  <si>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</si>
  <si>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</si>
  <si>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</si>
  <si>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</si>
  <si>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</si>
  <si>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</si>
  <si>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</si>
  <si>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</si>
  <si>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</si>
  <si>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</si>
  <si>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</si>
  <si>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</si>
  <si>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</si>
  <si>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</si>
  <si>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</si>
  <si>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</si>
  <si>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</si>
  <si>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</si>
  <si>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</si>
  <si>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</si>
  <si>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</si>
  <si>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</si>
  <si>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</si>
  <si>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</si>
  <si>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</si>
  <si>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</si>
  <si>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</si>
  <si>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</si>
  <si>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</si>
  <si>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</si>
  <si>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</si>
  <si>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</si>
  <si>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</si>
  <si>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</si>
  <si>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</si>
  <si>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</si>
  <si>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</si>
  <si>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</si>
  <si>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</si>
  <si>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</si>
  <si>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</si>
  <si>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</si>
  <si>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</si>
  <si>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</si>
  <si>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</si>
  <si>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</si>
  <si>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</si>
  <si>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</si>
  <si>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</si>
  <si>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</si>
  <si>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</si>
  <si>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</si>
  <si>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</si>
  <si>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</si>
  <si>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</si>
  <si>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</si>
  <si>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</si>
  <si>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</si>
  <si>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</si>
  <si>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</si>
  <si>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</si>
  <si>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</si>
  <si>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</si>
  <si>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</si>
  <si>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</si>
  <si>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</si>
  <si>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</si>
  <si>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</si>
  <si>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</si>
  <si>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</si>
  <si>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</si>
  <si>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</si>
  <si>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</si>
  <si>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</si>
  <si>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</si>
  <si>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</si>
  <si>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</si>
  <si>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</si>
  <si>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</si>
  <si>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</si>
  <si>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</si>
  <si>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</si>
  <si>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</si>
  <si>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</si>
  <si>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</si>
  <si>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</si>
  <si>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</si>
  <si>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</si>
  <si>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</si>
  <si>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</si>
  <si>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</si>
  <si>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</si>
  <si>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</si>
  <si>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</si>
  <si>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</si>
  <si>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</si>
  <si>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</si>
  <si>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</si>
  <si>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</si>
  <si>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</si>
  <si>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</si>
  <si>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</si>
  <si>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</si>
  <si>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</si>
  <si>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</si>
  <si>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</si>
  <si>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</si>
  <si>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</si>
  <si>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</si>
  <si>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</si>
  <si>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</si>
  <si>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</si>
  <si>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</si>
  <si>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</si>
  <si>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</si>
  <si>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</si>
  <si>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</si>
  <si>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</si>
  <si>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</si>
  <si>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</si>
  <si>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</si>
  <si>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</si>
  <si>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</si>
  <si>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</si>
  <si>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</si>
  <si>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</si>
  <si>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</si>
  <si>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</si>
  <si>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</si>
  <si>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</si>
  <si>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</si>
  <si>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</si>
  <si>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</si>
  <si>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</si>
  <si>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</si>
  <si>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</si>
  <si>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</si>
  <si>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</si>
  <si>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</si>
  <si>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</si>
  <si>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</si>
  <si>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</si>
  <si>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</si>
  <si>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</si>
  <si>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</si>
  <si>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</si>
  <si>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</si>
  <si>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</si>
  <si>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</si>
  <si>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</si>
  <si>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</si>
  <si>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</si>
  <si>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</si>
  <si>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</si>
  <si>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</si>
  <si>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</si>
  <si>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</si>
  <si>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</si>
  <si>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</si>
  <si>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</si>
  <si>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</si>
  <si>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</si>
  <si>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</si>
  <si>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</si>
  <si>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</si>
  <si>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</si>
  <si>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</si>
  <si>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</si>
  <si>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</si>
  <si>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</si>
  <si>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</si>
  <si>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</si>
  <si>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</si>
  <si>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</si>
  <si>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</si>
  <si>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</si>
  <si>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</si>
  <si>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</si>
  <si>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</si>
  <si>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</si>
  <si>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</si>
  <si>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</si>
  <si>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</si>
  <si>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</si>
  <si>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</si>
  <si>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</si>
  <si>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</si>
  <si>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</si>
  <si>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</si>
  <si>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</si>
  <si>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</si>
  <si>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</si>
  <si>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</si>
  <si>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</si>
  <si>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</si>
  <si>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</si>
  <si>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</si>
  <si>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</si>
  <si>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</si>
  <si>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</si>
  <si>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</si>
  <si>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</si>
  <si>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</si>
  <si>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</si>
  <si>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</si>
  <si>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</si>
  <si>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</si>
  <si>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</si>
  <si>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</si>
  <si>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</si>
  <si>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</si>
  <si>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</si>
  <si>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</si>
  <si>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</si>
  <si>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</si>
  <si>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</si>
  <si>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</si>
  <si>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</si>
  <si>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</si>
  <si>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</si>
  <si>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</si>
  <si>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</si>
  <si>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</si>
  <si>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</si>
  <si>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</si>
  <si>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</si>
  <si>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</si>
  <si>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</si>
  <si>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</si>
  <si>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</si>
  <si>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</si>
  <si>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</si>
  <si>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</si>
  <si>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</si>
  <si>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</si>
  <si>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</si>
  <si>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</si>
  <si>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</si>
  <si>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</si>
  <si>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</si>
  <si>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</si>
  <si>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</si>
  <si>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</si>
  <si>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</si>
  <si>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</si>
  <si>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</si>
  <si>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</si>
  <si>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</si>
  <si>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</si>
  <si>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</si>
  <si>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</si>
  <si>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</si>
  <si>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</si>
  <si>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</si>
  <si>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</si>
  <si>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</si>
  <si>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</si>
  <si>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</si>
  <si>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</si>
  <si>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</si>
  <si>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</si>
  <si>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</si>
  <si>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</si>
  <si>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</si>
  <si>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</si>
  <si>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</si>
  <si>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</si>
  <si>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</si>
  <si>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</si>
  <si>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</si>
  <si>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</si>
  <si>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</si>
  <si>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</si>
  <si>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</si>
  <si>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</si>
  <si>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</si>
  <si>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</si>
  <si>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</si>
  <si>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</si>
  <si>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</si>
  <si>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</si>
  <si>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</si>
  <si>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</si>
  <si>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</si>
  <si>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</si>
  <si>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</si>
  <si>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</si>
  <si>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</si>
  <si>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</si>
  <si>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</si>
  <si>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</si>
  <si>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</si>
  <si>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</si>
  <si>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</si>
  <si>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</si>
  <si>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</si>
  <si>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</si>
  <si>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</si>
  <si>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</si>
  <si>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</si>
  <si>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</si>
  <si>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</si>
  <si>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</si>
  <si>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</si>
  <si>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</si>
  <si>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</si>
  <si>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</si>
  <si>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</si>
  <si>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</si>
  <si>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</si>
  <si>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</si>
  <si>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</si>
  <si>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</si>
  <si>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</si>
  <si>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</si>
  <si>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</si>
  <si>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</si>
  <si>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</si>
  <si>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</si>
  <si>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</si>
  <si>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</si>
  <si>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</si>
  <si>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</si>
  <si>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</si>
  <si>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</si>
  <si>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</si>
  <si>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</si>
  <si>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</si>
  <si>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</si>
  <si>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</si>
  <si>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</si>
  <si>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</si>
  <si>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</si>
  <si>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</si>
  <si>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</si>
  <si>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</si>
  <si>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</si>
  <si>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</si>
  <si>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</si>
  <si>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</si>
  <si>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</si>
  <si>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</si>
  <si>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</si>
  <si>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</si>
  <si>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</si>
  <si>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</si>
  <si>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</si>
  <si>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</si>
  <si>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</si>
  <si>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</si>
  <si>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</si>
  <si>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</si>
  <si>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</si>
  <si>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</si>
  <si>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</si>
  <si>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</si>
  <si>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</si>
  <si>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</si>
  <si>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</si>
  <si>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</si>
  <si>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</si>
  <si>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</si>
  <si>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</si>
  <si>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</si>
  <si>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</si>
  <si>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</si>
  <si>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</si>
  <si>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</si>
  <si>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</si>
  <si>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</si>
  <si>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</si>
  <si>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</si>
  <si>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</si>
  <si>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</si>
  <si>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</si>
  <si>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</si>
  <si>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</si>
  <si>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</si>
  <si>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</si>
  <si>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</si>
  <si>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</si>
  <si>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</si>
  <si>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</si>
  <si>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</si>
  <si>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</si>
  <si>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</si>
  <si>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</si>
  <si>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</si>
  <si>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</si>
  <si>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</si>
  <si>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</si>
  <si>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</si>
  <si>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</si>
  <si>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</si>
  <si>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</si>
  <si>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</si>
  <si>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</si>
  <si>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</si>
  <si>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</si>
  <si>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</si>
  <si>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</si>
  <si>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</si>
  <si>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</si>
  <si>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</si>
  <si>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</si>
  <si>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</si>
  <si>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</si>
  <si>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</si>
  <si>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</si>
  <si>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</si>
  <si>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</si>
  <si>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</si>
  <si>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</si>
  <si>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</si>
  <si>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</si>
  <si>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</si>
  <si>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</si>
  <si>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</si>
  <si>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</si>
  <si>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</si>
  <si>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</si>
  <si>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</si>
  <si>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</si>
  <si>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</si>
  <si>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</si>
  <si>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</si>
  <si>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</si>
  <si>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</si>
  <si>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</si>
  <si>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</si>
  <si>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</si>
  <si>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</si>
  <si>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</si>
  <si>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</si>
  <si>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</si>
  <si>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</si>
  <si>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</si>
  <si>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</si>
  <si>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</si>
  <si>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</si>
  <si>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</si>
  <si>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</si>
  <si>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</si>
  <si>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</si>
  <si>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</si>
  <si>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</si>
  <si>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</si>
  <si>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</si>
  <si>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</si>
  <si>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</si>
  <si>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</si>
  <si>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</si>
  <si>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</si>
  <si>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</si>
  <si>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</si>
  <si>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</si>
  <si>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</si>
  <si>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</si>
  <si>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</si>
  <si>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</si>
  <si>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</si>
  <si>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</si>
  <si>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</si>
  <si>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</si>
  <si>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</si>
  <si>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</si>
  <si>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</si>
  <si>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</si>
  <si>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</si>
  <si>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</si>
  <si>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</si>
  <si>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</si>
  <si>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</si>
  <si>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</si>
  <si>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</si>
  <si>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</si>
  <si>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</si>
  <si>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</si>
  <si>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</si>
  <si>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</si>
  <si>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</si>
  <si>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</si>
  <si>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</si>
  <si>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</si>
  <si>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</si>
  <si>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</si>
  <si>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</si>
  <si>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</si>
  <si>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</si>
  <si>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</si>
  <si>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</si>
  <si>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</si>
  <si>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</si>
  <si>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</si>
  <si>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</si>
  <si>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</si>
  <si>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</si>
  <si>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</si>
  <si>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</si>
  <si>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</si>
  <si>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</si>
  <si>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</si>
  <si>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</si>
  <si>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</si>
  <si>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</si>
  <si>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</si>
  <si>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</si>
  <si>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</si>
  <si>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</si>
  <si>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</si>
  <si>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</si>
  <si>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</si>
  <si>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</si>
  <si>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</si>
  <si>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</si>
  <si>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</si>
  <si>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</si>
  <si>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</si>
  <si>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</si>
  <si>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</si>
  <si>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</si>
  <si>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</si>
  <si>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</si>
  <si>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</si>
  <si>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</si>
  <si>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</si>
  <si>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</si>
  <si>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</si>
  <si>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</si>
  <si>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</si>
  <si>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</si>
  <si>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</si>
  <si>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</si>
  <si>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</si>
  <si>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</si>
  <si>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</si>
  <si>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</si>
  <si>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</si>
  <si>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</si>
  <si>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</si>
  <si>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</si>
  <si>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</si>
  <si>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</si>
  <si>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</si>
  <si>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</si>
  <si>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</si>
  <si>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</si>
  <si>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</si>
  <si>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</si>
  <si>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</si>
  <si>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</si>
  <si>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</si>
  <si>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</si>
  <si>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</si>
  <si>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</si>
  <si>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</si>
  <si>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</si>
  <si>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</si>
  <si>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</si>
  <si>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</si>
  <si>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</si>
  <si>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</si>
  <si>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</si>
  <si>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</si>
  <si>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</si>
  <si>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</si>
  <si>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</si>
  <si>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</si>
  <si>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</si>
  <si>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</si>
  <si>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</si>
  <si>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</si>
  <si>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</si>
  <si>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</si>
  <si>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</si>
  <si>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</si>
  <si>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</si>
  <si>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</si>
  <si>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</si>
  <si>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</si>
  <si>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</si>
  <si>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</si>
  <si>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</si>
  <si>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</si>
  <si>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</si>
  <si>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</si>
  <si>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</si>
  <si>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</si>
  <si>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</si>
  <si>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</si>
  <si>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</si>
  <si>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</si>
  <si>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</si>
  <si>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</si>
  <si>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</si>
  <si>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</si>
  <si>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</si>
  <si>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</si>
  <si>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</si>
  <si>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</si>
  <si>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</si>
  <si>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</si>
  <si>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</si>
  <si>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</si>
  <si>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</si>
  <si>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</si>
  <si>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</si>
  <si>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</si>
  <si>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</si>
  <si>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</si>
  <si>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</si>
  <si>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</si>
  <si>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</si>
  <si>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</si>
  <si>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</si>
  <si>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</si>
  <si>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</si>
  <si>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</si>
  <si>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</si>
  <si>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</si>
  <si>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</si>
  <si>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</si>
  <si>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</si>
  <si>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</si>
  <si>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</si>
  <si>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</si>
  <si>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</si>
  <si>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</si>
  <si>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</si>
  <si>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</si>
  <si>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</si>
  <si>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</si>
  <si>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</si>
  <si>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</si>
  <si>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</si>
  <si>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</si>
  <si>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</si>
  <si>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</si>
  <si>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</si>
  <si>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</si>
  <si>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</si>
  <si>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</si>
  <si>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</si>
  <si>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</si>
  <si>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</si>
  <si>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</si>
  <si>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</si>
  <si>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</si>
  <si>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</si>
  <si>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</si>
  <si>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</si>
  <si>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</si>
  <si>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</si>
  <si>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</si>
  <si>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</si>
  <si>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</si>
  <si>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</si>
  <si>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</si>
  <si>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</si>
  <si>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</si>
  <si>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</si>
  <si>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</si>
  <si>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</si>
  <si>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</si>
  <si>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</si>
  <si>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</si>
  <si>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</si>
  <si>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</si>
  <si>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</si>
  <si>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</si>
  <si>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</si>
  <si>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</si>
  <si>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</si>
  <si>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</si>
  <si>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</si>
  <si>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</si>
  <si>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</si>
  <si>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</si>
  <si>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</si>
  <si>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</si>
  <si>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</si>
  <si>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</si>
  <si>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</si>
  <si>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</si>
  <si>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</si>
  <si>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</si>
  <si>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</si>
  <si>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</si>
  <si>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</si>
  <si>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</si>
  <si>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</si>
  <si>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</si>
  <si>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</si>
  <si>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</si>
  <si>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</si>
  <si>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</si>
  <si>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</si>
  <si>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</si>
  <si>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</si>
  <si>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</si>
  <si>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</si>
  <si>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</si>
  <si>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</si>
  <si>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</si>
  <si>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</si>
  <si>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</si>
  <si>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</si>
  <si>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</si>
  <si>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</si>
  <si>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</si>
  <si>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</si>
  <si>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</si>
  <si>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</si>
  <si>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</si>
  <si>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</si>
  <si>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</si>
  <si>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</si>
  <si>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</si>
  <si>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</si>
  <si>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</si>
  <si>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</si>
  <si>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</si>
  <si>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</si>
  <si>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</si>
  <si>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</si>
  <si>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</si>
  <si>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</si>
  <si>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</si>
  <si>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</si>
  <si>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</si>
  <si>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</si>
  <si>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</si>
  <si>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</si>
  <si>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</si>
  <si>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</si>
  <si>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</si>
  <si>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</si>
  <si>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</si>
  <si>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</si>
  <si>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</si>
  <si>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</si>
  <si>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</si>
  <si>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</si>
  <si>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</si>
  <si>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</si>
  <si>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</si>
  <si>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</si>
  <si>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</si>
  <si>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</si>
  <si>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</si>
  <si>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</si>
  <si>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</si>
  <si>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</si>
  <si>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</si>
  <si>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</si>
  <si>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</si>
  <si>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</si>
  <si>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</si>
  <si>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</si>
  <si>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</si>
  <si>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</si>
  <si>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</si>
  <si>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</si>
  <si>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</si>
  <si>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</si>
  <si>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</si>
  <si>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</si>
  <si>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</si>
  <si>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</si>
  <si>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</si>
  <si>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</si>
  <si>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</si>
  <si>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</si>
  <si>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</si>
  <si>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</si>
  <si>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</si>
  <si>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</si>
  <si>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</si>
  <si>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</si>
  <si>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</si>
  <si>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</si>
  <si>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</si>
  <si>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</si>
  <si>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</si>
  <si>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</si>
  <si>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</si>
  <si>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</si>
  <si>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</si>
  <si>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</si>
  <si>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</si>
  <si>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</si>
  <si>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</si>
  <si>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</si>
  <si>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</si>
  <si>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</si>
  <si>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</si>
  <si>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</si>
  <si>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</si>
  <si>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</si>
  <si>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</si>
  <si>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</si>
  <si>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</si>
  <si>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</si>
  <si>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</si>
  <si>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</si>
  <si>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</si>
  <si>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</si>
  <si>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</si>
  <si>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</si>
  <si>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</si>
  <si>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</si>
  <si>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</si>
  <si>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</si>
  <si>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</si>
  <si>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</si>
  <si>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</si>
  <si>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</si>
  <si>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</si>
  <si>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</si>
  <si>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</si>
  <si>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</si>
  <si>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</si>
  <si>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</si>
  <si>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</si>
  <si>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</si>
  <si>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</si>
  <si>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</si>
  <si>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</si>
  <si>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</si>
  <si>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</si>
  <si>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</si>
  <si>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</si>
  <si>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</si>
  <si>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</si>
  <si>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</si>
  <si>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</si>
  <si>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</si>
  <si>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</si>
  <si>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</si>
  <si>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</si>
  <si>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</si>
  <si>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</si>
  <si>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</si>
  <si>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</si>
  <si>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</si>
  <si>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</si>
  <si>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</si>
  <si>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</si>
  <si>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</si>
  <si>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</si>
  <si>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</si>
  <si>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</si>
  <si>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</si>
  <si>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</si>
  <si>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</si>
  <si>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</si>
  <si>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</si>
  <si>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</si>
  <si>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</si>
  <si>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</si>
  <si>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</si>
  <si>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</si>
  <si>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</si>
  <si>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</si>
  <si>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</si>
  <si>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</si>
  <si>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</si>
  <si>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</si>
  <si>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</si>
  <si>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</si>
  <si>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</si>
  <si>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</si>
  <si>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</si>
  <si>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</si>
  <si>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</si>
  <si>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</si>
  <si>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</si>
  <si>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</si>
  <si>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</si>
  <si>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</si>
  <si>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</si>
  <si>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</si>
  <si>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</si>
  <si>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</si>
  <si>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</si>
  <si>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</si>
  <si>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</si>
  <si>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</si>
  <si>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</si>
  <si>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</si>
  <si>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</si>
  <si>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</si>
  <si>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</si>
  <si>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</si>
  <si>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</si>
  <si>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</si>
  <si>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</si>
  <si>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</si>
  <si>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</si>
  <si>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</si>
  <si>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</si>
  <si>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</si>
  <si>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</si>
  <si>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</si>
  <si>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</si>
  <si>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</si>
  <si>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</si>
  <si>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</si>
  <si>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</si>
  <si>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</si>
  <si>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</si>
  <si>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</si>
  <si>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</si>
  <si>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</si>
  <si>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</si>
  <si>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</si>
  <si>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</si>
  <si>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</si>
  <si>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</si>
  <si>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</si>
  <si>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</si>
  <si>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</si>
  <si>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</si>
  <si>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</si>
  <si>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</si>
  <si>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</si>
  <si>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</si>
  <si>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</si>
  <si>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</si>
  <si>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</si>
  <si>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</si>
  <si>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</si>
  <si>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</si>
  <si>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</si>
  <si>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</si>
  <si>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</si>
  <si>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</si>
  <si>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</si>
  <si>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</si>
  <si>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</si>
  <si>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</si>
  <si>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</si>
  <si>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</si>
  <si>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</si>
  <si>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</si>
  <si>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</si>
  <si>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</si>
  <si>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</si>
  <si>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</si>
  <si>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</si>
  <si>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</si>
  <si>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</si>
  <si>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</si>
  <si>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</si>
  <si>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</si>
  <si>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</si>
  <si>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</si>
  <si>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</si>
  <si>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</si>
  <si>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</si>
  <si>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</si>
  <si>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</si>
  <si>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</si>
  <si>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</si>
  <si>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</si>
  <si>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</si>
  <si>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</si>
  <si>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</si>
  <si>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</si>
  <si>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</si>
  <si>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</si>
  <si>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</si>
  <si>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</si>
  <si>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</si>
  <si>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</si>
  <si>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</si>
  <si>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</si>
  <si>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</si>
  <si>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</si>
  <si>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</si>
  <si>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</si>
  <si>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</si>
  <si>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</si>
  <si>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</si>
  <si>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</si>
  <si>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</si>
  <si>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</si>
  <si>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</si>
  <si>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</si>
  <si>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</si>
  <si>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</si>
  <si>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</si>
  <si>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</si>
  <si>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</si>
  <si>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</si>
  <si>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</si>
  <si>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</si>
  <si>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</si>
  <si>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</si>
  <si>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</si>
  <si>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</si>
  <si>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</si>
  <si>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</si>
  <si>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</si>
  <si>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</si>
  <si>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</si>
  <si>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</si>
  <si>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</si>
  <si>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</si>
  <si>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</si>
  <si>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</si>
  <si>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</si>
  <si>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</si>
  <si>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</si>
  <si>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</si>
  <si>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</si>
  <si>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</si>
  <si>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</si>
  <si>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</si>
  <si>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</si>
  <si>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</si>
  <si>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</si>
  <si>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</si>
  <si>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</si>
  <si>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</si>
  <si>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</si>
  <si>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</si>
  <si>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</si>
  <si>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</si>
  <si>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</si>
  <si>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</si>
  <si>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</si>
  <si>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</si>
  <si>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</si>
  <si>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</si>
  <si>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</si>
  <si>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</si>
  <si>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</si>
  <si>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</si>
  <si>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</si>
  <si>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</si>
  <si>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</si>
  <si>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</si>
  <si>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</si>
  <si>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</si>
  <si>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</si>
  <si>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</si>
  <si>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</si>
  <si>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</si>
  <si>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</si>
  <si>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</si>
  <si>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</si>
  <si>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</si>
  <si>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</si>
  <si>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</si>
  <si>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</si>
  <si>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</si>
  <si>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</si>
  <si>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</si>
  <si>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</si>
  <si>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</si>
  <si>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</si>
  <si>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</si>
  <si>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</si>
  <si>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</si>
  <si>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</si>
  <si>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</si>
  <si>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</si>
  <si>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</si>
  <si>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</si>
  <si>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</si>
  <si>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</si>
  <si>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</si>
  <si>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</si>
  <si>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</si>
  <si>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</si>
  <si>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</si>
  <si>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</si>
  <si>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</si>
  <si>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</si>
  <si>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</si>
  <si>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</si>
  <si>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</si>
  <si>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</si>
  <si>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</si>
  <si>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</si>
  <si>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</si>
  <si>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</si>
  <si>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</si>
  <si>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</si>
  <si>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</si>
  <si>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</si>
  <si>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</si>
  <si>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</si>
  <si>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</si>
  <si>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</si>
  <si>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</si>
  <si>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</si>
  <si>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</si>
  <si>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</si>
  <si>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</si>
  <si>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</si>
  <si>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</si>
  <si>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</si>
  <si>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</si>
  <si>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</si>
  <si>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</si>
  <si>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</si>
  <si>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</si>
  <si>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</si>
  <si>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</si>
  <si>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</si>
  <si>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</si>
  <si>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</si>
  <si>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</si>
  <si>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</si>
  <si>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</si>
  <si>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</si>
  <si>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</si>
  <si>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</si>
  <si>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</si>
  <si>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</si>
  <si>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</si>
  <si>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</si>
  <si>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</si>
  <si>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</si>
  <si>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</si>
  <si>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</si>
  <si>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</si>
  <si>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</si>
  <si>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</si>
  <si>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</si>
  <si>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</si>
  <si>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</si>
  <si>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</si>
  <si>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</si>
  <si>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</si>
  <si>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</si>
  <si>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</si>
  <si>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</si>
  <si>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</si>
  <si>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</si>
  <si>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</si>
  <si>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</si>
  <si>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</si>
  <si>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</si>
  <si>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</si>
  <si>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</si>
  <si>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</si>
  <si>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</si>
  <si>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</si>
  <si>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</si>
  <si>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</si>
  <si>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</si>
  <si>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</si>
  <si>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</si>
  <si>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</si>
  <si>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</si>
  <si>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</si>
  <si>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</si>
  <si>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</si>
  <si>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</si>
  <si>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</si>
  <si>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</si>
  <si>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</si>
  <si>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</si>
  <si>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</si>
  <si>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</si>
  <si>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</si>
  <si>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</si>
  <si>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</si>
  <si>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</si>
  <si>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</si>
  <si>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</si>
  <si>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</si>
  <si>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</si>
  <si>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</si>
  <si>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</si>
  <si>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</si>
  <si>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</si>
  <si>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</si>
  <si>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</si>
  <si>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</si>
  <si>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</si>
  <si>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</si>
  <si>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</si>
  <si>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</si>
  <si>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</si>
  <si>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</si>
  <si>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</si>
  <si>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</si>
  <si>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</si>
  <si>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</si>
  <si>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</si>
  <si>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</si>
  <si>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</si>
  <si>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</si>
  <si>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</si>
  <si>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</si>
  <si>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</si>
  <si>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</si>
  <si>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</si>
  <si>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</si>
  <si>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</si>
  <si>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</si>
  <si>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</si>
  <si>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</si>
  <si>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</si>
  <si>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</si>
  <si>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</si>
  <si>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</si>
  <si>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</si>
  <si>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</si>
  <si>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</si>
  <si>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</si>
  <si>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</si>
  <si>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</si>
  <si>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</si>
  <si>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</si>
  <si>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</si>
  <si>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</si>
  <si>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</si>
  <si>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</si>
  <si>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</si>
  <si>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</si>
  <si>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</si>
  <si>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</si>
  <si>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</si>
  <si>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</si>
  <si>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</si>
  <si>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</si>
  <si>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</si>
  <si>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</si>
  <si>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</si>
  <si>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</si>
  <si>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</si>
  <si>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</si>
  <si>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</si>
  <si>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</si>
  <si>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</si>
  <si>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</si>
  <si>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</si>
  <si>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</si>
  <si>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</si>
  <si>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</si>
  <si>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</si>
  <si>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</si>
  <si>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</si>
  <si>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</si>
  <si>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</si>
  <si>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</si>
  <si>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</si>
  <si>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</si>
  <si>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</si>
  <si>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</si>
  <si>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</si>
  <si>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</si>
  <si>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</si>
  <si>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</si>
  <si>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</si>
  <si>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</si>
  <si>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</si>
  <si>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</si>
  <si>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</si>
  <si>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</si>
  <si>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</si>
  <si>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</si>
  <si>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</si>
  <si>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</si>
  <si>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</si>
  <si>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</si>
  <si>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</si>
  <si>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</si>
  <si>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</si>
  <si>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</si>
  <si>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</si>
  <si>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</si>
  <si>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</si>
  <si>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</si>
  <si>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</si>
  <si>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</si>
  <si>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</si>
  <si>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</si>
  <si>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</si>
  <si>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</si>
  <si>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</si>
  <si>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</si>
  <si>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</si>
  <si>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</si>
  <si>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</si>
  <si>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</si>
  <si>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</si>
  <si>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</si>
  <si>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</si>
  <si>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</si>
  <si>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</si>
  <si>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</si>
  <si>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</si>
  <si>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</si>
  <si>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</si>
  <si>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</si>
  <si>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</si>
  <si>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</si>
  <si>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</si>
  <si>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</si>
  <si>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</si>
  <si>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</si>
  <si>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</si>
  <si>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</si>
  <si>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</si>
  <si>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</si>
  <si>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</si>
  <si>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</si>
  <si>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</si>
  <si>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</si>
  <si>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</si>
  <si>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</si>
  <si>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</si>
  <si>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</si>
  <si>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</si>
  <si>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</si>
  <si>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</si>
  <si>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</si>
  <si>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</si>
  <si>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</si>
  <si>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</si>
  <si>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</si>
  <si>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</si>
  <si>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</si>
  <si>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</si>
  <si>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</si>
  <si>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</si>
  <si>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</si>
  <si>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</si>
  <si>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</si>
  <si>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</si>
  <si>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</si>
  <si>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</si>
  <si>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</si>
  <si>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</si>
  <si>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</si>
  <si>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</si>
  <si>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</si>
  <si>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</si>
  <si>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</si>
  <si>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</si>
  <si>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</si>
  <si>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</si>
  <si>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</si>
  <si>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</si>
  <si>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</si>
  <si>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</si>
  <si>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</si>
  <si>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</si>
  <si>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</si>
  <si>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</si>
  <si>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</si>
  <si>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</si>
  <si>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</si>
  <si>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</si>
  <si>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</si>
  <si>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</si>
  <si>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</si>
  <si>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</si>
  <si>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</si>
  <si>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</si>
  <si>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</si>
  <si>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</si>
  <si>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</si>
  <si>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</si>
  <si>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</si>
  <si>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</si>
  <si>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</si>
  <si>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</si>
  <si>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</si>
  <si>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</si>
  <si>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</si>
  <si>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</si>
  <si>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</si>
  <si>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</si>
  <si>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</si>
  <si>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</si>
  <si>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</si>
  <si>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</si>
  <si>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</si>
  <si>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</si>
  <si>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</si>
  <si>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</si>
  <si>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</si>
  <si>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</si>
  <si>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</si>
  <si>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</si>
  <si>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</si>
  <si>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</si>
  <si>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</si>
  <si>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</si>
  <si>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</si>
  <si>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</si>
  <si>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</si>
  <si>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</si>
  <si>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</si>
  <si>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</si>
  <si>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</si>
  <si>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</si>
  <si>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</si>
  <si>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</si>
  <si>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</si>
  <si>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</si>
  <si>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</si>
  <si>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</si>
  <si>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</si>
  <si>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</si>
  <si>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</si>
  <si>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</si>
  <si>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</si>
  <si>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</si>
  <si>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</si>
  <si>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</si>
  <si>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</si>
  <si>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</si>
  <si>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</si>
  <si>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</si>
  <si>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</si>
  <si>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</si>
  <si>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</si>
  <si>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</si>
  <si>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</si>
  <si>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</si>
  <si>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</si>
  <si>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</si>
  <si>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</si>
  <si>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</si>
  <si>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</si>
  <si>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</si>
  <si>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</si>
  <si>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</si>
  <si>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</si>
  <si>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</si>
  <si>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</si>
  <si>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</si>
  <si>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</si>
  <si>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</si>
  <si>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</si>
  <si>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</si>
  <si>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</si>
  <si>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</si>
  <si>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</si>
  <si>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</si>
  <si>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</si>
  <si>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</si>
  <si>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</si>
  <si>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</si>
  <si>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</si>
  <si>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</si>
  <si>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</si>
  <si>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</si>
  <si>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</si>
  <si>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</si>
  <si>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</si>
  <si>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</si>
  <si>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</si>
  <si>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</si>
  <si>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</si>
  <si>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</si>
  <si>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</si>
  <si>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</si>
  <si>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</si>
  <si>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</si>
  <si>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</si>
  <si>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</si>
  <si>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</si>
  <si>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</si>
  <si>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</si>
  <si>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</si>
  <si>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</si>
  <si>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</si>
  <si>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</si>
  <si>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</si>
  <si>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</si>
  <si>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</si>
  <si>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</si>
  <si>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</si>
  <si>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</si>
  <si>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</si>
  <si>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</si>
  <si>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</si>
  <si>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</si>
  <si>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</si>
  <si>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</si>
  <si>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</si>
  <si>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</si>
  <si>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</si>
  <si>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</si>
  <si>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</si>
  <si>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</si>
  <si>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</si>
  <si>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</si>
  <si>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</si>
  <si>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</si>
  <si>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</si>
  <si>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</si>
  <si>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</si>
  <si>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</si>
  <si>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</si>
  <si>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</si>
  <si>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</si>
  <si>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</si>
  <si>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</si>
  <si>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</si>
  <si>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</si>
  <si>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</si>
  <si>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</si>
  <si>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</si>
  <si>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</si>
  <si>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</si>
  <si>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</si>
  <si>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</si>
  <si>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</si>
  <si>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</si>
  <si>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</si>
  <si>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</si>
  <si>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</si>
  <si>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</si>
  <si>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</si>
  <si>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</si>
  <si>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</si>
  <si>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</si>
  <si>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</si>
  <si>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</si>
  <si>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</si>
  <si>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</si>
  <si>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</si>
  <si>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</si>
  <si>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</si>
  <si>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</si>
  <si>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</si>
  <si>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</si>
  <si>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</si>
  <si>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</si>
  <si>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</si>
  <si>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</si>
  <si>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</si>
  <si>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</si>
  <si>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</si>
  <si>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</si>
  <si>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</si>
  <si>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</si>
  <si>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</si>
  <si>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</si>
  <si>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</si>
  <si>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</si>
  <si>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</si>
  <si>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</si>
  <si>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</si>
  <si>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</si>
  <si>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</si>
  <si>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</si>
  <si>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</si>
  <si>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</si>
  <si>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</si>
  <si>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</si>
  <si>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</si>
  <si>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</si>
  <si>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</si>
  <si>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</si>
  <si>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</si>
  <si>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</si>
  <si>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</si>
  <si>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</si>
  <si>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</si>
  <si>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</si>
  <si>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</si>
  <si>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</si>
  <si>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</si>
  <si>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</si>
  <si>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</si>
  <si>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</si>
  <si>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</si>
  <si>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</si>
  <si>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</si>
  <si>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</si>
  <si>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</si>
  <si>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</si>
  <si>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</si>
  <si>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</si>
  <si>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</si>
  <si>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</si>
  <si>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</si>
  <si>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</si>
  <si>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</si>
  <si>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</si>
  <si>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</si>
  <si>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</si>
  <si>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</si>
  <si>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</si>
  <si>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</si>
  <si>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</si>
  <si>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</si>
  <si>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</si>
  <si>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</si>
  <si>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</si>
  <si>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</si>
  <si>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</si>
  <si>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</si>
  <si>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</si>
  <si>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</si>
  <si>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</si>
  <si>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</si>
  <si>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</si>
  <si>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</si>
  <si>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</si>
  <si>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</si>
  <si>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</si>
  <si>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</si>
  <si>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</si>
  <si>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</si>
  <si>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</si>
  <si>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</si>
  <si>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</si>
  <si>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</si>
  <si>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</si>
  <si>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</si>
  <si>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</si>
  <si>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</si>
  <si>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</si>
  <si>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</si>
  <si>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</si>
  <si>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</si>
  <si>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</si>
  <si>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</si>
  <si>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</si>
  <si>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</si>
  <si>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</si>
  <si>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</si>
  <si>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</si>
  <si>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</si>
  <si>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</si>
  <si>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</si>
  <si>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</si>
  <si>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</si>
  <si>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</si>
  <si>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</si>
  <si>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</si>
  <si>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</si>
  <si>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</si>
  <si>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</si>
  <si>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</si>
  <si>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</si>
  <si>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</si>
  <si>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</si>
  <si>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</si>
  <si>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</si>
  <si>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</si>
  <si>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</si>
  <si>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</si>
  <si>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</si>
  <si>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</si>
  <si>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</si>
  <si>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</si>
  <si>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</si>
  <si>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</si>
  <si>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</si>
  <si>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</si>
  <si>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</si>
  <si>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</si>
  <si>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</si>
  <si>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</si>
  <si>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</si>
  <si>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</si>
  <si>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</si>
  <si>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</si>
  <si>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</si>
  <si>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</si>
  <si>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</si>
  <si>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</si>
  <si>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</si>
  <si>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</si>
  <si>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</si>
  <si>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</si>
  <si>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</si>
  <si>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</si>
  <si>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</si>
  <si>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</si>
  <si>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</si>
  <si>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</si>
  <si>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</si>
  <si>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</si>
  <si>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</si>
  <si>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</si>
  <si>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</si>
  <si>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</si>
  <si>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</si>
  <si>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</si>
  <si>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</si>
  <si>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</si>
  <si>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</si>
  <si>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</si>
  <si>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</si>
  <si>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</si>
  <si>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</si>
  <si>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</si>
  <si>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</si>
  <si>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</si>
  <si>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</si>
  <si>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</si>
  <si>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</si>
  <si>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</si>
  <si>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</si>
  <si>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</si>
  <si>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</si>
  <si>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</si>
  <si>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</si>
  <si>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</si>
  <si>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</si>
  <si>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</si>
  <si>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</si>
  <si>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</si>
  <si>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</si>
  <si>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</si>
  <si>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</si>
  <si>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</si>
  <si>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</si>
  <si>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</si>
  <si>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</si>
  <si>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</si>
  <si>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</si>
  <si>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</si>
  <si>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</si>
  <si>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</si>
  <si>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</si>
  <si>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</si>
  <si>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</si>
  <si>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</si>
  <si>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</si>
  <si>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</si>
  <si>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</si>
  <si>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</si>
  <si>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</si>
  <si>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</si>
  <si>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</si>
  <si>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</si>
  <si>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</si>
  <si>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</si>
  <si>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</si>
  <si>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</si>
  <si>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</si>
  <si>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</si>
  <si>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</si>
  <si>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</si>
  <si>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</si>
  <si>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</si>
  <si>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</si>
  <si>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</si>
  <si>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</si>
  <si>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</si>
  <si>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</si>
  <si>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</si>
  <si>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</si>
  <si>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</si>
  <si>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</si>
  <si>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</si>
  <si>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</si>
  <si>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</si>
  <si>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</si>
  <si>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</si>
  <si>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</si>
  <si>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</si>
  <si>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</si>
  <si>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</si>
  <si>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</si>
  <si>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</si>
  <si>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</si>
  <si>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</si>
  <si>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</si>
  <si>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</si>
  <si>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</si>
  <si>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</si>
  <si>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</si>
  <si>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</si>
  <si>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</si>
  <si>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</si>
  <si>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</si>
  <si>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</si>
  <si>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</si>
  <si>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</si>
  <si>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</si>
  <si>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</si>
  <si>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</si>
  <si>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</si>
  <si>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</si>
  <si>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</si>
  <si>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</si>
  <si>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</si>
  <si>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</si>
  <si>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</si>
  <si>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</si>
  <si>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</si>
  <si>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</si>
  <si>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</si>
  <si>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</si>
  <si>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</si>
  <si>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</si>
  <si>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</si>
  <si>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</si>
  <si>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</si>
  <si>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</si>
  <si>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</si>
  <si>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</si>
  <si>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</si>
  <si>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</si>
  <si>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</si>
  <si>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</si>
  <si>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</si>
  <si>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</si>
  <si>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</si>
  <si>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</si>
  <si>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</si>
  <si>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</si>
  <si>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</si>
  <si>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</si>
  <si>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</si>
  <si>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</si>
  <si>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</si>
  <si>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</si>
  <si>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</si>
  <si>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</si>
  <si>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</si>
  <si>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</si>
  <si>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</si>
  <si>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</si>
  <si>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</si>
  <si>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</si>
  <si>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</si>
  <si>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</si>
  <si>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</si>
  <si>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</si>
  <si>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</si>
  <si>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</si>
  <si>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</si>
  <si>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</si>
  <si>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</si>
  <si>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</si>
  <si>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</si>
  <si>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</si>
  <si>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</si>
  <si>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</si>
  <si>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</si>
  <si>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</si>
  <si>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</si>
  <si>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</si>
  <si>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</si>
  <si>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</si>
  <si>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</si>
  <si>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</si>
  <si>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</si>
  <si>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</si>
  <si>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</si>
  <si>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</si>
  <si>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</si>
  <si>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</si>
  <si>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</si>
  <si>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</si>
  <si>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</si>
  <si>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</si>
  <si>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</si>
  <si>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</si>
  <si>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</si>
  <si>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</si>
  <si>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</si>
  <si>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</si>
  <si>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</si>
  <si>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</si>
  <si>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</si>
  <si>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</si>
  <si>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</si>
  <si>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</si>
  <si>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</si>
  <si>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</si>
  <si>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</si>
  <si>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</si>
  <si>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</si>
  <si>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</si>
  <si>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</si>
  <si>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</si>
  <si>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</si>
  <si>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</si>
  <si>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</si>
  <si>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</si>
  <si>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</si>
  <si>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</si>
  <si>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</si>
  <si>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</si>
  <si>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</si>
  <si>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</si>
  <si>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</si>
  <si>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</si>
  <si>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</si>
  <si>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</si>
  <si>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</si>
  <si>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</si>
  <si>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</si>
  <si>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</si>
  <si>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</si>
  <si>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</si>
  <si>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</si>
  <si>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</si>
  <si>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</si>
  <si>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</si>
  <si>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</si>
  <si>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</si>
  <si>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</si>
  <si>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</si>
  <si>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</si>
  <si>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</si>
  <si>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</si>
  <si>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</si>
  <si>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</si>
  <si>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</si>
  <si>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</si>
  <si>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</si>
  <si>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</si>
  <si>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</si>
  <si>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</si>
  <si>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</si>
  <si>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</si>
  <si>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</si>
  <si>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</si>
  <si>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</si>
  <si>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</si>
  <si>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</si>
  <si>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</si>
  <si>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</si>
  <si>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</si>
  <si>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</si>
  <si>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</si>
  <si>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</si>
  <si>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</si>
  <si>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</si>
  <si>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</si>
  <si>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</si>
  <si>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</si>
  <si>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</si>
  <si>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</si>
  <si>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</si>
  <si>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</si>
  <si>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</si>
  <si>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</si>
  <si>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</si>
  <si>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</si>
  <si>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</si>
  <si>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</si>
  <si>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</si>
  <si>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</si>
  <si>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</si>
  <si>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</si>
  <si>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</si>
  <si>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</si>
  <si>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</si>
  <si>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</si>
  <si>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</si>
  <si>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</si>
  <si>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</si>
  <si>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</si>
  <si>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</si>
  <si>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</si>
  <si>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</si>
  <si>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</si>
  <si>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</si>
  <si>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</si>
  <si>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</si>
  <si>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</si>
  <si>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</si>
  <si>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</si>
  <si>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</si>
  <si>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</si>
  <si>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</si>
  <si>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</si>
  <si>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</si>
  <si>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</si>
  <si>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</si>
  <si>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</si>
  <si>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</si>
  <si>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</si>
  <si>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</si>
  <si>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</si>
  <si>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</si>
  <si>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</si>
  <si>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</si>
  <si>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</si>
  <si>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</si>
  <si>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</si>
  <si>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</si>
  <si>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</si>
  <si>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</si>
  <si>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</si>
  <si>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</si>
  <si>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</si>
  <si>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</si>
  <si>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</si>
  <si>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</si>
  <si>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</si>
  <si>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</si>
  <si>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</si>
  <si>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</si>
  <si>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</si>
  <si>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</si>
  <si>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</si>
  <si>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</si>
  <si>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</si>
  <si>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</si>
  <si>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</si>
  <si>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</si>
  <si>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</si>
  <si>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</si>
  <si>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</si>
  <si>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</si>
  <si>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</si>
  <si>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</si>
  <si>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</si>
  <si>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</si>
  <si>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</si>
  <si>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</si>
  <si>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</si>
  <si>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</si>
  <si>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</si>
  <si>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</si>
  <si>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</si>
  <si>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</si>
  <si>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</si>
  <si>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</si>
  <si>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</si>
  <si>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</si>
  <si>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</si>
  <si>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</si>
  <si>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</si>
  <si>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</si>
  <si>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</si>
  <si>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</si>
  <si>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</si>
  <si>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</si>
  <si>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</si>
  <si>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</si>
  <si>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</si>
  <si>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</si>
  <si>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</si>
  <si>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</si>
  <si>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</si>
  <si>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</si>
  <si>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</si>
  <si>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</si>
  <si>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</si>
  <si>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</si>
  <si>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</si>
  <si>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</si>
  <si>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</si>
  <si>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</si>
  <si>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</si>
  <si>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</si>
  <si>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</si>
  <si>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</si>
  <si>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</si>
  <si>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</si>
  <si>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</si>
  <si>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</si>
  <si>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</si>
  <si>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</si>
  <si>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</si>
  <si>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</si>
  <si>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</si>
  <si>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</si>
  <si>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</si>
  <si>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</si>
  <si>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</si>
  <si>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</si>
  <si>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</si>
  <si>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</si>
  <si>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</si>
  <si>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</si>
  <si>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</si>
  <si>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</si>
  <si>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</si>
  <si>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</si>
  <si>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</si>
  <si>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</si>
  <si>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</si>
  <si>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</si>
  <si>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</si>
  <si>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</si>
  <si>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</si>
  <si>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</si>
  <si>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</si>
  <si>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</si>
  <si>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</si>
  <si>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</si>
  <si>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</si>
  <si>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</si>
  <si>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</si>
  <si>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</si>
  <si>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</si>
  <si>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</si>
  <si>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</si>
  <si>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</si>
  <si>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</si>
  <si>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</si>
  <si>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</si>
  <si>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</si>
  <si>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</si>
  <si>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</si>
  <si>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</si>
  <si>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</si>
  <si>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</si>
  <si>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</si>
  <si>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</si>
  <si>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</si>
  <si>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</si>
  <si>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</si>
  <si>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</si>
  <si>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</si>
  <si>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</si>
  <si>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</si>
  <si>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</si>
  <si>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</si>
  <si>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</si>
  <si>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</si>
  <si>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</si>
  <si>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</si>
  <si>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</si>
  <si>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</si>
  <si>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</si>
  <si>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</si>
  <si>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</si>
  <si>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</si>
  <si>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</si>
  <si>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</si>
  <si>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</si>
  <si>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</si>
  <si>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</si>
  <si>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</si>
  <si>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</si>
  <si>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</si>
  <si>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</si>
  <si>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</si>
  <si>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</si>
  <si>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</si>
  <si>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</si>
  <si>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</si>
  <si>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</si>
  <si>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</si>
  <si>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</si>
  <si>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</si>
  <si>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</si>
  <si>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</si>
  <si>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</si>
  <si>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</si>
  <si>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</si>
  <si>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</si>
  <si>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</si>
  <si>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</si>
  <si>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</si>
  <si>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</si>
  <si>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</si>
  <si>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</si>
  <si>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</si>
  <si>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</si>
  <si>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</si>
  <si>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</si>
  <si>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</si>
  <si>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</si>
  <si>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</si>
  <si>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</si>
  <si>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</si>
  <si>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</si>
  <si>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</si>
  <si>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</si>
  <si>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</si>
  <si>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</si>
  <si>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</si>
  <si>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</si>
  <si>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</si>
  <si>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</si>
  <si>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</si>
  <si>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</si>
  <si>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</si>
  <si>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</si>
  <si>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</si>
  <si>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</si>
  <si>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</si>
  <si>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</si>
  <si>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</si>
  <si>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</si>
  <si>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</si>
  <si>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</si>
  <si>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</si>
  <si>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</si>
  <si>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</si>
  <si>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</si>
  <si>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</si>
  <si>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</si>
  <si>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</si>
  <si>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</si>
  <si>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</si>
  <si>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</si>
  <si>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</si>
  <si>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</si>
  <si>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</si>
  <si>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</si>
  <si>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</si>
  <si>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</si>
  <si>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</si>
  <si>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</si>
  <si>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</si>
  <si>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</si>
  <si>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</si>
  <si>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</si>
  <si>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</si>
  <si>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</si>
  <si>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</si>
  <si>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</si>
  <si>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</si>
  <si>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</si>
  <si>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</si>
  <si>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</si>
  <si>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</si>
  <si>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</si>
  <si>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</si>
  <si>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</si>
  <si>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</si>
  <si>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</si>
  <si>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</si>
  <si>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</si>
  <si>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</si>
  <si>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</si>
  <si>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</si>
  <si>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</si>
  <si>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</si>
  <si>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</si>
  <si>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</si>
  <si>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</si>
  <si>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</si>
  <si>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</si>
  <si>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</si>
  <si>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</si>
  <si>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</si>
  <si>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</si>
  <si>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</si>
  <si>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</si>
  <si>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</si>
  <si>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</si>
  <si>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</si>
  <si>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</si>
  <si>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</si>
  <si>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</si>
  <si>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</si>
  <si>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</si>
  <si>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</si>
  <si>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</si>
  <si>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</si>
  <si>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</si>
  <si>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</si>
  <si>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</si>
  <si>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</si>
  <si>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</si>
  <si>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</si>
  <si>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</si>
  <si>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</si>
  <si>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</si>
  <si>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</si>
  <si>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</si>
  <si>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</si>
  <si>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</si>
  <si>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</si>
  <si>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</si>
  <si>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</si>
  <si>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</si>
  <si>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</si>
  <si>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</si>
  <si>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</si>
  <si>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</si>
  <si>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</si>
  <si>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</si>
  <si>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</si>
  <si>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</si>
  <si>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</si>
  <si>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</si>
  <si>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</si>
  <si>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</si>
  <si>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</si>
  <si>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</si>
  <si>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</si>
  <si>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</si>
  <si>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</si>
  <si>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</si>
  <si>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</si>
  <si>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</si>
  <si>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</si>
  <si>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</si>
  <si>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</si>
  <si>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</si>
  <si>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</si>
  <si>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</si>
  <si>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</si>
  <si>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</si>
  <si>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</si>
  <si>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</si>
  <si>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</si>
  <si>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</si>
  <si>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</si>
  <si>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</si>
  <si>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</si>
  <si>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</si>
  <si>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</si>
  <si>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</si>
  <si>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</si>
  <si>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</si>
  <si>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</si>
  <si>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</si>
  <si>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</si>
  <si>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</si>
  <si>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</si>
  <si>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</si>
  <si>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</si>
  <si>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</si>
  <si>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</si>
  <si>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</si>
  <si>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</si>
  <si>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</si>
  <si>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</si>
  <si>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</si>
  <si>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</si>
  <si>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</si>
  <si>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</si>
  <si>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</si>
  <si>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</si>
  <si>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</si>
  <si>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</si>
  <si>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</si>
  <si>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</si>
  <si>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</si>
  <si>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</si>
  <si>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</si>
  <si>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</si>
  <si>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</si>
  <si>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</si>
  <si>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</si>
  <si>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</si>
  <si>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</si>
  <si>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</si>
  <si>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</si>
  <si>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</si>
  <si>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</si>
  <si>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</si>
  <si>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</si>
  <si>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</si>
  <si>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</si>
  <si>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</si>
  <si>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</si>
  <si>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</si>
  <si>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</si>
  <si>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</si>
  <si>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</si>
  <si>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</si>
  <si>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</si>
  <si>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</si>
  <si>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</si>
  <si>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</si>
  <si>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</si>
  <si>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</si>
  <si>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</si>
  <si>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</si>
  <si>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</si>
  <si>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</si>
  <si>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</si>
  <si>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</si>
  <si>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</si>
  <si>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</si>
  <si>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</si>
  <si>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</si>
  <si>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</si>
  <si>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</si>
  <si>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</si>
  <si>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</si>
  <si>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</si>
  <si>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</si>
  <si>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</si>
  <si>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</si>
  <si>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</si>
  <si>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</si>
  <si>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</si>
  <si>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</si>
  <si>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</si>
  <si>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</si>
  <si>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</si>
  <si>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</si>
  <si>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</si>
  <si>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</si>
  <si>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</si>
  <si>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</si>
  <si>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</si>
  <si>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</si>
  <si>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</si>
  <si>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</si>
  <si>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</si>
  <si>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</si>
  <si>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</si>
  <si>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</si>
  <si>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</si>
  <si>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</si>
  <si>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</si>
  <si>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</si>
  <si>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</si>
  <si>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</si>
  <si>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</si>
  <si>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</si>
  <si>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</si>
  <si>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</si>
  <si>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</si>
  <si>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</si>
  <si>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</si>
  <si>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</si>
  <si>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</si>
  <si>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</si>
  <si>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</si>
  <si>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</si>
  <si>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</si>
  <si>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</si>
  <si>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</si>
  <si>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</si>
  <si>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</si>
  <si>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</si>
  <si>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</si>
  <si>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</si>
  <si>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</si>
  <si>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</si>
  <si>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</si>
  <si>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</si>
  <si>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</si>
  <si>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</si>
  <si>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</si>
  <si>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</si>
  <si>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</si>
  <si>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</si>
  <si>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</si>
  <si>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</si>
  <si>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</si>
  <si>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</si>
  <si>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</si>
  <si>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</si>
  <si>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</si>
  <si>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</si>
  <si>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</si>
  <si>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</si>
  <si>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</si>
  <si>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</si>
  <si>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</si>
  <si>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</si>
  <si>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</si>
  <si>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</si>
  <si>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</si>
  <si>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</si>
  <si>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</si>
  <si>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</si>
  <si>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</si>
  <si>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</si>
  <si>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</si>
  <si>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</si>
  <si>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</si>
  <si>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</si>
  <si>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</si>
  <si>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</si>
  <si>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</si>
  <si>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</si>
  <si>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</si>
  <si>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</si>
  <si>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</si>
  <si>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</si>
  <si>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</si>
  <si>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</si>
  <si>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</si>
  <si>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</si>
  <si>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</si>
  <si>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</si>
  <si>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</si>
  <si>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</si>
  <si>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</si>
  <si>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</si>
  <si>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</si>
  <si>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</si>
  <si>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</si>
  <si>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</si>
  <si>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</si>
  <si>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</si>
  <si>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</si>
  <si>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</si>
  <si>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</si>
  <si>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</si>
  <si>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</si>
  <si>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</si>
  <si>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</si>
  <si>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</si>
  <si>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</si>
  <si>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</si>
  <si>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</si>
  <si>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</si>
  <si>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</si>
  <si>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</si>
  <si>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</si>
  <si>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</si>
  <si>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</si>
  <si>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</si>
  <si>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</si>
  <si>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</si>
  <si>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</si>
  <si>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</si>
  <si>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</si>
  <si>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</si>
  <si>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</si>
  <si>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</si>
  <si>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</si>
  <si>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</si>
  <si>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</si>
  <si>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</si>
  <si>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</si>
  <si>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</si>
  <si>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</si>
  <si>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</si>
  <si>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</si>
  <si>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</si>
  <si>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</si>
  <si>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</si>
  <si>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</si>
  <si>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</si>
  <si>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</si>
  <si>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</si>
  <si>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</si>
  <si>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</si>
  <si>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</si>
  <si>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</si>
  <si>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</si>
  <si>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</si>
  <si>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</si>
  <si>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</si>
  <si>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</si>
  <si>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</si>
  <si>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</si>
  <si>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</si>
  <si>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</si>
  <si>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</si>
  <si>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</si>
  <si>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</si>
  <si>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</si>
  <si>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</si>
  <si>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</si>
  <si>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</si>
  <si>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</si>
  <si>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</si>
  <si>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</si>
  <si>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</si>
  <si>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</si>
  <si>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</si>
  <si>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</si>
  <si>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</si>
  <si>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</si>
  <si>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</si>
  <si>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</si>
  <si>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</si>
  <si>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</si>
  <si>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</si>
  <si>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</si>
  <si>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</si>
  <si>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</si>
  <si>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</si>
  <si>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</si>
  <si>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</si>
  <si>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</si>
  <si>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</si>
  <si>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</si>
  <si>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</si>
  <si>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</si>
  <si>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</si>
  <si>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</si>
  <si>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</si>
  <si>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</si>
  <si>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</si>
  <si>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</si>
  <si>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</si>
  <si>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</si>
  <si>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</si>
  <si>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</si>
  <si>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</si>
  <si>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</si>
  <si>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</si>
  <si>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</si>
  <si>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</si>
  <si>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</si>
  <si>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</si>
  <si>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</si>
  <si>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</si>
  <si>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</si>
  <si>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</si>
  <si>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</si>
  <si>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</si>
  <si>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</si>
  <si>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</si>
  <si>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</si>
  <si>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</si>
  <si>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</si>
  <si>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</si>
  <si>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</si>
  <si>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</si>
  <si>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</si>
  <si>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</si>
  <si>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</si>
  <si>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</si>
  <si>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</si>
  <si>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</si>
  <si>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</si>
  <si>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</si>
  <si>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</si>
  <si>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</si>
  <si>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</si>
  <si>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</si>
  <si>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</si>
  <si>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</si>
  <si>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</si>
  <si>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</si>
  <si>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</si>
  <si>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</si>
  <si>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</si>
  <si>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</si>
  <si>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</si>
  <si>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</si>
  <si>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</si>
  <si>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</si>
  <si>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</si>
  <si>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</si>
  <si>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</si>
  <si>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</si>
  <si>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</si>
  <si>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</si>
  <si>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</si>
  <si>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</si>
  <si>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</si>
  <si>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</si>
  <si>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</si>
  <si>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</si>
  <si>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</si>
  <si>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</si>
  <si>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</si>
  <si>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</si>
  <si>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</si>
  <si>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</si>
  <si>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</si>
  <si>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</si>
  <si>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</si>
  <si>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</si>
  <si>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</si>
  <si>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</si>
  <si>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</si>
  <si>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</si>
  <si>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</si>
  <si>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</si>
  <si>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</si>
  <si>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</si>
  <si>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</si>
  <si>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</si>
  <si>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</si>
  <si>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</si>
  <si>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</si>
  <si>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</si>
  <si>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</si>
  <si>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</si>
  <si>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</si>
  <si>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</si>
  <si>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</si>
  <si>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</si>
  <si>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</si>
  <si>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</si>
  <si>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</si>
  <si>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</si>
  <si>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</si>
  <si>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</si>
  <si>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</si>
  <si>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</si>
  <si>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</si>
  <si>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</si>
  <si>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</si>
  <si>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</si>
  <si>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</si>
  <si>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</si>
  <si>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</si>
  <si>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</si>
  <si>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</si>
  <si>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</si>
  <si>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</si>
  <si>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</si>
  <si>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</si>
  <si>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</si>
  <si>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</si>
  <si>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</si>
  <si>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</si>
  <si>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</si>
  <si>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</si>
  <si>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</si>
  <si>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</si>
  <si>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</si>
  <si>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</si>
  <si>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</si>
  <si>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</si>
  <si>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</si>
  <si>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</si>
  <si>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</si>
  <si>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</si>
  <si>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</si>
  <si>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</si>
  <si>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</si>
  <si>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</si>
  <si>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</si>
  <si>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</si>
  <si>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</si>
  <si>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</si>
  <si>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</si>
  <si>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</si>
  <si>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</si>
  <si>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</si>
  <si>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</si>
  <si>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</si>
  <si>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</si>
  <si>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</si>
  <si>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</si>
  <si>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</si>
  <si>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</si>
  <si>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</si>
  <si>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</si>
  <si>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</si>
  <si>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</si>
  <si>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</si>
  <si>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</si>
  <si>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</si>
  <si>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</si>
  <si>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</si>
  <si>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</si>
  <si>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</si>
  <si>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</si>
  <si>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</si>
  <si>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</si>
  <si>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</si>
  <si>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</si>
  <si>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</si>
  <si>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</si>
  <si>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</si>
  <si>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</si>
  <si>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</si>
  <si>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</si>
  <si>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</si>
  <si>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</si>
  <si>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</si>
  <si>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</si>
  <si>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</si>
  <si>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</si>
  <si>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</si>
  <si>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</si>
  <si>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</si>
  <si>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</si>
  <si>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</si>
  <si>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</si>
  <si>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</si>
  <si>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</si>
  <si>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</si>
  <si>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</si>
  <si>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</si>
  <si>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</si>
  <si>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</si>
  <si>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</si>
  <si>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</si>
  <si>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</si>
  <si>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</si>
  <si>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</si>
  <si>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</si>
  <si>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</si>
  <si>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</si>
  <si>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</si>
  <si>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</si>
  <si>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</si>
  <si>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</si>
  <si>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</si>
  <si>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</si>
  <si>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</si>
  <si>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</si>
  <si>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</si>
  <si>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</si>
  <si>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</si>
  <si>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</si>
  <si>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</si>
  <si>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</si>
  <si>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</si>
  <si>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</si>
  <si>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</si>
  <si>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</si>
  <si>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</si>
  <si>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</si>
  <si>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</si>
  <si>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</si>
  <si>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</si>
  <si>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</si>
  <si>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</si>
  <si>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</si>
  <si>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</si>
  <si>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</si>
  <si>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</si>
  <si>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</si>
  <si>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</si>
  <si>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</si>
  <si>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</si>
  <si>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</si>
  <si>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</si>
  <si>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</si>
  <si>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</si>
  <si>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</si>
  <si>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</si>
  <si>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</si>
  <si>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</si>
  <si>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</si>
  <si>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</si>
  <si>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</si>
  <si>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</si>
  <si>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</si>
  <si>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</si>
  <si>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</si>
  <si>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</si>
  <si>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</si>
  <si>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</si>
  <si>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</si>
  <si>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</si>
  <si>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</si>
  <si>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</si>
  <si>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</si>
  <si>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</si>
  <si>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</si>
  <si>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</si>
  <si>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</si>
  <si>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</si>
  <si>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</si>
  <si>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</si>
  <si>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</si>
  <si>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</si>
  <si>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</si>
  <si>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</si>
  <si>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</si>
  <si>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</si>
  <si>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</si>
  <si>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</si>
  <si>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</si>
  <si>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</si>
  <si>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</si>
  <si>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</si>
  <si>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</si>
  <si>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</si>
  <si>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</si>
  <si>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</si>
  <si>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</si>
  <si>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</si>
  <si>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</si>
  <si>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</si>
  <si>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</si>
  <si>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</si>
  <si>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</si>
  <si>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</si>
  <si>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</si>
  <si>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</si>
  <si>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</si>
  <si>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</si>
  <si>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</si>
  <si>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</si>
  <si>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</si>
  <si>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</si>
  <si>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</si>
  <si>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</si>
  <si>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</si>
  <si>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</si>
  <si>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</si>
  <si>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</si>
  <si>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</si>
  <si>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</si>
  <si>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</si>
  <si>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</si>
  <si>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</si>
  <si>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</si>
  <si>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</si>
  <si>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</si>
  <si>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</si>
  <si>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</si>
  <si>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</si>
  <si>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</si>
  <si>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</si>
  <si>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</si>
  <si>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</si>
  <si>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</si>
  <si>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</si>
  <si>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</si>
  <si>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</si>
  <si>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</si>
  <si>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</si>
  <si>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</si>
  <si>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</si>
  <si>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</si>
  <si>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</si>
  <si>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</si>
  <si>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</si>
  <si>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</si>
  <si>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</si>
  <si>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</si>
  <si>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</si>
  <si>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</si>
  <si>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</si>
  <si>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</si>
  <si>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</si>
  <si>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</si>
  <si>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</si>
  <si>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</si>
  <si>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</si>
  <si>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</si>
  <si>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</si>
  <si>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</si>
  <si>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</si>
  <si>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</si>
  <si>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</si>
  <si>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</si>
  <si>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</si>
  <si>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</si>
  <si>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</si>
  <si>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</si>
  <si>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</si>
  <si>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</si>
  <si>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</si>
  <si>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</si>
  <si>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</si>
  <si>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</si>
  <si>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</si>
  <si>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</si>
  <si>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</si>
  <si>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</si>
  <si>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</si>
  <si>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</si>
  <si>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</si>
  <si>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</si>
  <si>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</si>
  <si>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</si>
  <si>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</si>
  <si>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</si>
  <si>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</si>
  <si>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</si>
  <si>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</si>
  <si>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</si>
  <si>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</si>
  <si>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</si>
  <si>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</si>
  <si>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</si>
  <si>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</si>
  <si>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</si>
  <si>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</si>
  <si>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</si>
  <si>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</si>
  <si>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</si>
  <si>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</si>
  <si>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</si>
  <si>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</si>
  <si>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</si>
  <si>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</si>
  <si>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</si>
  <si>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</si>
  <si>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</si>
  <si>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</si>
  <si>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</si>
  <si>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</si>
  <si>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</si>
  <si>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</si>
  <si>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</si>
  <si>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</si>
  <si>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</si>
  <si>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</si>
  <si>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</si>
  <si>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</si>
  <si>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</si>
  <si>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</si>
  <si>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</si>
  <si>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</si>
  <si>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</si>
  <si>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</si>
  <si>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</si>
  <si>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</si>
  <si>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</si>
  <si>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</si>
  <si>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</si>
  <si>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</si>
  <si>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</si>
  <si>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</si>
  <si>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</si>
  <si>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</si>
  <si>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</si>
  <si>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</si>
  <si>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</si>
  <si>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</si>
  <si>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</si>
  <si>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</si>
  <si>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</si>
  <si>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</si>
  <si>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</si>
  <si>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</si>
  <si>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</si>
  <si>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</si>
  <si>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</si>
  <si>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</si>
  <si>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</si>
  <si>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</si>
  <si>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</si>
  <si>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</si>
  <si>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</si>
  <si>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</si>
  <si>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</si>
  <si>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</si>
  <si>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</si>
  <si>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</si>
  <si>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</si>
  <si>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</si>
  <si>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</si>
  <si>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</si>
  <si>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</si>
  <si>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</si>
  <si>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</si>
  <si>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</si>
  <si>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</si>
  <si>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</si>
  <si>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</si>
  <si>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</si>
  <si>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</si>
  <si>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</si>
  <si>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</si>
  <si>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</si>
  <si>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</si>
  <si>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</si>
  <si>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</si>
  <si>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</si>
  <si>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</si>
  <si>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</si>
  <si>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</si>
  <si>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</si>
  <si>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</si>
  <si>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</si>
  <si>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</si>
  <si>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</si>
  <si>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</si>
  <si>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</si>
  <si>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</si>
  <si>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</si>
  <si>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</si>
  <si>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</si>
  <si>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</si>
  <si>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</si>
  <si>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</si>
  <si>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</si>
  <si>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</si>
  <si>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</si>
  <si>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</si>
  <si>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</si>
  <si>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</si>
  <si>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</si>
  <si>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</si>
  <si>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</si>
  <si>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</si>
  <si>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</si>
  <si>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</si>
  <si>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</si>
  <si>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</si>
  <si>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</si>
  <si>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</si>
  <si>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</si>
  <si>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</si>
  <si>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</si>
  <si>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</si>
  <si>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</si>
  <si>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</si>
  <si>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</si>
  <si>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</si>
  <si>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</si>
  <si>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</si>
  <si>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</si>
  <si>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</si>
  <si>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</si>
  <si>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</si>
  <si>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</si>
  <si>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</si>
  <si>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</si>
  <si>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</si>
  <si>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</si>
  <si>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</si>
  <si>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</si>
  <si>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</si>
  <si>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</si>
  <si>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</si>
  <si>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</si>
  <si>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</si>
  <si>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</si>
  <si>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</si>
  <si>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</si>
  <si>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</si>
  <si>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</si>
  <si>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</si>
  <si>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</si>
  <si>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</si>
  <si>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</si>
  <si>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</si>
  <si>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</si>
  <si>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</si>
  <si>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</si>
  <si>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</si>
  <si>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</si>
  <si>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</si>
  <si>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</si>
  <si>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</si>
  <si>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</si>
  <si>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</si>
  <si>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</si>
  <si>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</si>
  <si>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</si>
  <si>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</si>
  <si>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</si>
  <si>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</si>
  <si>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</si>
  <si>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</si>
  <si>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</si>
  <si>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</si>
  <si>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</si>
  <si>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</si>
  <si>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</si>
  <si>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</si>
  <si>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</si>
  <si>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</si>
  <si>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</si>
  <si>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</si>
  <si>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</si>
  <si>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</si>
  <si>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</si>
  <si>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</si>
  <si>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</si>
  <si>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</si>
  <si>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</si>
  <si>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</si>
  <si>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</si>
  <si>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</si>
  <si>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</si>
  <si>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</si>
  <si>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</si>
  <si>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</si>
  <si>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</si>
  <si>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</si>
  <si>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</si>
  <si>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</si>
  <si>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</si>
  <si>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</si>
  <si>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</si>
  <si>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</si>
  <si>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</si>
  <si>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</si>
  <si>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</si>
  <si>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</si>
  <si>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</si>
  <si>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</si>
  <si>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</si>
  <si>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</si>
  <si>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</si>
  <si>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</si>
  <si>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</si>
  <si>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</si>
  <si>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</si>
  <si>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</si>
  <si>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</si>
  <si>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</si>
  <si>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</si>
  <si>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</si>
  <si>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</si>
  <si>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</si>
  <si>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</si>
  <si>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</si>
  <si>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</si>
  <si>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</si>
  <si>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</si>
  <si>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</si>
  <si>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</si>
  <si>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</si>
  <si>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</si>
  <si>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</si>
  <si>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</si>
  <si>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</si>
  <si>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</si>
  <si>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</si>
  <si>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</si>
  <si>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</si>
  <si>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</si>
  <si>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</si>
  <si>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</si>
  <si>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</si>
  <si>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</si>
  <si>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</si>
  <si>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</si>
  <si>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</si>
  <si>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</si>
  <si>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</si>
  <si>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</si>
  <si>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</si>
  <si>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</si>
  <si>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</si>
  <si>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</si>
  <si>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</si>
  <si>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</si>
  <si>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</si>
  <si>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</si>
  <si>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</si>
  <si>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</si>
  <si>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</si>
  <si>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</si>
  <si>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</si>
  <si>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</si>
  <si>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</si>
  <si>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</si>
  <si>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</si>
  <si>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</si>
  <si>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</si>
  <si>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</si>
  <si>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</si>
  <si>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</si>
  <si>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</si>
  <si>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</si>
  <si>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</si>
  <si>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</si>
  <si>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</si>
  <si>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</si>
  <si>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</si>
  <si>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</si>
  <si>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</si>
  <si>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</si>
  <si>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</si>
  <si>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</si>
  <si>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</si>
  <si>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</si>
  <si>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</si>
  <si>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</si>
  <si>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</si>
  <si>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</si>
  <si>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</si>
  <si>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</si>
  <si>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</si>
  <si>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</si>
  <si>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</si>
  <si>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</si>
  <si>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</si>
  <si>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</si>
  <si>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</si>
  <si>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</si>
  <si>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</si>
  <si>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</si>
  <si>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</si>
  <si>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</si>
  <si>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</si>
  <si>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</si>
  <si>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</si>
  <si>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</si>
  <si>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</si>
  <si>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</si>
  <si>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</si>
  <si>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</si>
  <si>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</si>
  <si>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</si>
  <si>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</si>
  <si>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</si>
  <si>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</si>
  <si>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</si>
  <si>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</si>
  <si>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</si>
  <si>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</si>
  <si>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</si>
  <si>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</si>
  <si>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</si>
  <si>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</si>
  <si>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</si>
  <si>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</si>
  <si>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</si>
  <si>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</si>
  <si>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</si>
  <si>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</si>
  <si>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</si>
  <si>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</si>
  <si>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</si>
  <si>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</si>
  <si>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</si>
  <si>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</si>
  <si>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</si>
  <si>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</si>
  <si>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</si>
  <si>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</si>
  <si>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</si>
  <si>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</si>
  <si>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</si>
  <si>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</si>
  <si>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</si>
  <si>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</si>
  <si>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</si>
  <si>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</si>
  <si>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</si>
  <si>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</si>
  <si>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</si>
  <si>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</si>
  <si>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</si>
  <si>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</si>
  <si>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</si>
  <si>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</si>
  <si>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</si>
  <si>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</si>
  <si>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</si>
  <si>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</si>
  <si>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</si>
  <si>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</si>
  <si>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</si>
  <si>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</si>
  <si>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</si>
  <si>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</si>
  <si>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</si>
  <si>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</si>
  <si>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</si>
  <si>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</si>
  <si>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</si>
  <si>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</si>
  <si>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</si>
  <si>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</si>
  <si>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</si>
  <si>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</si>
  <si>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</si>
  <si>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</si>
  <si>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</si>
  <si>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</si>
  <si>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</si>
  <si>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</si>
  <si>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</si>
  <si>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</si>
  <si>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</si>
  <si>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</si>
  <si>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</si>
  <si>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</si>
  <si>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</si>
  <si>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</si>
  <si>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</si>
  <si>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</si>
  <si>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</si>
  <si>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</si>
  <si>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</si>
  <si>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</si>
  <si>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</si>
  <si>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</si>
  <si>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</si>
  <si>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</si>
  <si>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</si>
  <si>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</si>
  <si>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</si>
  <si>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</si>
  <si>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</si>
  <si>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</si>
  <si>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</si>
  <si>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</si>
  <si>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</si>
  <si>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</si>
  <si>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</si>
  <si>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</si>
  <si>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</si>
  <si>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</si>
  <si>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</si>
  <si>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</si>
  <si>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</si>
  <si>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</si>
  <si>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</si>
  <si>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</si>
  <si>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</si>
  <si>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</si>
  <si>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</si>
  <si>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</si>
  <si>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</si>
  <si>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</si>
  <si>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</si>
  <si>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</si>
  <si>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</si>
  <si>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</si>
  <si>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</si>
  <si>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</si>
  <si>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</si>
  <si>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</si>
  <si>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</si>
  <si>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</si>
  <si>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</si>
  <si>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</si>
  <si>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</si>
  <si>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</si>
  <si>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</si>
  <si>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</si>
  <si>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</si>
  <si>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</si>
  <si>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</si>
  <si>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</si>
  <si>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</si>
  <si>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</si>
  <si>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</si>
  <si>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</si>
  <si>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</si>
  <si>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</si>
  <si>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</si>
  <si>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</si>
  <si>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</si>
  <si>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</si>
  <si>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</si>
  <si>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</si>
  <si>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</si>
  <si>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</si>
  <si>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</si>
  <si>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</si>
  <si>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</si>
  <si>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</si>
  <si>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</si>
  <si>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</si>
  <si>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</si>
  <si>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</si>
  <si>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</si>
  <si>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</si>
  <si>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</si>
  <si>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</si>
  <si>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</si>
  <si>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</si>
  <si>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</si>
  <si>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</si>
  <si>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</si>
  <si>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</si>
  <si>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</si>
  <si>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</si>
  <si>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</si>
  <si>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</si>
  <si>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</si>
  <si>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</si>
  <si>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</si>
  <si>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</si>
  <si>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</si>
  <si>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</si>
  <si>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</si>
  <si>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</si>
  <si>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</si>
  <si>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</si>
  <si>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</si>
  <si>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</si>
  <si>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</si>
  <si>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</si>
  <si>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</si>
  <si>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</si>
  <si>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</si>
  <si>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</si>
  <si>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</si>
  <si>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</si>
  <si>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</si>
  <si>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</si>
  <si>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</si>
  <si>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</si>
  <si>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</si>
  <si>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</si>
  <si>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</si>
  <si>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</si>
  <si>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</si>
  <si>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</si>
  <si>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</si>
  <si>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</si>
  <si>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</si>
  <si>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</si>
  <si>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</si>
  <si>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</si>
  <si>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</si>
  <si>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</si>
  <si>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</si>
  <si>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</si>
  <si>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</si>
  <si>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</si>
  <si>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</si>
  <si>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</si>
  <si>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</si>
  <si>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</si>
  <si>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</si>
  <si>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</si>
  <si>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</si>
  <si>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</si>
  <si>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</si>
  <si>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</si>
  <si>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</si>
  <si>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</si>
  <si>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</si>
  <si>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</si>
  <si>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</si>
  <si>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</si>
  <si>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</si>
  <si>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</si>
  <si>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</si>
  <si>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</si>
  <si>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</si>
  <si>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</si>
  <si>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</si>
  <si>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</si>
  <si>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</si>
  <si>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</si>
  <si>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</si>
  <si>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</si>
  <si>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</si>
  <si>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</si>
  <si>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</si>
  <si>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</si>
  <si>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</si>
  <si>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</si>
  <si>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</si>
  <si>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</si>
  <si>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</si>
  <si>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</si>
  <si>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</si>
  <si>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</si>
  <si>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</si>
  <si>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</si>
  <si>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</si>
  <si>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</si>
  <si>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</si>
  <si>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</si>
  <si>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</si>
  <si>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</si>
  <si>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</si>
  <si>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</si>
  <si>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</si>
  <si>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</si>
  <si>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</si>
  <si>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</si>
  <si>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</si>
  <si>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</si>
  <si>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</si>
  <si>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</si>
  <si>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</si>
  <si>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</si>
  <si>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</si>
  <si>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</si>
  <si>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</si>
  <si>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</si>
  <si>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</si>
  <si>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</si>
  <si>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</si>
  <si>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</si>
  <si>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</si>
  <si>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</si>
  <si>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</si>
  <si>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</si>
  <si>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</si>
  <si>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</si>
  <si>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</si>
  <si>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</si>
  <si>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</si>
  <si>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</si>
  <si>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</si>
  <si>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</si>
  <si>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</si>
  <si>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</si>
  <si>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</si>
  <si>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</si>
  <si>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</si>
  <si>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</si>
  <si>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</si>
  <si>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</si>
  <si>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</si>
  <si>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</si>
  <si>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</si>
  <si>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</si>
  <si>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</si>
  <si>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</si>
  <si>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</si>
  <si>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</si>
  <si>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</si>
  <si>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</si>
  <si>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</si>
  <si>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</si>
  <si>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</si>
  <si>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</si>
  <si>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</si>
  <si>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</si>
  <si>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</si>
  <si>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</si>
  <si>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</si>
  <si>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</si>
  <si>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</si>
  <si>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</si>
  <si>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</si>
  <si>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</si>
  <si>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</si>
  <si>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</si>
  <si>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</si>
  <si>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</si>
  <si>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</si>
  <si>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</si>
  <si>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</si>
  <si>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</si>
  <si>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</si>
  <si>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</si>
  <si>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</si>
  <si>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</si>
  <si>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</si>
  <si>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</si>
  <si>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</si>
  <si>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</si>
  <si>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</si>
  <si>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</si>
  <si>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</si>
  <si>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</si>
  <si>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</si>
  <si>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</si>
  <si>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</si>
  <si>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</si>
  <si>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</si>
  <si>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</si>
  <si>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</si>
  <si>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</si>
  <si>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</si>
  <si>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</si>
  <si>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</si>
  <si>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</si>
  <si>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</si>
  <si>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</si>
  <si>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</si>
  <si>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</si>
  <si>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</si>
  <si>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</si>
  <si>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</si>
  <si>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</si>
  <si>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</si>
  <si>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</si>
  <si>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</si>
  <si>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</si>
  <si>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</si>
  <si>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</si>
  <si>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</si>
  <si>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</si>
  <si>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</si>
  <si>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</si>
  <si>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</si>
  <si>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</si>
  <si>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</si>
  <si>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</si>
  <si>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</si>
  <si>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</si>
  <si>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</si>
  <si>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</si>
  <si>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</si>
  <si>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</si>
  <si>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</si>
  <si>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</si>
  <si>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</si>
  <si>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</si>
  <si>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</si>
  <si>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</si>
  <si>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</si>
  <si>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</si>
  <si>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</si>
  <si>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</si>
  <si>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</si>
  <si>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</si>
  <si>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</si>
  <si>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</si>
  <si>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</si>
  <si>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</si>
  <si>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</si>
  <si>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</si>
  <si>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</si>
  <si>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</si>
  <si>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</si>
  <si>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</si>
  <si>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</si>
  <si>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</si>
  <si>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</si>
  <si>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</si>
  <si>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</si>
  <si>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</si>
  <si>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</si>
  <si>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</si>
  <si>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</si>
  <si>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</si>
  <si>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</si>
  <si>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</si>
  <si>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</si>
  <si>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</si>
  <si>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</si>
  <si>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</si>
  <si>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</si>
  <si>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</si>
  <si>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</si>
  <si>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</si>
  <si>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</si>
  <si>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</si>
  <si>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</si>
  <si>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</si>
  <si>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</si>
  <si>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</si>
  <si>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</si>
  <si>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</si>
  <si>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</si>
  <si>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</si>
  <si>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</si>
  <si>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</si>
  <si>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</si>
  <si>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</si>
  <si>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</si>
  <si>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</si>
  <si>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</si>
  <si>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</si>
  <si>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</si>
  <si>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</si>
  <si>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</si>
  <si>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</si>
  <si>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</si>
  <si>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</si>
  <si>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</si>
  <si>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</si>
  <si>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</si>
  <si>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</si>
  <si>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</si>
  <si>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</si>
  <si>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</si>
  <si>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</si>
  <si>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</si>
  <si>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</si>
  <si>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</si>
  <si>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</si>
  <si>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</si>
  <si>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</si>
  <si>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</si>
  <si>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</si>
  <si>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</si>
  <si>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</si>
  <si>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</si>
  <si>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</si>
  <si>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</si>
  <si>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</si>
  <si>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</si>
  <si>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</si>
  <si>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</si>
  <si>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</si>
  <si>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</si>
  <si>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</si>
  <si>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</si>
  <si>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</si>
  <si>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</si>
  <si>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</si>
  <si>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</si>
  <si>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</si>
  <si>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</si>
  <si>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</si>
  <si>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</si>
  <si>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</si>
  <si>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</si>
  <si>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</si>
  <si>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</si>
  <si>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</si>
  <si>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</si>
  <si>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</si>
  <si>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</si>
  <si>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</si>
  <si>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</si>
  <si>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</si>
  <si>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</si>
  <si>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</si>
  <si>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</si>
  <si>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</si>
  <si>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</si>
  <si>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</si>
  <si>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</si>
  <si>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</si>
  <si>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</si>
  <si>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</si>
  <si>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</si>
  <si>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</si>
  <si>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</si>
  <si>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</si>
  <si>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</si>
  <si>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</si>
  <si>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</si>
  <si>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</si>
  <si>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</si>
  <si>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</si>
  <si>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</si>
  <si>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</si>
  <si>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</si>
  <si>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</si>
  <si>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</si>
  <si>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</si>
  <si>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</si>
  <si>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</si>
  <si>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</si>
  <si>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</si>
  <si>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</si>
  <si>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</si>
  <si>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</si>
  <si>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</si>
  <si>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</si>
  <si>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</si>
  <si>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</si>
  <si>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</si>
  <si>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</si>
  <si>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</si>
  <si>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</si>
  <si>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</si>
  <si>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</si>
  <si>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</si>
  <si>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</si>
  <si>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</si>
  <si>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</si>
  <si>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</si>
  <si>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</si>
  <si>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</si>
  <si>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</si>
  <si>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</si>
  <si>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</si>
  <si>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</si>
  <si>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</si>
  <si>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</si>
  <si>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</si>
  <si>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</si>
  <si>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</si>
  <si>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</si>
  <si>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</si>
  <si>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</si>
  <si>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</si>
  <si>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</si>
  <si>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</si>
  <si>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</si>
  <si>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</si>
  <si>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</si>
  <si>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</si>
  <si>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</si>
  <si>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</si>
  <si>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</si>
  <si>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</si>
  <si>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</si>
  <si>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</si>
  <si>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</si>
  <si>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</si>
  <si>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</si>
  <si>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</si>
  <si>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</si>
  <si>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</si>
  <si>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</si>
  <si>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</si>
  <si>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</si>
  <si>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</si>
  <si>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</si>
  <si>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</si>
  <si>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</si>
  <si>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</si>
  <si>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</si>
  <si>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</si>
  <si>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</si>
  <si>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</si>
  <si>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</si>
  <si>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</si>
  <si>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</si>
  <si>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</si>
  <si>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</si>
  <si>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</si>
  <si>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</si>
  <si>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</si>
  <si>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</si>
  <si>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</si>
  <si>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</si>
  <si>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</si>
  <si>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</si>
  <si>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</si>
  <si>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</si>
  <si>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</si>
  <si>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</si>
  <si>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</si>
  <si>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</si>
  <si>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</si>
  <si>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</si>
  <si>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</si>
  <si>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</si>
  <si>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</si>
  <si>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</si>
  <si>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</si>
  <si>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</si>
  <si>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</si>
  <si>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</si>
  <si>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</si>
  <si>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</si>
  <si>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</si>
  <si>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</si>
  <si>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</si>
  <si>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</si>
  <si>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</si>
  <si>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</si>
  <si>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</si>
  <si>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</si>
  <si>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</si>
  <si>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</si>
  <si>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</si>
  <si>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</si>
  <si>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</si>
  <si>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</si>
  <si>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</si>
  <si>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</si>
  <si>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</si>
  <si>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</si>
  <si>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</si>
  <si>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</si>
  <si>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</si>
  <si>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</si>
  <si>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</si>
  <si>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</si>
  <si>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</si>
  <si>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</si>
  <si>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</si>
  <si>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</si>
  <si>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</si>
  <si>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</si>
  <si>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</si>
  <si>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</si>
  <si>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</si>
  <si>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</si>
  <si>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</si>
  <si>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</si>
  <si>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</si>
  <si>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</si>
  <si>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</si>
  <si>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</si>
  <si>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</si>
  <si>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</si>
  <si>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</si>
  <si>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</si>
  <si>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</si>
  <si>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</si>
  <si>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</si>
  <si>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</si>
  <si>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</si>
  <si>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</si>
  <si>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</si>
  <si>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</si>
  <si>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</si>
  <si>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</si>
  <si>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</si>
  <si>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</si>
  <si>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</si>
  <si>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</si>
  <si>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</si>
  <si>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</si>
  <si>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</si>
  <si>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</si>
  <si>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</si>
  <si>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</si>
  <si>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</si>
  <si>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</si>
  <si>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</si>
  <si>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</si>
  <si>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</si>
  <si>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</si>
  <si>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</si>
  <si>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</si>
  <si>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</si>
  <si>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</si>
  <si>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</si>
  <si>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</si>
  <si>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</si>
  <si>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</si>
  <si>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</si>
  <si>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</si>
  <si>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</si>
  <si>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</si>
  <si>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</si>
  <si>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</si>
  <si>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</si>
  <si>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</si>
  <si>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</si>
  <si>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</si>
  <si>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</si>
  <si>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</si>
  <si>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</si>
  <si>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</si>
  <si>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</si>
  <si>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</si>
  <si>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</si>
  <si>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</si>
  <si>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</si>
  <si>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</si>
  <si>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</si>
  <si>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</si>
  <si>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</si>
  <si>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</si>
  <si>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</si>
  <si>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</si>
  <si>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</si>
  <si>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</si>
  <si>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</si>
  <si>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</si>
  <si>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</si>
  <si>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</si>
  <si>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</si>
  <si>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</si>
  <si>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</si>
  <si>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</si>
  <si>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</si>
  <si>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</si>
  <si>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</si>
  <si>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</si>
  <si>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</si>
  <si>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</si>
  <si>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</si>
  <si>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</si>
  <si>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</si>
  <si>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</si>
  <si>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</si>
  <si>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</si>
  <si>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</si>
  <si>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</si>
  <si>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</si>
  <si>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</si>
  <si>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</si>
  <si>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</si>
  <si>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</si>
  <si>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</si>
  <si>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</si>
  <si>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</si>
  <si>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</si>
  <si>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</si>
  <si>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</si>
  <si>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</si>
  <si>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</si>
  <si>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</si>
  <si>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</si>
  <si>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</si>
  <si>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</si>
  <si>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</si>
  <si>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</si>
  <si>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</si>
  <si>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</si>
  <si>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</si>
  <si>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</si>
  <si>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</si>
  <si>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</si>
  <si>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</si>
  <si>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</si>
  <si>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</si>
  <si>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</si>
  <si>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</si>
  <si>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</si>
  <si>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</si>
  <si>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</si>
  <si>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</si>
  <si>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</si>
  <si>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</si>
  <si>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</si>
  <si>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</si>
  <si>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</si>
  <si>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</si>
  <si>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</si>
  <si>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</si>
  <si>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</si>
  <si>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</si>
  <si>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</si>
  <si>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</si>
  <si>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</si>
  <si>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</si>
  <si>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</si>
  <si>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</si>
  <si>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</si>
  <si>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</si>
  <si>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</si>
  <si>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</si>
  <si>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</si>
  <si>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</si>
  <si>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</si>
  <si>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</si>
  <si>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</si>
  <si>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</si>
  <si>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</si>
  <si>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</si>
  <si>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</si>
  <si>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</si>
  <si>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</si>
  <si>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</si>
  <si>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</si>
  <si>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</si>
  <si>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</si>
  <si>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</si>
  <si>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</si>
  <si>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</si>
  <si>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</si>
  <si>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</si>
  <si>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</si>
  <si>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</si>
  <si>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</si>
  <si>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</si>
  <si>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</si>
  <si>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</si>
  <si>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</si>
  <si>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</si>
  <si>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</si>
  <si>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</si>
  <si>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</si>
  <si>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</si>
  <si>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</si>
  <si>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</si>
  <si>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</si>
  <si>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</si>
  <si>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</si>
  <si>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</si>
  <si>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</si>
  <si>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</si>
  <si>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</si>
  <si>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</si>
  <si>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</si>
  <si>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</si>
  <si>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</si>
  <si>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</si>
  <si>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</si>
  <si>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</si>
  <si>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</si>
  <si>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</si>
  <si>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</si>
  <si>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</si>
  <si>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</si>
  <si>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</si>
  <si>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</si>
  <si>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</si>
  <si>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</si>
  <si>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</si>
  <si>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</si>
  <si>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</si>
  <si>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</si>
  <si>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</si>
  <si>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</si>
  <si>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</si>
  <si>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</si>
  <si>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</si>
  <si>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</si>
  <si>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</si>
  <si>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</si>
  <si>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</si>
  <si>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</si>
  <si>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</si>
  <si>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</si>
  <si>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</si>
  <si>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</si>
  <si>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</si>
  <si>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</si>
  <si>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</si>
  <si>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</si>
  <si>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</si>
  <si>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</si>
  <si>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</si>
  <si>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</si>
  <si>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</si>
  <si>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</si>
  <si>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</si>
  <si>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</si>
  <si>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</si>
  <si>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</si>
  <si>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</si>
  <si>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</si>
  <si>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</si>
  <si>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</si>
  <si>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</si>
  <si>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</si>
  <si>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</si>
  <si>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</si>
  <si>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</si>
  <si>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</si>
  <si>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</si>
  <si>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</si>
  <si>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</si>
  <si>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</si>
  <si>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</si>
  <si>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</si>
  <si>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</si>
  <si>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</si>
  <si>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</si>
  <si>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</si>
  <si>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</si>
  <si>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</si>
  <si>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</si>
  <si>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</si>
  <si>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</si>
  <si>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</si>
  <si>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</si>
  <si>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</si>
  <si>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</si>
  <si>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</si>
  <si>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</si>
  <si>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</si>
  <si>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</si>
  <si>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</si>
  <si>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</si>
  <si>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</si>
  <si>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</si>
  <si>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</si>
  <si>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</si>
  <si>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</si>
  <si>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</si>
  <si>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</si>
  <si>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</si>
  <si>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</si>
  <si>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</si>
  <si>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</si>
  <si>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</si>
  <si>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</si>
  <si>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</si>
  <si>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</si>
  <si>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</si>
  <si>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</si>
  <si>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</si>
  <si>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</si>
  <si>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</si>
  <si>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</si>
  <si>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</si>
  <si>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</si>
  <si>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</si>
  <si>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</si>
  <si>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</si>
  <si>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</si>
  <si>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</si>
  <si>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</si>
  <si>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</si>
  <si>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</si>
  <si>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</si>
  <si>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</si>
  <si>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</si>
  <si>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</si>
  <si>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</si>
  <si>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</si>
  <si>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</si>
  <si>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</si>
  <si>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</si>
  <si>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</si>
  <si>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</si>
  <si>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</si>
  <si>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</si>
  <si>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</si>
  <si>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</si>
  <si>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</si>
  <si>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</si>
  <si>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</si>
  <si>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</si>
  <si>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</si>
  <si>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</si>
  <si>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</si>
  <si>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</si>
  <si>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</si>
  <si>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</si>
  <si>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</si>
  <si>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</si>
  <si>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</si>
  <si>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</si>
  <si>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</si>
  <si>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</si>
  <si>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</si>
  <si>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</si>
  <si>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</si>
  <si>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</si>
  <si>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</si>
  <si>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</si>
  <si>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</si>
  <si>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</si>
  <si>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</si>
  <si>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</si>
  <si>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</si>
  <si>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</si>
  <si>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</si>
  <si>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</si>
  <si>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</si>
  <si>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</si>
  <si>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</si>
  <si>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</si>
  <si>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</si>
  <si>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</si>
  <si>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</si>
  <si>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</si>
  <si>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</si>
  <si>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</si>
  <si>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</si>
  <si>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</si>
  <si>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</si>
  <si>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</si>
  <si>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</si>
  <si>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</si>
  <si>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</si>
  <si>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</si>
  <si>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</si>
  <si>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</si>
  <si>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</si>
  <si>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</si>
  <si>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</si>
  <si>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</si>
  <si>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</si>
  <si>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</si>
  <si>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</si>
  <si>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</si>
  <si>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</si>
  <si>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</si>
  <si>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</si>
  <si>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</si>
  <si>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</si>
  <si>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</si>
  <si>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</si>
  <si>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</si>
  <si>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</si>
  <si>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</si>
  <si>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</si>
  <si>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</si>
  <si>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</si>
  <si>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</si>
  <si>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</si>
  <si>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</si>
  <si>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</si>
  <si>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</si>
  <si>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</si>
  <si>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</si>
  <si>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</si>
  <si>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</si>
  <si>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</si>
  <si>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</si>
  <si>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</si>
  <si>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</si>
  <si>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</si>
  <si>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</si>
  <si>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</si>
  <si>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</si>
  <si>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</si>
  <si>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</si>
  <si>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</si>
  <si>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</si>
  <si>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</si>
  <si>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</si>
  <si>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</si>
  <si>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</si>
  <si>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</si>
  <si>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</si>
  <si>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</si>
  <si>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</si>
  <si>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</si>
  <si>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</si>
  <si>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</si>
  <si>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</si>
  <si>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</si>
  <si>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</si>
  <si>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</si>
  <si>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</si>
  <si>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</si>
  <si>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</si>
  <si>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</si>
  <si>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</si>
  <si>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</si>
  <si>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</si>
  <si>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</si>
  <si>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</si>
  <si>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</si>
  <si>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</si>
  <si>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</si>
  <si>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</si>
  <si>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</si>
  <si>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</si>
  <si>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</si>
  <si>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</si>
  <si>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</si>
  <si>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</si>
  <si>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</si>
  <si>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</si>
  <si>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</si>
  <si>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</si>
  <si>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</si>
  <si>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</si>
  <si>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</si>
  <si>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</si>
  <si>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</si>
  <si>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</si>
  <si>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</si>
  <si>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</si>
  <si>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</si>
  <si>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</si>
  <si>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</si>
  <si>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</si>
  <si>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</si>
  <si>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</si>
  <si>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</si>
  <si>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</si>
  <si>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</si>
  <si>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</si>
  <si>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</si>
  <si>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</si>
  <si>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</si>
  <si>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</si>
  <si>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</si>
  <si>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</si>
  <si>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</si>
  <si>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</si>
  <si>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</si>
  <si>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</si>
  <si>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</si>
  <si>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</si>
  <si>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</si>
  <si>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</si>
  <si>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</si>
  <si>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</si>
  <si>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</si>
  <si>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</si>
  <si>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</si>
  <si>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</si>
  <si>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</si>
  <si>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</si>
  <si>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</si>
  <si>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</si>
  <si>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</si>
  <si>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</si>
  <si>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</si>
  <si>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</si>
  <si>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</si>
  <si>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</si>
  <si>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</si>
  <si>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</si>
  <si>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</si>
  <si>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</si>
  <si>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</si>
  <si>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</si>
  <si>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</si>
  <si>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</si>
  <si>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</si>
  <si>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</si>
  <si>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</si>
  <si>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</si>
  <si>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</si>
  <si>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</si>
  <si>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</si>
  <si>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</si>
  <si>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</si>
  <si>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</si>
  <si>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</si>
  <si>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</si>
  <si>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</si>
  <si>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</si>
  <si>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</si>
  <si>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</si>
  <si>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</si>
  <si>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</si>
  <si>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</si>
  <si>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</si>
  <si>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</si>
  <si>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</si>
  <si>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</si>
  <si>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</si>
  <si>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</si>
  <si>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</si>
  <si>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</si>
  <si>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</si>
  <si>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</si>
  <si>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</si>
  <si>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</si>
  <si>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</si>
  <si>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</si>
  <si>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</si>
  <si>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</si>
  <si>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</si>
  <si>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</si>
  <si>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</si>
  <si>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</si>
  <si>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</si>
  <si>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</si>
  <si>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</si>
  <si>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</si>
  <si>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</si>
  <si>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</si>
  <si>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</si>
  <si>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</si>
  <si>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</si>
  <si>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</si>
  <si>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</si>
  <si>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</si>
  <si>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</si>
  <si>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</si>
  <si>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</si>
  <si>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</si>
  <si>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</si>
  <si>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</si>
  <si>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</si>
  <si>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</si>
  <si>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</si>
  <si>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</si>
  <si>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</si>
  <si>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</si>
  <si>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</si>
  <si>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</si>
  <si>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</si>
  <si>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</si>
  <si>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</si>
  <si>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</si>
  <si>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</si>
  <si>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</si>
  <si>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</si>
  <si>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</si>
  <si>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</si>
  <si>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</si>
  <si>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</si>
  <si>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</si>
  <si>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</si>
  <si>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</si>
  <si>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</si>
  <si>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</si>
  <si>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</si>
  <si>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</si>
  <si>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</si>
  <si>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</si>
  <si>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</si>
  <si>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</si>
  <si>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</si>
  <si>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</si>
  <si>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</si>
  <si>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</si>
  <si>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</si>
  <si>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</si>
  <si>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</si>
  <si>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</si>
  <si>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</si>
  <si>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</si>
  <si>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</si>
  <si>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</si>
  <si>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</si>
  <si>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</si>
  <si>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</si>
  <si>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</si>
  <si>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</si>
  <si>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</si>
  <si>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</si>
  <si>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</si>
  <si>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</si>
  <si>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</si>
  <si>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</si>
  <si>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</si>
  <si>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</si>
  <si>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</si>
  <si>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</si>
  <si>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</si>
  <si>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</si>
  <si>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</si>
  <si>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</si>
  <si>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</si>
  <si>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</si>
  <si>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</si>
  <si>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</si>
  <si>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</si>
  <si>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</si>
  <si>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</si>
  <si>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</si>
  <si>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</si>
  <si>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</si>
  <si>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</si>
  <si>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</si>
  <si>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</si>
  <si>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</si>
  <si>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</si>
  <si>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</si>
  <si>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</si>
  <si>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</si>
  <si>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</si>
  <si>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</si>
  <si>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</si>
  <si>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</si>
  <si>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</si>
  <si>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</si>
  <si>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</si>
  <si>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</si>
  <si>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</si>
  <si>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</si>
  <si>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</si>
  <si>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</si>
  <si>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</si>
  <si>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</si>
  <si>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</si>
  <si>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</si>
  <si>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</si>
  <si>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</si>
  <si>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</si>
  <si>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</si>
  <si>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</si>
  <si>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</si>
  <si>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</si>
  <si>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</si>
  <si>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</si>
  <si>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</si>
  <si>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</si>
  <si>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</si>
  <si>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</si>
  <si>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</si>
  <si>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</si>
  <si>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</si>
  <si>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</si>
  <si>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</si>
  <si>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</si>
  <si>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</si>
  <si>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</si>
  <si>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</si>
  <si>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</si>
  <si>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</si>
  <si>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</si>
  <si>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</si>
  <si>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</si>
  <si>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</si>
  <si>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</si>
  <si>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</si>
  <si>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</si>
  <si>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</si>
  <si>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</si>
  <si>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</si>
  <si>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</si>
  <si>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</si>
  <si>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</si>
  <si>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</si>
  <si>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</si>
  <si>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</si>
  <si>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</si>
  <si>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</si>
  <si>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</si>
  <si>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</si>
  <si>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</si>
  <si>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</si>
  <si>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</si>
  <si>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</si>
  <si>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</si>
  <si>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</si>
  <si>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</si>
  <si>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</si>
  <si>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</si>
  <si>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</si>
  <si>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</si>
  <si>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</si>
  <si>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</si>
  <si>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</si>
  <si>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</si>
  <si>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</si>
  <si>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</si>
  <si>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</si>
  <si>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</si>
  <si>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</si>
  <si>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</si>
  <si>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</si>
  <si>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</si>
  <si>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</si>
  <si>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</si>
  <si>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</si>
  <si>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</si>
  <si>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</si>
  <si>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</si>
  <si>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</si>
  <si>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</si>
  <si>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</si>
  <si>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</si>
  <si>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</si>
  <si>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</si>
  <si>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</si>
  <si>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</si>
  <si>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</si>
  <si>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</si>
  <si>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</si>
  <si>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</si>
  <si>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</si>
  <si>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</si>
  <si>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</si>
  <si>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</si>
  <si>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</si>
  <si>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</si>
  <si>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</si>
  <si>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</si>
  <si>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</si>
  <si>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</si>
  <si>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</si>
  <si>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</si>
  <si>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</si>
  <si>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</si>
  <si>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</si>
  <si>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</si>
  <si>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</si>
  <si>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</si>
  <si>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</si>
  <si>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</si>
  <si>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</si>
  <si>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</si>
  <si>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</si>
  <si>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</si>
  <si>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</si>
  <si>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</si>
  <si>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</si>
  <si>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</si>
  <si>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</si>
  <si>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</si>
  <si>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</si>
  <si>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</si>
  <si>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</si>
  <si>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</si>
  <si>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</si>
  <si>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</si>
  <si>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</si>
  <si>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</si>
  <si>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</si>
  <si>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</si>
  <si>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</si>
  <si>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</si>
  <si>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</si>
  <si>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</si>
  <si>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</si>
  <si>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</si>
  <si>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</si>
  <si>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</si>
  <si>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</si>
  <si>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</si>
  <si>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</si>
  <si>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</si>
  <si>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</si>
  <si>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</si>
  <si>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</si>
  <si>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</si>
  <si>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</si>
  <si>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</si>
  <si>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</si>
  <si>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</si>
  <si>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</si>
  <si>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</si>
  <si>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</si>
  <si>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</si>
  <si>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</si>
  <si>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</si>
  <si>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</si>
  <si>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</si>
  <si>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</si>
  <si>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</si>
  <si>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</si>
  <si>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</si>
  <si>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</si>
  <si>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</si>
  <si>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</si>
  <si>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</si>
  <si>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</si>
  <si>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</si>
  <si>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</si>
  <si>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</si>
  <si>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</si>
  <si>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</si>
  <si>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</si>
  <si>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</si>
  <si>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</si>
  <si>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</si>
  <si>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</si>
  <si>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</si>
  <si>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</si>
  <si>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</si>
  <si>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</si>
  <si>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</si>
  <si>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</si>
  <si>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</si>
  <si>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</si>
  <si>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</si>
  <si>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</si>
  <si>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</si>
  <si>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</si>
  <si>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</si>
  <si>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</si>
  <si>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</si>
  <si>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</si>
  <si>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</si>
  <si>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</si>
  <si>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</si>
  <si>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</si>
  <si>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</si>
  <si>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</si>
  <si>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</si>
  <si>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</si>
  <si>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</si>
  <si>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</si>
  <si>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</si>
  <si>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</si>
  <si>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</si>
  <si>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</si>
  <si>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</si>
  <si>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</si>
  <si>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</si>
  <si>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</si>
  <si>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</si>
  <si>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</si>
  <si>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</si>
  <si>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</si>
  <si>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</si>
  <si>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</si>
  <si>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</si>
  <si>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</si>
  <si>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</si>
  <si>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</si>
  <si>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</si>
  <si>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</si>
  <si>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</si>
  <si>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</si>
  <si>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</si>
  <si>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</si>
  <si>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</si>
  <si>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</si>
  <si>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</si>
  <si>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</si>
  <si>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</si>
  <si>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</si>
  <si>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</si>
  <si>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</si>
  <si>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</si>
  <si>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</si>
  <si>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</si>
  <si>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</si>
  <si>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</si>
  <si>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</si>
  <si>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</si>
  <si>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</si>
  <si>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</si>
  <si>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</si>
  <si>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</si>
  <si>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</si>
  <si>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</si>
  <si>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</si>
  <si>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</si>
  <si>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</si>
  <si>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</si>
  <si>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</si>
  <si>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</si>
  <si>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</si>
  <si>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</si>
  <si>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</si>
  <si>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</si>
  <si>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</si>
  <si>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</si>
  <si>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</si>
  <si>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</si>
  <si>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</si>
  <si>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</si>
  <si>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</si>
  <si>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</si>
  <si>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</si>
  <si>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</si>
  <si>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</si>
  <si>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</si>
  <si>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</si>
  <si>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</si>
  <si>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</si>
  <si>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</si>
  <si>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</si>
  <si>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</si>
  <si>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</si>
  <si>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</si>
  <si>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</si>
  <si>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</si>
  <si>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</si>
  <si>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</si>
  <si>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</si>
  <si>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</si>
  <si>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</si>
  <si>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</si>
  <si>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</si>
  <si>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</si>
  <si>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</si>
  <si>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</si>
  <si>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</si>
  <si>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</si>
  <si>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</si>
  <si>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</si>
  <si>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</si>
  <si>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</si>
  <si>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</si>
  <si>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</si>
  <si>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</si>
  <si>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</si>
  <si>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</si>
  <si>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</si>
  <si>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</si>
  <si>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</si>
  <si>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</si>
  <si>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</si>
  <si>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</si>
  <si>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</si>
  <si>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</si>
  <si>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</si>
  <si>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</si>
  <si>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</si>
  <si>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</si>
  <si>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</si>
  <si>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</si>
  <si>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</si>
  <si>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</si>
  <si>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</si>
  <si>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</si>
  <si>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</si>
  <si>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</si>
  <si>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</si>
  <si>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</si>
  <si>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</si>
  <si>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</si>
  <si>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</si>
  <si>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</si>
  <si>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</si>
  <si>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</si>
  <si>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</si>
  <si>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</si>
  <si>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</si>
  <si>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</si>
  <si>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</si>
  <si>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</si>
  <si>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</si>
  <si>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</si>
  <si>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</si>
  <si>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</si>
  <si>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</si>
  <si>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</si>
  <si>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</si>
  <si>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</si>
  <si>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</si>
  <si>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</si>
  <si>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</si>
  <si>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</si>
  <si>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</si>
  <si>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</si>
  <si>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</si>
  <si>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</si>
  <si>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</si>
  <si>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</si>
  <si>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</si>
  <si>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</si>
  <si>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</si>
  <si>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</si>
  <si>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</si>
  <si>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</si>
  <si>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</si>
  <si>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</si>
  <si>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</si>
  <si>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</si>
  <si>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</si>
  <si>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</si>
  <si>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</si>
  <si>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</si>
  <si>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</si>
  <si>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</si>
  <si>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</si>
  <si>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</si>
  <si>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</si>
  <si>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</si>
  <si>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</si>
  <si>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</si>
  <si>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</si>
  <si>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</si>
  <si>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</si>
  <si>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</si>
  <si>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</si>
  <si>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</si>
  <si>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</si>
  <si>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</si>
  <si>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</si>
  <si>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</si>
  <si>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</si>
  <si>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</si>
  <si>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</si>
  <si>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</si>
  <si>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</si>
  <si>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</si>
  <si>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</si>
  <si>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</si>
  <si>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</si>
  <si>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</si>
  <si>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</si>
  <si>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</si>
  <si>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</si>
  <si>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</si>
  <si>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</si>
  <si>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</si>
  <si>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</si>
  <si>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</si>
  <si>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</si>
  <si>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</si>
  <si>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</si>
  <si>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</si>
  <si>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</si>
  <si>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</si>
  <si>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</si>
  <si>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</si>
  <si>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</si>
  <si>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</si>
  <si>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</si>
  <si>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</si>
  <si>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</si>
  <si>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</si>
  <si>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</si>
  <si>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</si>
  <si>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</si>
  <si>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</si>
  <si>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</si>
  <si>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</si>
  <si>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</si>
  <si>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</si>
  <si>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</si>
  <si>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</si>
  <si>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</si>
  <si>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</si>
  <si>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</si>
  <si>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</si>
  <si>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</si>
  <si>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</si>
  <si>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</si>
  <si>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</si>
  <si>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</si>
  <si>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</si>
  <si>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</si>
  <si>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</si>
  <si>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</si>
  <si>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</si>
  <si>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</si>
  <si>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</si>
  <si>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</si>
  <si>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</si>
  <si>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</si>
  <si>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</si>
  <si>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</si>
  <si>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</si>
  <si>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</si>
  <si>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</si>
  <si>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</si>
  <si>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</si>
  <si>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</si>
  <si>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</si>
  <si>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</si>
  <si>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</si>
  <si>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</si>
  <si>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</si>
  <si>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</si>
  <si>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</si>
  <si>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</si>
  <si>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</si>
  <si>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</si>
  <si>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</si>
  <si>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</si>
  <si>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</si>
  <si>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</si>
  <si>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</si>
  <si>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</si>
  <si>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</si>
  <si>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</si>
  <si>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</si>
  <si>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</si>
  <si>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</si>
  <si>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</si>
  <si>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</si>
  <si>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</si>
  <si>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</si>
  <si>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</si>
  <si>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</si>
  <si>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</si>
  <si>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</si>
  <si>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</si>
  <si>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</si>
  <si>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</si>
  <si>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</si>
  <si>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</si>
  <si>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</si>
  <si>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</si>
  <si>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</si>
  <si>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</si>
  <si>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</si>
  <si>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</si>
  <si>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</si>
  <si>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</si>
  <si>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</si>
  <si>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</si>
  <si>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</si>
  <si>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</si>
  <si>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</si>
  <si>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</si>
  <si>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</si>
  <si>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</si>
  <si>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</si>
  <si>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</si>
  <si>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</si>
  <si>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</si>
  <si>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</si>
  <si>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</si>
  <si>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</si>
  <si>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</si>
  <si>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</si>
  <si>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</si>
  <si>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</si>
  <si>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</si>
  <si>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</si>
  <si>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</si>
  <si>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</si>
  <si>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</si>
  <si>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</si>
  <si>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</si>
  <si>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</si>
  <si>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</si>
  <si>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</si>
  <si>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</si>
  <si>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</si>
  <si>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</si>
  <si>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</si>
  <si>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</si>
  <si>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</si>
  <si>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</si>
  <si>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</si>
  <si>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</si>
  <si>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</si>
  <si>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</si>
  <si>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</si>
  <si>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</si>
  <si>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</si>
  <si>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</si>
  <si>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</si>
  <si>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</si>
  <si>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</si>
  <si>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</si>
  <si>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</si>
  <si>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</si>
  <si>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</si>
  <si>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</si>
  <si>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</si>
  <si>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</si>
  <si>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</si>
  <si>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</si>
  <si>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</si>
  <si>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</si>
  <si>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</si>
  <si>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</si>
  <si>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</si>
  <si>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</si>
  <si>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</si>
  <si>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</si>
  <si>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</si>
  <si>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</si>
  <si>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</si>
  <si>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</si>
  <si>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</si>
  <si>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</si>
  <si>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</si>
  <si>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</si>
  <si>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</si>
  <si>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</si>
  <si>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</si>
  <si>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</si>
  <si>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</si>
  <si>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</si>
  <si>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</si>
  <si>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</si>
  <si>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</si>
  <si>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</si>
  <si>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</si>
  <si>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</si>
  <si>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</si>
  <si>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</si>
  <si>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</si>
  <si>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</si>
  <si>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</si>
  <si>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</si>
  <si>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</si>
  <si>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</si>
  <si>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</si>
  <si>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</si>
  <si>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</si>
  <si>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</si>
  <si>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</si>
  <si>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</si>
  <si>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</si>
  <si>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</si>
  <si>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</si>
  <si>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</si>
  <si>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</si>
  <si>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</si>
  <si>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</si>
  <si>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</si>
  <si>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</si>
  <si>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</si>
  <si>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</si>
  <si>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</si>
  <si>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</si>
  <si>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</si>
  <si>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</si>
  <si>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</si>
  <si>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</si>
  <si>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</si>
  <si>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</si>
  <si>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</si>
  <si>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</si>
  <si>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</si>
  <si>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</si>
  <si>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</si>
  <si>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</si>
  <si>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</si>
  <si>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</si>
  <si>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</si>
  <si>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</si>
  <si>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</si>
  <si>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</si>
  <si>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</si>
  <si>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</si>
  <si>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</si>
  <si>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</si>
  <si>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</si>
  <si>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</si>
  <si>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</si>
  <si>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</si>
  <si>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</si>
  <si>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</si>
  <si>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</si>
  <si>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</si>
  <si>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</si>
  <si>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</si>
  <si>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</si>
  <si>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</si>
  <si>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</si>
  <si>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</si>
  <si>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</si>
  <si>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</si>
  <si>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</si>
  <si>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</si>
  <si>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</si>
  <si>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</si>
  <si>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</si>
  <si>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</si>
  <si>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</si>
  <si>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</si>
  <si>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</si>
  <si>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</si>
  <si>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</si>
  <si>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</si>
  <si>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</si>
  <si>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</si>
  <si>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</si>
  <si>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</si>
  <si>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</si>
  <si>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</si>
  <si>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</si>
  <si>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</si>
  <si>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</si>
  <si>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</si>
  <si>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</si>
  <si>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</si>
  <si>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</si>
  <si>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</si>
  <si>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</si>
  <si>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</si>
  <si>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</si>
  <si>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</si>
  <si>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</si>
  <si>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</si>
  <si>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</si>
  <si>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</si>
  <si>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</si>
  <si>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</si>
  <si>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</si>
  <si>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</si>
  <si>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</si>
  <si>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</si>
  <si>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</si>
  <si>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</si>
  <si>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</si>
  <si>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</si>
  <si>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</si>
  <si>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</si>
  <si>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</si>
  <si>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</si>
  <si>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</si>
  <si>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</si>
  <si>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</si>
  <si>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</si>
  <si>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</si>
  <si>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</si>
  <si>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</si>
  <si>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</si>
  <si>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</si>
  <si>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</si>
  <si>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</si>
  <si>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</si>
  <si>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</si>
  <si>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</si>
  <si>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</si>
  <si>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</si>
  <si>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</si>
  <si>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</si>
  <si>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</si>
  <si>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</si>
  <si>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</si>
  <si>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</si>
  <si>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</si>
  <si>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</si>
  <si>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</si>
  <si>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</si>
  <si>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</si>
  <si>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</si>
  <si>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</si>
  <si>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</si>
  <si>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</si>
  <si>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</si>
  <si>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</si>
  <si>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</si>
  <si>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</si>
  <si>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</si>
  <si>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</si>
  <si>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</si>
  <si>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</si>
  <si>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</si>
  <si>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</si>
  <si>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</si>
  <si>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</si>
  <si>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</si>
  <si>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</si>
  <si>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</si>
  <si>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</si>
  <si>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</si>
  <si>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</si>
  <si>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</si>
  <si>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</si>
  <si>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</si>
  <si>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</si>
  <si>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</si>
  <si>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</si>
  <si>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</si>
  <si>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</si>
  <si>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</si>
  <si>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</si>
  <si>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</si>
  <si>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</si>
  <si>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</si>
  <si>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</si>
  <si>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</si>
  <si>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</si>
  <si>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</si>
  <si>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</si>
  <si>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</si>
  <si>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</si>
  <si>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</si>
  <si>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</si>
  <si>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</si>
  <si>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</si>
  <si>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</si>
  <si>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</si>
  <si>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</si>
  <si>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</si>
  <si>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</si>
  <si>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</si>
  <si>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</si>
  <si>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</si>
  <si>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</si>
  <si>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</si>
  <si>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</si>
  <si>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</si>
  <si>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</si>
  <si>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</si>
  <si>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</si>
  <si>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</si>
  <si>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</si>
  <si>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</si>
  <si>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</si>
  <si>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</si>
  <si>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</si>
  <si>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</si>
  <si>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</si>
  <si>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</si>
  <si>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</si>
  <si>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</si>
  <si>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</si>
  <si>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</si>
  <si>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</si>
  <si>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</si>
  <si>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</si>
  <si>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</si>
  <si>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</si>
  <si>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</si>
  <si>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</si>
  <si>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</si>
  <si>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</si>
  <si>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</si>
  <si>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</si>
  <si>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</si>
  <si>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</si>
  <si>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</si>
  <si>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</si>
  <si>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</si>
  <si>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</si>
  <si>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</si>
  <si>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</si>
  <si>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</si>
  <si>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</si>
  <si>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</si>
  <si>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</si>
  <si>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</si>
  <si>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</si>
  <si>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</si>
  <si>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</si>
  <si>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</si>
  <si>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</si>
  <si>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</si>
  <si>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</si>
  <si>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</si>
  <si>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</si>
  <si>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</si>
  <si>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</si>
  <si>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</si>
  <si>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</si>
  <si>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</si>
  <si>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</si>
  <si>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</si>
  <si>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</si>
  <si>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</si>
  <si>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</si>
  <si>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</si>
  <si>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</si>
  <si>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</si>
  <si>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</si>
  <si>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</si>
  <si>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</si>
  <si>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</si>
  <si>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</si>
  <si>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</si>
  <si>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</si>
  <si>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</si>
  <si>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</si>
  <si>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</si>
  <si>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</si>
  <si>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</si>
  <si>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</si>
  <si>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</si>
  <si>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</si>
  <si>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</si>
  <si>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</si>
  <si>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</si>
  <si>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</si>
  <si>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</si>
  <si>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</si>
  <si>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</si>
  <si>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</si>
  <si>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</si>
  <si>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</si>
  <si>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</si>
  <si>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</si>
  <si>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</si>
  <si>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</si>
  <si>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</si>
  <si>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</si>
  <si>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</si>
  <si>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</si>
  <si>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</si>
  <si>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</si>
  <si>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</si>
  <si>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</si>
  <si>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</si>
  <si>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</si>
  <si>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</si>
  <si>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</si>
  <si>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</si>
  <si>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</si>
  <si>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</si>
  <si>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</si>
  <si>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</si>
  <si>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</si>
  <si>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</si>
  <si>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</si>
  <si>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</si>
  <si>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</si>
  <si>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</si>
  <si>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</si>
  <si>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</si>
  <si>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</si>
  <si>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</si>
  <si>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</si>
  <si>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</si>
  <si>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</si>
  <si>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</si>
  <si>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</si>
  <si>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</si>
  <si>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</si>
  <si>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</si>
  <si>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</si>
  <si>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</si>
  <si>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</si>
  <si>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</si>
  <si>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</si>
  <si>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</si>
  <si>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</si>
  <si>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</si>
  <si>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</si>
  <si>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</si>
  <si>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</si>
  <si>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</si>
  <si>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</si>
  <si>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</si>
  <si>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</si>
  <si>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</si>
  <si>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</si>
  <si>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</si>
  <si>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</si>
  <si>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</si>
  <si>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</si>
  <si>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</si>
  <si>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</si>
  <si>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</si>
  <si>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</si>
  <si>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</si>
  <si>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</si>
  <si>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</si>
  <si>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</si>
  <si>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</si>
  <si>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</si>
  <si>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</si>
  <si>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</si>
  <si>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</si>
  <si>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</si>
  <si>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</si>
  <si>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</si>
  <si>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</si>
  <si>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</si>
  <si>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</si>
  <si>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</si>
  <si>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</si>
  <si>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</si>
  <si>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</si>
  <si>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</si>
  <si>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</si>
  <si>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</si>
  <si>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</si>
  <si>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</si>
  <si>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</si>
  <si>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</si>
  <si>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</si>
  <si>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</si>
  <si>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</si>
  <si>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</si>
  <si>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</si>
  <si>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</si>
  <si>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</si>
  <si>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</si>
  <si>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</si>
  <si>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</si>
  <si>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</si>
  <si>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</si>
  <si>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</si>
  <si>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</si>
  <si>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</si>
  <si>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</si>
  <si>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</si>
  <si>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</si>
  <si>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</si>
  <si>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</si>
  <si>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</si>
  <si>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</si>
  <si>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</si>
  <si>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</si>
  <si>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</si>
  <si>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</si>
  <si>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</si>
  <si>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</si>
  <si>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</si>
  <si>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</si>
  <si>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</si>
  <si>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</si>
  <si>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</si>
  <si>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</si>
  <si>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</si>
  <si>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</si>
  <si>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</si>
  <si>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</si>
  <si>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</si>
  <si>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</si>
  <si>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</si>
  <si>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</si>
  <si>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</si>
  <si>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</si>
  <si>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</si>
  <si>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</si>
  <si>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</si>
  <si>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</si>
  <si>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</si>
  <si>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</si>
  <si>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</si>
  <si>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</si>
  <si>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</si>
  <si>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</si>
  <si>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</si>
  <si>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</si>
  <si>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</si>
  <si>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</si>
  <si>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</si>
  <si>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</si>
  <si>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</si>
  <si>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</si>
  <si>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</si>
  <si>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</si>
  <si>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</si>
  <si>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</si>
  <si>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</si>
  <si>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</si>
  <si>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</si>
  <si>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</si>
  <si>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</si>
  <si>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</si>
  <si>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</si>
  <si>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</si>
  <si>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</si>
  <si>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</si>
  <si>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</si>
  <si>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</si>
  <si>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</si>
  <si>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</si>
  <si>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</si>
  <si>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</si>
  <si>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</si>
  <si>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</si>
  <si>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</si>
  <si>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</si>
  <si>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</si>
  <si>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</si>
  <si>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</si>
  <si>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</si>
  <si>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</si>
  <si>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</si>
  <si>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</si>
  <si>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</si>
  <si>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</si>
  <si>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</si>
  <si>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</si>
  <si>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</si>
  <si>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</si>
  <si>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</si>
  <si>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</si>
  <si>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</si>
  <si>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</si>
  <si>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</si>
  <si>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</si>
  <si>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</si>
  <si>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</si>
  <si>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</si>
  <si>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</si>
  <si>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</si>
  <si>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</si>
  <si>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</si>
  <si>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</si>
  <si>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</si>
  <si>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</si>
  <si>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</si>
  <si>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</si>
  <si>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</si>
  <si>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</si>
  <si>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</si>
  <si>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</si>
  <si>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</si>
  <si>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</si>
  <si>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</si>
  <si>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</si>
  <si>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</si>
  <si>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</si>
  <si>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</si>
  <si>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</si>
  <si>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</si>
  <si>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</si>
  <si>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</si>
  <si>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</si>
  <si>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</si>
  <si>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</si>
  <si>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</si>
  <si>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</si>
  <si>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</si>
  <si>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</si>
  <si>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</si>
  <si>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</si>
  <si>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</si>
  <si>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</si>
  <si>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</si>
  <si>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</si>
  <si>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</si>
  <si>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</si>
  <si>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</si>
  <si>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</si>
  <si>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</si>
  <si>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</si>
  <si>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</si>
  <si>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</si>
  <si>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</si>
  <si>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</si>
  <si>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</si>
  <si>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</si>
  <si>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</si>
  <si>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</si>
  <si>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</si>
  <si>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</si>
  <si>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</si>
  <si>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</si>
  <si>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</si>
  <si>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</si>
  <si>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</si>
  <si>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</si>
  <si>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</si>
  <si>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</si>
  <si>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</si>
  <si>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</si>
  <si>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</si>
  <si>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</si>
  <si>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</si>
  <si>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</si>
  <si>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</si>
  <si>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</si>
  <si>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</si>
  <si>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</si>
  <si>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</si>
  <si>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</si>
  <si>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</si>
  <si>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</si>
  <si>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</si>
  <si>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</si>
  <si>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</si>
  <si>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</si>
  <si>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</si>
  <si>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</si>
  <si>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</si>
  <si>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</si>
  <si>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</si>
  <si>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</si>
  <si>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</si>
  <si>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</si>
  <si>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</si>
  <si>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</si>
  <si>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</si>
  <si>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</si>
  <si>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</si>
  <si>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</si>
  <si>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</si>
  <si>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</si>
  <si>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</si>
  <si>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</si>
  <si>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</si>
  <si>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</si>
  <si>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</si>
  <si>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</si>
  <si>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</si>
  <si>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</si>
  <si>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</si>
  <si>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</si>
  <si>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</si>
  <si>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</si>
  <si>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</si>
  <si>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</si>
  <si>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</si>
  <si>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</si>
  <si>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</si>
  <si>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</si>
  <si>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</si>
  <si>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</si>
  <si>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</si>
  <si>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</si>
  <si>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</si>
  <si>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</si>
  <si>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</si>
  <si>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</si>
  <si>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</si>
  <si>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</si>
  <si>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</si>
  <si>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</si>
  <si>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</si>
  <si>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</si>
  <si>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</si>
  <si>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</si>
  <si>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</si>
  <si>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</si>
  <si>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</si>
  <si>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</si>
  <si>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</si>
  <si>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</si>
  <si>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</si>
  <si>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</si>
  <si>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</si>
  <si>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</si>
  <si>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</si>
  <si>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</si>
  <si>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</si>
  <si>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</si>
  <si>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</si>
  <si>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</si>
  <si>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</si>
  <si>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</si>
  <si>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</si>
  <si>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</si>
  <si>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</si>
  <si>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</si>
  <si>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</si>
  <si>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</si>
  <si>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</si>
  <si>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</si>
  <si>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</si>
  <si>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</si>
  <si>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</si>
  <si>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</si>
  <si>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</si>
  <si>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</si>
  <si>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</si>
  <si>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</si>
  <si>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</si>
  <si>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</si>
  <si>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</si>
  <si>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</si>
  <si>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</si>
  <si>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</si>
  <si>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</si>
  <si>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</si>
  <si>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</si>
  <si>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</si>
  <si>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</si>
  <si>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</si>
  <si>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</si>
  <si>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</si>
  <si>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</si>
  <si>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</si>
  <si>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</si>
  <si>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</si>
  <si>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</si>
  <si>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</si>
  <si>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</si>
  <si>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</si>
  <si>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</si>
  <si>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</si>
  <si>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</si>
  <si>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</si>
  <si>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</si>
  <si>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</si>
  <si>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</si>
  <si>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</si>
  <si>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</si>
  <si>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</si>
  <si>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</si>
  <si>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</si>
  <si>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</si>
  <si>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</si>
  <si>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</si>
  <si>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</si>
  <si>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</si>
  <si>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</si>
  <si>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</si>
  <si>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</si>
  <si>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</si>
  <si>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</si>
  <si>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</si>
  <si>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</si>
  <si>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</si>
  <si>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</si>
  <si>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</si>
  <si>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</si>
  <si>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</si>
  <si>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</si>
  <si>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</si>
  <si>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</si>
  <si>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</si>
  <si>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</si>
  <si>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</si>
  <si>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</si>
  <si>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</si>
  <si>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</si>
  <si>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</si>
  <si>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</si>
  <si>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</si>
  <si>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</si>
  <si>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</si>
  <si>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</si>
  <si>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</si>
  <si>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</si>
  <si>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</si>
  <si>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</si>
  <si>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</si>
  <si>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</si>
  <si>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</si>
  <si>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</si>
  <si>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</si>
  <si>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</si>
  <si>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</si>
  <si>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</si>
  <si>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</si>
  <si>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</si>
  <si>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</si>
  <si>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</si>
  <si>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</si>
  <si>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</si>
  <si>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</si>
  <si>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</si>
  <si>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</si>
  <si>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</si>
  <si>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</si>
  <si>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</si>
  <si>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</si>
  <si>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</si>
  <si>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</si>
  <si>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</si>
  <si>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</si>
  <si>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</si>
  <si>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</si>
  <si>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</si>
  <si>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</si>
  <si>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</si>
  <si>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</si>
  <si>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</si>
  <si>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</si>
  <si>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</si>
  <si>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</si>
  <si>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</si>
  <si>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</si>
  <si>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</si>
  <si>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</si>
  <si>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</si>
  <si>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</si>
  <si>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</si>
  <si>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</si>
  <si>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</si>
  <si>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</si>
  <si>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</si>
  <si>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</si>
  <si>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</si>
  <si>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</si>
  <si>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</si>
  <si>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</si>
  <si>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</si>
  <si>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</si>
  <si>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</si>
  <si>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</si>
  <si>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</si>
  <si>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</si>
  <si>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</si>
  <si>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</si>
  <si>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</si>
  <si>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</si>
  <si>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</si>
  <si>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</si>
  <si>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</si>
  <si>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</si>
  <si>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</si>
  <si>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</si>
  <si>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</si>
  <si>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</si>
  <si>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</si>
  <si>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</si>
  <si>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</si>
  <si>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</si>
  <si>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</si>
  <si>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</si>
  <si>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</si>
  <si>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</si>
  <si>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</si>
  <si>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</si>
  <si>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</si>
  <si>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</si>
  <si>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</si>
  <si>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</si>
  <si>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</si>
  <si>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</si>
  <si>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</si>
  <si>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</si>
  <si>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</si>
  <si>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</si>
  <si>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</si>
  <si>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</si>
  <si>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</si>
  <si>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</si>
  <si>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</si>
  <si>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</si>
  <si>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</si>
  <si>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</si>
  <si>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</si>
  <si>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</si>
  <si>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</si>
  <si>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</si>
  <si>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</si>
  <si>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</si>
  <si>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</si>
  <si>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</si>
  <si>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</si>
  <si>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</si>
  <si>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</si>
  <si>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</si>
  <si>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</si>
  <si>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</si>
  <si>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</si>
  <si>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</si>
  <si>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</si>
  <si>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</si>
  <si>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</si>
  <si>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</si>
  <si>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</si>
  <si>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</si>
  <si>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</si>
  <si>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</si>
  <si>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</si>
  <si>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</si>
  <si>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</si>
  <si>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</si>
  <si>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</si>
  <si>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</si>
  <si>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</si>
  <si>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</si>
  <si>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</si>
  <si>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</si>
  <si>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</si>
  <si>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</si>
  <si>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</si>
  <si>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</si>
  <si>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</si>
  <si>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</si>
  <si>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</si>
  <si>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</si>
  <si>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</si>
  <si>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</si>
  <si>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</si>
  <si>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</si>
  <si>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</si>
  <si>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</si>
  <si>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</si>
  <si>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</si>
  <si>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</si>
  <si>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</si>
  <si>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</si>
  <si>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</si>
  <si>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</si>
  <si>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</si>
  <si>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</si>
  <si>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</si>
  <si>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</si>
  <si>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</si>
  <si>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</si>
  <si>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</si>
  <si>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</si>
  <si>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</si>
  <si>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</si>
  <si>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</si>
  <si>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</si>
  <si>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</si>
  <si>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</si>
  <si>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</si>
  <si>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</si>
  <si>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</si>
  <si>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</si>
  <si>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</si>
  <si>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</si>
  <si>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</si>
  <si>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</si>
  <si>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</si>
  <si>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</si>
  <si>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</si>
  <si>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</si>
  <si>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</si>
  <si>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</si>
  <si>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</si>
  <si>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</si>
  <si>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</si>
  <si>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</si>
  <si>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</si>
  <si>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</si>
  <si>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</si>
  <si>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</si>
  <si>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</si>
  <si>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</si>
  <si>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</si>
  <si>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</si>
  <si>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</si>
  <si>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</si>
  <si>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</si>
  <si>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</si>
  <si>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</si>
  <si>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</si>
  <si>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</si>
  <si>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</si>
  <si>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</si>
  <si>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</si>
  <si>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</si>
  <si>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</si>
  <si>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</si>
  <si>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</si>
  <si>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</si>
  <si>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</si>
  <si>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</si>
  <si>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</si>
  <si>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</si>
  <si>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</si>
  <si>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</si>
  <si>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</si>
  <si>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</si>
  <si>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</si>
  <si>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</si>
  <si>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</si>
  <si>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</si>
  <si>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</si>
  <si>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</si>
  <si>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</si>
  <si>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</si>
  <si>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</si>
  <si>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</si>
  <si>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</si>
  <si>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</si>
  <si>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</si>
  <si>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</si>
  <si>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</si>
  <si>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</si>
  <si>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</si>
  <si>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</si>
  <si>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</si>
  <si>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</si>
  <si>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</si>
  <si>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</si>
  <si>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</si>
  <si>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</si>
  <si>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</si>
  <si>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</si>
  <si>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</si>
  <si>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</si>
  <si>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</si>
  <si>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</si>
  <si>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</si>
  <si>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</si>
  <si>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</si>
  <si>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</si>
  <si>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</si>
  <si>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</si>
  <si>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</si>
  <si>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</si>
  <si>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</si>
  <si>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</si>
  <si>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</si>
  <si>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</si>
  <si>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</si>
  <si>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</si>
  <si>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</si>
  <si>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</si>
  <si>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</si>
  <si>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</si>
  <si>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</si>
  <si>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</si>
  <si>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</si>
  <si>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</si>
  <si>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</si>
  <si>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</si>
  <si>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</si>
  <si>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</si>
  <si>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</si>
  <si>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</si>
  <si>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</si>
  <si>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</si>
  <si>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</si>
  <si>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</si>
  <si>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</si>
  <si>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</si>
  <si>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</si>
  <si>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</si>
  <si>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</si>
  <si>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</si>
  <si>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</si>
  <si>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</si>
  <si>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</si>
  <si>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</si>
  <si>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</si>
  <si>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</si>
  <si>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</si>
  <si>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</si>
  <si>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</si>
  <si>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</si>
  <si>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</si>
  <si>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</si>
  <si>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</si>
  <si>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</si>
  <si>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</si>
  <si>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</si>
  <si>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</si>
  <si>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</si>
  <si>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</si>
  <si>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</si>
  <si>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</si>
  <si>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</si>
  <si>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</si>
  <si>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</si>
  <si>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</si>
  <si>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</si>
  <si>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</si>
  <si>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</si>
  <si>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</si>
  <si>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</si>
  <si>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</si>
  <si>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</si>
  <si>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</si>
  <si>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</si>
  <si>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</si>
  <si>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</si>
  <si>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</si>
  <si>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</si>
  <si>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</si>
  <si>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</si>
  <si>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</si>
  <si>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</si>
  <si>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</si>
  <si>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</si>
  <si>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</si>
  <si>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</si>
  <si>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</si>
  <si>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</si>
  <si>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</si>
  <si>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</si>
  <si>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</si>
  <si>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</si>
  <si>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</si>
  <si>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</si>
  <si>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</si>
  <si>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</si>
  <si>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</si>
  <si>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</si>
  <si>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Count of state</t>
  </si>
  <si>
    <t>Column Labels</t>
  </si>
  <si>
    <t>(blank)</t>
  </si>
  <si>
    <t>Grand Total</t>
  </si>
  <si>
    <t>Row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</si>
  <si>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</si>
  <si>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</si>
  <si>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</si>
  <si>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</si>
  <si>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</si>
  <si>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</si>
  <si>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</si>
  <si>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</si>
  <si>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</si>
  <si>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</si>
  <si>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Count of state</t>
  </si>
  <si>
    <t>'s books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</si>
  <si>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</si>
  <si>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</si>
  <si>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</si>
  <si>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</si>
  <si>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</si>
  <si>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</si>
  <si>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</si>
  <si>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</si>
  <si>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</si>
  <si>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hardware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</si>
  <si>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</si>
  <si>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</si>
  <si>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</si>
  <si>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</si>
  <si>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</si>
  <si>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</si>
  <si>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</si>
  <si>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</si>
  <si>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</si>
  <si>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</si>
  <si>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</si>
  <si>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</si>
  <si>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</si>
  <si>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</si>
  <si>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plays</t>
  </si>
  <si>
    <t>podcasts</t>
  </si>
  <si>
    <t>pop</t>
  </si>
  <si>
    <t>rt books</t>
  </si>
  <si>
    <t>sic</t>
  </si>
  <si>
    <t>sical</t>
  </si>
  <si>
    <t>slations</t>
  </si>
  <si>
    <t>sm/audio</t>
  </si>
  <si>
    <t>tal</t>
  </si>
  <si>
    <t>television</t>
  </si>
  <si>
    <t>ts</t>
  </si>
  <si>
    <t>#VALUE!</t>
  </si>
  <si>
    <t>date_created_conversion</t>
  </si>
  <si>
    <t>date_ended_conversion</t>
  </si>
  <si>
    <t>Total Count of date_created_conversion</t>
  </si>
  <si>
    <t>Count of date_created_conversion</t>
  </si>
  <si>
    <t>&lt;5/17/09</t>
  </si>
  <si>
    <t>Qtr2</t>
  </si>
  <si>
    <t>Qtr3</t>
  </si>
  <si>
    <t>Qtr4</t>
  </si>
  <si>
    <t>Qtr1</t>
  </si>
  <si>
    <t>Years</t>
  </si>
  <si>
    <t>Goal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</si>
  <si>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</si>
  <si>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</si>
  <si>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</si>
  <si>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</si>
  <si>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</si>
  <si>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</si>
  <si>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Number_Successful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</si>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</sst>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833C-6842-A554-6E91ED8A569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833C-6842-A554-6E91ED8A5696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833C-6842-A554-6E91ED8A5696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833C-6842-A554-6E91ED8A5696}"/>
            </c:ext>
          </c:extLst>
        </c:ser>
        <c:ser>
          <c:idx val="4"/>
          <c:order val="4"/>
          <c:tx>
            <c:v>(blank)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833C-6842-A554-6E91ED8A5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7403424"/>
        <c:axId val="1187964352"/>
      </c:barChart>
      <c:catAx>
        <c:axId val="11874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964352"/>
        <c:crosses val="autoZero"/>
        <c:auto val="1"/>
        <c:lblAlgn val="ctr"/>
        <c:lblOffset val="100"/>
        <c:noMultiLvlLbl val="0"/>
      </c:catAx>
      <c:valAx>
        <c:axId val="118796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[Youngblood_StarterBook.xlsx]StateBySubCategory!PivotTable4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StateBySubCategory!$A$6:$A$44</c:f>
              <c:strCache>
                <c:ptCount val="38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#VALUE!</c:v>
                </c:pt>
                <c:pt idx="37">
                  <c:v>(blank)</c:v>
                </c:pt>
              </c:strCache>
            </c:strRef>
          </c:cat>
          <c:val>
            <c:numRef>
              <c:f>StateBySubCategory!$B$6:$B$44</c:f>
              <c:numCache>
                <c:formatCode>General</c:formatCode>
                <c:ptCount val="38"/>
                <c:pt idx="5">
                  <c:v>40</c:v>
                </c:pt>
                <c:pt idx="8">
                  <c:v>60</c:v>
                </c:pt>
                <c:pt idx="17">
                  <c:v>20</c:v>
                </c:pt>
                <c:pt idx="18">
                  <c:v>100</c:v>
                </c:pt>
                <c:pt idx="19">
                  <c:v>18</c:v>
                </c:pt>
                <c:pt idx="24">
                  <c:v>17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5-2343-B585-494A51051A9E}"/>
            </c:ext>
          </c:extLst>
        </c:ser>
        <c:ser>
          <c:idx val="1"/>
          <c:order val="1"/>
          <c:tx>
            <c:strRef>
              <c:f>StateBySubCategory!$C$4:$C$5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StateBySubCategory!$A$6:$A$44</c:f>
              <c:strCache>
                <c:ptCount val="38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#VALUE!</c:v>
                </c:pt>
                <c:pt idx="37">
                  <c:v>(blank)</c:v>
                </c:pt>
              </c:strCache>
            </c:strRef>
          </c:cat>
          <c:val>
            <c:numRef>
              <c:f>StateBySubCategory!$C$6:$C$44</c:f>
              <c:numCache>
                <c:formatCode>General</c:formatCode>
                <c:ptCount val="38"/>
                <c:pt idx="0">
                  <c:v>40</c:v>
                </c:pt>
                <c:pt idx="1">
                  <c:v>100</c:v>
                </c:pt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8">
                  <c:v>120</c:v>
                </c:pt>
                <c:pt idx="9">
                  <c:v>11</c:v>
                </c:pt>
                <c:pt idx="11">
                  <c:v>57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80</c:v>
                </c:pt>
                <c:pt idx="16">
                  <c:v>40</c:v>
                </c:pt>
                <c:pt idx="17">
                  <c:v>120</c:v>
                </c:pt>
                <c:pt idx="18">
                  <c:v>60</c:v>
                </c:pt>
                <c:pt idx="19">
                  <c:v>2</c:v>
                </c:pt>
                <c:pt idx="20">
                  <c:v>140</c:v>
                </c:pt>
                <c:pt idx="22">
                  <c:v>20</c:v>
                </c:pt>
                <c:pt idx="24">
                  <c:v>80</c:v>
                </c:pt>
                <c:pt idx="25">
                  <c:v>353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5-2343-B585-494A51051A9E}"/>
            </c:ext>
          </c:extLst>
        </c:ser>
        <c:ser>
          <c:idx val="2"/>
          <c:order val="2"/>
          <c:tx>
            <c:strRef>
              <c:f>StateBySubCategory!$D$4:$D$5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StateBySubCategory!$A$6:$A$44</c:f>
              <c:strCache>
                <c:ptCount val="38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#VALUE!</c:v>
                </c:pt>
                <c:pt idx="37">
                  <c:v>(blank)</c:v>
                </c:pt>
              </c:strCache>
            </c:strRef>
          </c:cat>
          <c:val>
            <c:numRef>
              <c:f>StateBySubCategory!$D$6:$D$44</c:f>
              <c:numCache>
                <c:formatCode>General</c:formatCode>
                <c:ptCount val="38"/>
                <c:pt idx="6">
                  <c:v>6</c:v>
                </c:pt>
                <c:pt idx="16">
                  <c:v>20</c:v>
                </c:pt>
                <c:pt idx="24">
                  <c:v>5</c:v>
                </c:pt>
                <c:pt idx="2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5-2343-B585-494A51051A9E}"/>
            </c:ext>
          </c:extLst>
        </c:ser>
        <c:ser>
          <c:idx val="3"/>
          <c:order val="3"/>
          <c:tx>
            <c:strRef>
              <c:f>StateBySubCategory!$E$4:$E$5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StateBySubCategory!$A$6:$A$44</c:f>
              <c:strCache>
                <c:ptCount val="38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#VALUE!</c:v>
                </c:pt>
                <c:pt idx="37">
                  <c:v>(blank)</c:v>
                </c:pt>
              </c:strCache>
            </c:strRef>
          </c:cat>
          <c:val>
            <c:numRef>
              <c:f>StateBySubCategory!$E$6:$E$44</c:f>
              <c:numCache>
                <c:formatCode>General</c:formatCode>
                <c:ptCount val="38"/>
                <c:pt idx="6">
                  <c:v>34</c:v>
                </c:pt>
                <c:pt idx="7">
                  <c:v>60</c:v>
                </c:pt>
                <c:pt idx="8">
                  <c:v>20</c:v>
                </c:pt>
                <c:pt idx="9">
                  <c:v>9</c:v>
                </c:pt>
                <c:pt idx="10">
                  <c:v>140</c:v>
                </c:pt>
                <c:pt idx="11">
                  <c:v>103</c:v>
                </c:pt>
                <c:pt idx="19">
                  <c:v>40</c:v>
                </c:pt>
                <c:pt idx="20">
                  <c:v>80</c:v>
                </c:pt>
                <c:pt idx="21">
                  <c:v>60</c:v>
                </c:pt>
                <c:pt idx="22">
                  <c:v>400</c:v>
                </c:pt>
                <c:pt idx="23">
                  <c:v>180</c:v>
                </c:pt>
                <c:pt idx="24">
                  <c:v>85</c:v>
                </c:pt>
                <c:pt idx="25">
                  <c:v>694</c:v>
                </c:pt>
                <c:pt idx="26">
                  <c:v>20</c:v>
                </c:pt>
                <c:pt idx="27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25-2343-B585-494A51051A9E}"/>
            </c:ext>
          </c:extLst>
        </c:ser>
        <c:ser>
          <c:idx val="4"/>
          <c:order val="4"/>
          <c:tx>
            <c:strRef>
              <c:f>StateBySubCategory!$F$4:$F$5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StateBySubCategory!$A$6:$A$44</c:f>
              <c:strCache>
                <c:ptCount val="38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#VALUE!</c:v>
                </c:pt>
                <c:pt idx="37">
                  <c:v>(blank)</c:v>
                </c:pt>
              </c:strCache>
            </c:strRef>
          </c:cat>
          <c:val>
            <c:numRef>
              <c:f>StateBySubCategory!$F$6:$F$44</c:f>
              <c:numCache>
                <c:formatCode>General</c:formatCode>
                <c:ptCount val="38"/>
              </c:numCache>
            </c:numRef>
          </c:val>
          <c:extLst>
            <c:ext xmlns:c16="http://schemas.microsoft.com/office/drawing/2014/chart" uri="{C3380CC4-5D6E-409C-BE32-E72D297353CC}">
              <c16:uniqueId val="{00000004-B425-2343-B585-494A51051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752336"/>
        <c:axId val="1247621024"/>
      </c:barChart>
      <c:catAx>
        <c:axId val="12477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21024"/>
        <c:crosses val="autoZero"/>
        <c:auto val="1"/>
        <c:lblAlgn val="ctr"/>
        <c:lblOffset val="100"/>
        <c:noMultiLvlLbl val="0"/>
      </c:catAx>
      <c:valAx>
        <c:axId val="124762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75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[Youngblood_StarterBook.xlsx]StateByDate_Created!PivotTable7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StateByDate_Created!$B$4:$B$6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StateByDate_Created!$B$7:$B$12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0-134F-8CAE-418FD5510BED}"/>
            </c:ext>
          </c:extLst>
        </c:ser>
        <c:ser>
          <c:idx val="1"/>
          <c:order val="1"/>
          <c:tx>
            <c:strRef>
              <c:f>StateByDate_Created!$C$4:$C$6</c:f>
              <c:strCache>
                <c:ptCount val="1"/>
                <c:pt idx="0">
                  <c:v>canceled - Count of date_created_conversion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StateByDate_Created!$C$7:$C$12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0-134F-8CAE-418FD5510BED}"/>
            </c:ext>
          </c:extLst>
        </c:ser>
        <c:ser>
          <c:idx val="2"/>
          <c:order val="2"/>
          <c:tx>
            <c:strRef>
              <c:f>StateByDate_Created!$D$4:$D$6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StateByDate_Created!$D$7:$D$12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0-134F-8CAE-418FD5510BED}"/>
            </c:ext>
          </c:extLst>
        </c:ser>
        <c:ser>
          <c:idx val="3"/>
          <c:order val="3"/>
          <c:tx>
            <c:strRef>
              <c:f>StateByDate_Created!$E$4:$E$6</c:f>
              <c:strCache>
                <c:ptCount val="1"/>
                <c:pt idx="0">
                  <c:v>failed - Count of date_created_conversion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StateByDate_Created!$E$7:$E$12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0-134F-8CAE-418FD5510BED}"/>
            </c:ext>
          </c:extLst>
        </c:ser>
        <c:ser>
          <c:idx val="4"/>
          <c:order val="4"/>
          <c:tx>
            <c:strRef>
              <c:f>StateByDate_Created!$F$4:$F$6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StateByDate_Created!$F$7:$F$12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60-134F-8CAE-418FD5510BED}"/>
            </c:ext>
          </c:extLst>
        </c:ser>
        <c:ser>
          <c:idx val="5"/>
          <c:order val="5"/>
          <c:tx>
            <c:strRef>
              <c:f>StateByDate_Created!$G$4:$G$6</c:f>
              <c:strCache>
                <c:ptCount val="1"/>
                <c:pt idx="0">
                  <c:v>live - Count of date_created_conversion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StateByDate_Created!$G$7:$G$12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60-134F-8CAE-418FD5510BED}"/>
            </c:ext>
          </c:extLst>
        </c:ser>
        <c:ser>
          <c:idx val="6"/>
          <c:order val="6"/>
          <c:tx>
            <c:strRef>
              <c:f>StateByDate_Created!$H$4:$H$6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StateByDate_Created!$H$7:$H$12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60-134F-8CAE-418FD5510BED}"/>
            </c:ext>
          </c:extLst>
        </c:ser>
        <c:ser>
          <c:idx val="8"/>
          <c:order val="8"/>
          <c:tx>
            <c:strRef>
              <c:f>StateByDate_Created!$J$4:$J$6</c:f>
              <c:strCache>
                <c:ptCount val="1"/>
                <c:pt idx="0">
                  <c:v>(blank) - Count of state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StateByDate_Created!$J$7:$J$12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8-0860-134F-8CAE-418FD5510BED}"/>
            </c:ext>
          </c:extLst>
        </c:ser>
        <c:ser>
          <c:idx val="9"/>
          <c:order val="9"/>
          <c:tx>
            <c:strRef>
              <c:f>StateByDate_Created!$K$4:$K$6</c:f>
              <c:strCache>
                <c:ptCount val="1"/>
                <c:pt idx="0">
                  <c:v>(blank) - Count of date_created_conversion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StateByDate_Created!$K$7:$K$12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9-0860-134F-8CAE-418FD5510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4118928"/>
        <c:axId val="1244177776"/>
      </c:barChart>
      <c:lineChart>
        <c:grouping val="standard"/>
        <c:varyColors val="0"/>
        <c:ser>
          <c:idx val="7"/>
          <c:order val="7"/>
          <c:tx>
            <c:strRef>
              <c:f>StateByDate_Created!$I$4:$I$6</c:f>
              <c:strCache>
                <c:ptCount val="1"/>
                <c:pt idx="0">
                  <c:v>successful - Count of date_created_conversion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StateByDate_Created!$A$7:$A$12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StateByDate_Created!$I$7:$I$12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60-134F-8CAE-418FD5510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4118928"/>
        <c:axId val="1244177776"/>
      </c:lineChart>
      <c:catAx>
        <c:axId val="124411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177776"/>
        <c:crosses val="autoZero"/>
        <c:auto val="1"/>
        <c:lblAlgn val="ctr"/>
        <c:lblOffset val="100"/>
        <c:noMultiLvlLbl val="0"/>
      </c:catAx>
      <c:valAx>
        <c:axId val="12441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11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[Youngblood_StarterBook.xlsx]StateByDateCreated!PivotTable9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StateByDateCreated!$B$4:$B$5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9-E547-A3C8-39D1BDB05AA1}"/>
            </c:ext>
          </c:extLst>
        </c:ser>
        <c:ser>
          <c:idx val="1"/>
          <c:order val="1"/>
          <c:tx>
            <c:strRef>
              <c:f>StateByDateCreated!$C$4:$C$5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9-E547-A3C8-39D1BDB05AA1}"/>
            </c:ext>
          </c:extLst>
        </c:ser>
        <c:ser>
          <c:idx val="2"/>
          <c:order val="2"/>
          <c:tx>
            <c:strRef>
              <c:f>StateByDateCreated!$D$4:$D$5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9-E547-A3C8-39D1BDB05AA1}"/>
            </c:ext>
          </c:extLst>
        </c:ser>
        <c:ser>
          <c:idx val="3"/>
          <c:order val="3"/>
          <c:tx>
            <c:strRef>
              <c:f>StateByDateCreated!$E$4:$E$5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29-E547-A3C8-39D1BDB05AA1}"/>
            </c:ext>
          </c:extLst>
        </c:ser>
        <c:ser>
          <c:idx val="4"/>
          <c:order val="4"/>
          <c:tx>
            <c:strRef>
              <c:f>StateByDateCreated!$F$4:$F$5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StateByDateCreated!$F$6:$F$11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D929-E547-A3C8-39D1BDB05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4918176"/>
        <c:axId val="1245440320"/>
      </c:barChart>
      <c:catAx>
        <c:axId val="12749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40320"/>
        <c:crosses val="autoZero"/>
        <c:auto val="1"/>
        <c:lblAlgn val="ctr"/>
        <c:lblOffset val="100"/>
        <c:noMultiLvlLbl val="0"/>
      </c:catAx>
      <c:valAx>
        <c:axId val="12454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[Youngblood_StarterBook.xlsx]StateByDateCreated!PivotTable9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0-5E40-8F77-6369DA2E2332}"/>
            </c:ext>
          </c:extLst>
        </c:ser>
        <c:ser>
          <c:idx val="1"/>
          <c:order val="1"/>
          <c:tx>
            <c:strRef>
              <c:f>StateByDateCreated!$C$4:$C$5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0-5E40-8F77-6369DA2E2332}"/>
            </c:ext>
          </c:extLst>
        </c:ser>
        <c:ser>
          <c:idx val="2"/>
          <c:order val="2"/>
          <c:tx>
            <c:strRef>
              <c:f>StateByDateCreated!$D$4:$D$5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0-5E40-8F77-6369DA2E2332}"/>
            </c:ext>
          </c:extLst>
        </c:ser>
        <c:ser>
          <c:idx val="3"/>
          <c:order val="3"/>
          <c:tx>
            <c:strRef>
              <c:f>StateByDateCreated!$E$4:$E$5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0-5E40-8F77-6369DA2E2332}"/>
            </c:ext>
          </c:extLst>
        </c:ser>
        <c:ser>
          <c:idx val="4"/>
          <c:order val="4"/>
          <c:tx>
            <c:strRef>
              <c:f>StateByDateCreated!$F$4:$F$5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StateByDateCreated!$F$6:$F$11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10-5E40-8F77-6369DA2E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761168"/>
        <c:axId val="1265762816"/>
      </c:lineChart>
      <c:catAx>
        <c:axId val="12657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62816"/>
        <c:crosses val="autoZero"/>
        <c:auto val="1"/>
        <c:lblAlgn val="ctr"/>
        <c:lblOffset val="100"/>
        <c:noMultiLvlLbl val="0"/>
      </c:catAx>
      <c:valAx>
        <c:axId val="12657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6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Bonus!$F$2:$F$22</c:f>
              <c:numCache>
                <c:formatCode>0%</c:formatCode>
                <c:ptCount val="21"/>
                <c:pt idx="0">
                  <c:v>0.42536327608982827</c:v>
                </c:pt>
                <c:pt idx="1">
                  <c:v>0.36808846761453395</c:v>
                </c:pt>
                <c:pt idx="2">
                  <c:v>0.53212290502793291</c:v>
                </c:pt>
                <c:pt idx="3">
                  <c:v>1</c:v>
                </c:pt>
                <c:pt idx="4">
                  <c:v>0.33812949640287771</c:v>
                </c:pt>
                <c:pt idx="5">
                  <c:v>0.41891891891891891</c:v>
                </c:pt>
                <c:pt idx="6">
                  <c:v>0.46218487394957986</c:v>
                </c:pt>
                <c:pt idx="7">
                  <c:v>0.39726027397260272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0.57135193133047213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0-0340-A1B0-6451C6E071F5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Bonus!$G$2:$G$22</c:f>
              <c:numCache>
                <c:formatCode>0%</c:formatCode>
                <c:ptCount val="21"/>
                <c:pt idx="0">
                  <c:v>0.14927344782034346</c:v>
                </c:pt>
                <c:pt idx="1">
                  <c:v>0.51658767772511849</c:v>
                </c:pt>
                <c:pt idx="2">
                  <c:v>0.39525139664804471</c:v>
                </c:pt>
                <c:pt idx="3">
                  <c:v>0</c:v>
                </c:pt>
                <c:pt idx="4">
                  <c:v>0.51798561151079137</c:v>
                </c:pt>
                <c:pt idx="5">
                  <c:v>0.48648648648648651</c:v>
                </c:pt>
                <c:pt idx="6">
                  <c:v>0.53781512605042014</c:v>
                </c:pt>
                <c:pt idx="7">
                  <c:v>0.46118721461187212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0.3572961373390558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0-0340-A1B0-6451C6E071F5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Bonus!$H$2:$H$22</c:f>
              <c:numCache>
                <c:formatCode>0%</c:formatCode>
                <c:ptCount val="21"/>
                <c:pt idx="0">
                  <c:v>0.42536327608982827</c:v>
                </c:pt>
                <c:pt idx="1">
                  <c:v>0.11532385466034756</c:v>
                </c:pt>
                <c:pt idx="2">
                  <c:v>7.2625698324022353E-2</c:v>
                </c:pt>
                <c:pt idx="3">
                  <c:v>0</c:v>
                </c:pt>
                <c:pt idx="4">
                  <c:v>0.14388489208633093</c:v>
                </c:pt>
                <c:pt idx="5">
                  <c:v>9.45945945945946E-2</c:v>
                </c:pt>
                <c:pt idx="6">
                  <c:v>0</c:v>
                </c:pt>
                <c:pt idx="7">
                  <c:v>0.14155251141552511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7.1351931330472101E-2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B0-0340-A1B0-6451C6E07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919887"/>
        <c:axId val="936987167"/>
      </c:lineChart>
      <c:catAx>
        <c:axId val="93491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987167"/>
        <c:crosses val="autoZero"/>
        <c:auto val="1"/>
        <c:lblAlgn val="ctr"/>
        <c:lblOffset val="100"/>
        <c:noMultiLvlLbl val="0"/>
      </c:catAx>
      <c:valAx>
        <c:axId val="9369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1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158750</xdr:rowOff>
    </xdr:from>
    <xdr:to>
      <xdr:col>14</xdr:col>
      <xdr:colOff>641350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B2757-5096-8C49-B8BF-8426C85DE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501650</xdr:colOff>
      <xdr:row>2</xdr:row>
      <xdr:rowOff>184150</xdr:rowOff>
    </xdr:from>
    <xdr:to>
      <xdr:col>10</xdr:col>
      <xdr:colOff>958850</xdr:colOff>
      <xdr:row>17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51536-6855-E445-A957-88EA1118B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1911350</xdr:colOff>
      <xdr:row>15</xdr:row>
      <xdr:rowOff>31750</xdr:rowOff>
    </xdr:from>
    <xdr:to>
      <xdr:col>6</xdr:col>
      <xdr:colOff>387350</xdr:colOff>
      <xdr:row>29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621C5-785D-1B47-BEF5-021597108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0</xdr:row>
      <xdr:rowOff>177800</xdr:rowOff>
    </xdr:from>
    <xdr:to>
      <xdr:col>13</xdr:col>
      <xdr:colOff>457200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9A340-B161-F24C-848F-8C0DE0646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825500</xdr:colOff>
      <xdr:row>12</xdr:row>
      <xdr:rowOff>12700</xdr:rowOff>
    </xdr:from>
    <xdr:to>
      <xdr:col>7</xdr:col>
      <xdr:colOff>698500</xdr:colOff>
      <xdr:row>26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F5D86-B420-FD4E-BBEA-5FB0AC785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264585</xdr:colOff>
      <xdr:row>14</xdr:row>
      <xdr:rowOff>25400</xdr:rowOff>
    </xdr:from>
    <xdr:to>
      <xdr:col>3</xdr:col>
      <xdr:colOff>275168</xdr:colOff>
      <xdr:row>28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2D302A-9AE0-364B-B73A-3CFDD4F3A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Hope Youngblood" id="{6578B57D-E549-F048-826F-9079563C9B08}" userId="c7ce5ea83f04dbb1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pe Youngblood" refreshedDate="44360.661841319445" createdVersion="7" refreshedVersion="7" minRefreshableVersion="3" recordCount="4145" xr:uid="{056569B2-71A6-204E-AD6D-517870245F7E}">
  <cacheSource type="worksheet">
    <worksheetSource ref="A1:R1048576" sheet="Main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38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  <m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pe Youngblood" refreshedDate="44361.490365046295" createdVersion="7" refreshedVersion="7" minRefreshableVersion="3" recordCount="4141" xr:uid="{D03E2D7D-4FAB-4541-8626-62E83174AAA8}">
  <cacheSource type="worksheet">
    <worksheetSource ref="A1:T1048576" sheet="Mai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" numFmtId="9">
      <sharedItems containsString="0" containsBlank="1" containsNumber="1" minValue="0" maxValue="22603"/>
    </cacheField>
    <cacheField name="average_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6"/>
  </r>
  <r>
    <m/>
    <m/>
    <m/>
    <m/>
    <m/>
    <x v="4"/>
    <x v="21"/>
    <m/>
    <m/>
    <m/>
    <m/>
    <m/>
    <m/>
    <m/>
    <m/>
    <m/>
    <x v="9"/>
    <x v="37"/>
  </r>
  <r>
    <m/>
    <m/>
    <m/>
    <m/>
    <m/>
    <x v="4"/>
    <x v="21"/>
    <m/>
    <m/>
    <m/>
    <m/>
    <m/>
    <m/>
    <m/>
    <m/>
    <m/>
    <x v="9"/>
    <x v="37"/>
  </r>
  <r>
    <m/>
    <m/>
    <m/>
    <m/>
    <m/>
    <x v="4"/>
    <x v="21"/>
    <m/>
    <m/>
    <m/>
    <m/>
    <m/>
    <m/>
    <m/>
    <m/>
    <m/>
    <x v="9"/>
    <x v="37"/>
  </r>
  <r>
    <m/>
    <m/>
    <m/>
    <m/>
    <m/>
    <x v="4"/>
    <x v="21"/>
    <m/>
    <m/>
    <m/>
    <m/>
    <m/>
    <m/>
    <m/>
    <m/>
    <m/>
    <x v="9"/>
    <x v="37"/>
  </r>
  <r>
    <m/>
    <m/>
    <m/>
    <m/>
    <m/>
    <x v="4"/>
    <x v="21"/>
    <m/>
    <m/>
    <m/>
    <m/>
    <m/>
    <m/>
    <m/>
    <m/>
    <m/>
    <x v="9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2ABEA-53C4-9D45-A0C3-71D69C98FB96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3B979-4FE2-F548-B36A-D6D79D81B76A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2">
  <location ref="A4:G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39">
        <item x="34"/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14"/>
        <item x="35"/>
        <item x="19"/>
        <item x="15"/>
        <item x="12"/>
        <item x="0"/>
        <item x="30"/>
        <item x="37"/>
        <item x="36"/>
        <item t="default"/>
      </items>
    </pivotField>
  </pivotFields>
  <rowFields count="1">
    <field x="17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4A023-1AD8-DB4C-8D48-5B542C4B8469}" name="PivotTable7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M12" firstHeaderRow="1" firstDataRow="3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pageFields count="2">
    <pageField fld="13" hier="-1"/>
    <pageField fld="21" hier="-1"/>
  </pageFields>
  <dataFields count="2">
    <dataField name="Count of state" fld="5" subtotal="count" baseField="0" baseItem="0"/>
    <dataField name="Count of date_created_conversion" fld="18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10941-8032-8E44-A7F0-478AA0AE740A}" name="PivotTable9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56F37F-6EC4-9946-B139-D77FCA5C2D36}" name="Table1" displayName="Table1" ref="A1:H13" totalsRowShown="0">
  <autoFilter ref="A1:H13" xr:uid="{0636C6EF-0C7C-B245-A4BB-1E05FF36CF65}"/>
  <tableColumns count="8">
    <tableColumn id="1" xr3:uid="{9DF7BF05-D3AB-484B-AE24-3F0DF3A716C8}" name="Goal"/>
    <tableColumn id="2" xr3:uid="{44B4EFFF-3DE1-2844-9E1E-2373F5430F03}" name="Number_Successful" dataDxfId="3">
      <calculatedColumnFormula>COUNTIFS(MainSheet!F:F,"successful",MainSheet!D:D,"&lt;1000")</calculatedColumnFormula>
    </tableColumn>
    <tableColumn id="3" xr3:uid="{335DD0F3-EE39-3D41-8D5F-4127117908C3}" name="Number_Failed" dataDxfId="2">
      <calculatedColumnFormula>COUNTIF(MainSheet!F:F,"failed")</calculatedColumnFormula>
    </tableColumn>
    <tableColumn id="4" xr3:uid="{9A8F0E16-C5D2-6944-8223-460D92A2F286}" name="Number_Canceled" dataDxfId="1">
      <calculatedColumnFormula>COUNTIF(MainSheet!F:F,"canceled")</calculatedColumnFormula>
    </tableColumn>
    <tableColumn id="5" xr3:uid="{9C1C1D21-F59F-F940-8B8A-C7B240F20743}" name="Total_Projects" dataDxfId="0">
      <calculatedColumnFormula>B2+C2+D2</calculatedColumnFormula>
    </tableColumn>
    <tableColumn id="6" xr3:uid="{0E097041-687B-D544-97F4-7EB44756F16A}" name="Percentage_Successful" dataCellStyle="Percent">
      <calculatedColumnFormula>B2/E2</calculatedColumnFormula>
    </tableColumn>
    <tableColumn id="7" xr3:uid="{83761455-7A73-E24B-90D8-5D6927C4ED4C}" name="Percentage_Failed" dataCellStyle="Percent">
      <calculatedColumnFormula>C2/E2</calculatedColumnFormula>
    </tableColumn>
    <tableColumn id="8" xr3:uid="{34FD5302-315D-EF40-905F-1900C2E68840}" name="Percentage_Canceled" dataCellStyle="Percent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6-14T21:10:01.73" personId="{6578B57D-E549-F048-826F-9079563C9B08}" id="{D9A522F1-B59A-F341-B729-E15FEED0D7EC}">
    <text>I don’t know why I have “blank” (A14) in this table and chart.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2" dT="2021-06-14T21:07:55.57" personId="{6578B57D-E549-F048-826F-9079563C9B08}" id="{48F7B1D5-C234-2943-9B21-7773E390FAFE}">
    <text>I’m not sure why the names of the subcategories look like this.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3" dT="2021-06-14T21:07:06.02" personId="{6578B57D-E549-F048-826F-9079563C9B08}" id="{82B678FE-3237-EC4C-BD0E-8718AA665D47}">
    <text>I’m not sure what I’m doing with this sheet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I19" dT="2021-06-14T21:17:17.69" personId="{6578B57D-E549-F048-826F-9079563C9B08}" id="{8A63240A-9591-E44D-9EF5-BF855F821819}">
    <text xml:space="preserve">When I did the original Pivot Chart, all states were present, but when I created the line chart, “live” was missing.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27946-8776-C94E-88B1-AD5A71CD3FF6}">
  <sheetPr codeName="Sheet1"/>
  <dimension ref="A1:G15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7" x14ac:dyDescent="0.2"/>
    <row r="3" spans="1:7" x14ac:dyDescent="0.2">
      <c r="A3" s="10" t="s">
        <v>8310</v>
      </c>
      <c r="B3" s="10" t="s">
        <v>8311</v>
      </c>
    </row>
    <row r="4" spans="1:7" x14ac:dyDescent="0.2">
      <c r="A4" s="10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11" t="s">
        <v>8316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1" t="s">
        <v>8317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1" t="s">
        <v>8318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1" t="s">
        <v>8319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1" t="s">
        <v>8320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1" t="s">
        <v>8321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1" t="s">
        <v>8323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1" t="s">
        <v>8324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1" t="s">
        <v>8312</v>
      </c>
      <c r="B14" s="9"/>
      <c r="C14" s="9"/>
      <c r="D14" s="9"/>
      <c r="E14" s="9"/>
      <c r="F14" s="9"/>
      <c r="G14" s="9"/>
    </row>
    <row r="15" spans="1:7" x14ac:dyDescent="0.2">
      <c r="A15" s="11" t="s">
        <v>8313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C1E01-ADA6-FE45-A404-3FB7775D51A2}">
  <sheetPr codeName="Sheet2"/>
  <dimension ref="A1:G44"/>
  <sheetViews>
    <sheetView workbookViewId="0">
      <selection activeCell="C2" sqref="C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8" bestFit="1" customWidth="1"/>
    <col min="11" max="11" width="16" bestFit="1" customWidth="1"/>
    <col min="12" max="12" width="22.33203125" bestFit="1" customWidth="1"/>
  </cols>
  <sheetData>
    <row r="1" spans="1:7" x14ac:dyDescent="0.2">
      <c r="A1" s="10" t="s">
        <v>8223</v>
      </c>
      <c r="B1" t="s">
        <v>8315</v>
      </c>
    </row>
    <row r="2" spans="1:7" x14ac:dyDescent="0.2">
      <c r="A2" s="10" t="s">
        <v>8308</v>
      </c>
      <c r="B2" t="s">
        <v>8315</v>
      </c>
    </row>
    <row r="4" spans="1:7" x14ac:dyDescent="0.2">
      <c r="A4" s="10" t="s">
        <v>8310</v>
      </c>
      <c r="B4" s="10" t="s">
        <v>8311</v>
      </c>
    </row>
    <row r="5" spans="1:7" x14ac:dyDescent="0.2">
      <c r="A5" s="10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1" t="s">
        <v>8326</v>
      </c>
      <c r="B6" s="9"/>
      <c r="C6" s="9">
        <v>40</v>
      </c>
      <c r="D6" s="9"/>
      <c r="E6" s="9"/>
      <c r="F6" s="9"/>
      <c r="G6" s="9">
        <v>40</v>
      </c>
    </row>
    <row r="7" spans="1:7" x14ac:dyDescent="0.2">
      <c r="A7" s="11" t="s">
        <v>8327</v>
      </c>
      <c r="B7" s="9"/>
      <c r="C7" s="9">
        <v>100</v>
      </c>
      <c r="D7" s="9"/>
      <c r="E7" s="9"/>
      <c r="F7" s="9"/>
      <c r="G7" s="9">
        <v>100</v>
      </c>
    </row>
    <row r="8" spans="1:7" x14ac:dyDescent="0.2">
      <c r="A8" s="11" t="s">
        <v>8328</v>
      </c>
      <c r="B8" s="9"/>
      <c r="C8" s="9">
        <v>40</v>
      </c>
      <c r="D8" s="9"/>
      <c r="E8" s="9"/>
      <c r="F8" s="9"/>
      <c r="G8" s="9">
        <v>40</v>
      </c>
    </row>
    <row r="9" spans="1:7" x14ac:dyDescent="0.2">
      <c r="A9" s="11" t="s">
        <v>8329</v>
      </c>
      <c r="B9" s="9"/>
      <c r="C9" s="9">
        <v>20</v>
      </c>
      <c r="D9" s="9"/>
      <c r="E9" s="9"/>
      <c r="F9" s="9"/>
      <c r="G9" s="9">
        <v>20</v>
      </c>
    </row>
    <row r="10" spans="1:7" x14ac:dyDescent="0.2">
      <c r="A10" s="11" t="s">
        <v>8330</v>
      </c>
      <c r="B10" s="9"/>
      <c r="C10" s="9">
        <v>60</v>
      </c>
      <c r="D10" s="9"/>
      <c r="E10" s="9"/>
      <c r="F10" s="9"/>
      <c r="G10" s="9">
        <v>60</v>
      </c>
    </row>
    <row r="11" spans="1:7" x14ac:dyDescent="0.2">
      <c r="A11" s="11" t="s">
        <v>8331</v>
      </c>
      <c r="B11" s="9">
        <v>40</v>
      </c>
      <c r="C11" s="9"/>
      <c r="D11" s="9"/>
      <c r="E11" s="9"/>
      <c r="F11" s="9"/>
      <c r="G11" s="9">
        <v>40</v>
      </c>
    </row>
    <row r="12" spans="1:7" x14ac:dyDescent="0.2">
      <c r="A12" s="11" t="s">
        <v>8332</v>
      </c>
      <c r="B12" s="9"/>
      <c r="C12" s="9"/>
      <c r="D12" s="9">
        <v>6</v>
      </c>
      <c r="E12" s="9">
        <v>34</v>
      </c>
      <c r="F12" s="9"/>
      <c r="G12" s="9">
        <v>40</v>
      </c>
    </row>
    <row r="13" spans="1:7" x14ac:dyDescent="0.2">
      <c r="A13" s="11" t="s">
        <v>8333</v>
      </c>
      <c r="B13" s="9"/>
      <c r="C13" s="9"/>
      <c r="D13" s="9"/>
      <c r="E13" s="9">
        <v>60</v>
      </c>
      <c r="F13" s="9"/>
      <c r="G13" s="9">
        <v>60</v>
      </c>
    </row>
    <row r="14" spans="1:7" x14ac:dyDescent="0.2">
      <c r="A14" s="11" t="s">
        <v>8334</v>
      </c>
      <c r="B14" s="9">
        <v>60</v>
      </c>
      <c r="C14" s="9">
        <v>120</v>
      </c>
      <c r="D14" s="9"/>
      <c r="E14" s="9">
        <v>20</v>
      </c>
      <c r="F14" s="9"/>
      <c r="G14" s="9">
        <v>200</v>
      </c>
    </row>
    <row r="15" spans="1:7" x14ac:dyDescent="0.2">
      <c r="A15" s="11" t="s">
        <v>8335</v>
      </c>
      <c r="B15" s="9"/>
      <c r="C15" s="9">
        <v>11</v>
      </c>
      <c r="D15" s="9"/>
      <c r="E15" s="9">
        <v>9</v>
      </c>
      <c r="F15" s="9"/>
      <c r="G15" s="9">
        <v>20</v>
      </c>
    </row>
    <row r="16" spans="1:7" x14ac:dyDescent="0.2">
      <c r="A16" s="11" t="s">
        <v>8336</v>
      </c>
      <c r="B16" s="9"/>
      <c r="C16" s="9"/>
      <c r="D16" s="9"/>
      <c r="E16" s="9">
        <v>140</v>
      </c>
      <c r="F16" s="9"/>
      <c r="G16" s="9">
        <v>140</v>
      </c>
    </row>
    <row r="17" spans="1:7" x14ac:dyDescent="0.2">
      <c r="A17" s="11" t="s">
        <v>8337</v>
      </c>
      <c r="B17" s="9"/>
      <c r="C17" s="9">
        <v>57</v>
      </c>
      <c r="D17" s="9"/>
      <c r="E17" s="9">
        <v>103</v>
      </c>
      <c r="F17" s="9"/>
      <c r="G17" s="9">
        <v>160</v>
      </c>
    </row>
    <row r="18" spans="1:7" x14ac:dyDescent="0.2">
      <c r="A18" s="11" t="s">
        <v>8338</v>
      </c>
      <c r="B18" s="9"/>
      <c r="C18" s="9">
        <v>20</v>
      </c>
      <c r="D18" s="9"/>
      <c r="E18" s="9"/>
      <c r="F18" s="9"/>
      <c r="G18" s="9">
        <v>20</v>
      </c>
    </row>
    <row r="19" spans="1:7" x14ac:dyDescent="0.2">
      <c r="A19" s="11" t="s">
        <v>8339</v>
      </c>
      <c r="B19" s="9"/>
      <c r="C19" s="9">
        <v>20</v>
      </c>
      <c r="D19" s="9"/>
      <c r="E19" s="9"/>
      <c r="F19" s="9"/>
      <c r="G19" s="9">
        <v>20</v>
      </c>
    </row>
    <row r="20" spans="1:7" x14ac:dyDescent="0.2">
      <c r="A20" s="11" t="s">
        <v>8340</v>
      </c>
      <c r="B20" s="9"/>
      <c r="C20" s="9">
        <v>20</v>
      </c>
      <c r="D20" s="9"/>
      <c r="E20" s="9"/>
      <c r="F20" s="9"/>
      <c r="G20" s="9">
        <v>20</v>
      </c>
    </row>
    <row r="21" spans="1:7" x14ac:dyDescent="0.2">
      <c r="A21" s="11" t="s">
        <v>8341</v>
      </c>
      <c r="B21" s="9"/>
      <c r="C21" s="9">
        <v>80</v>
      </c>
      <c r="D21" s="9"/>
      <c r="E21" s="9"/>
      <c r="F21" s="9"/>
      <c r="G21" s="9">
        <v>80</v>
      </c>
    </row>
    <row r="22" spans="1:7" x14ac:dyDescent="0.2">
      <c r="A22" s="11" t="s">
        <v>8342</v>
      </c>
      <c r="B22" s="9"/>
      <c r="C22" s="9">
        <v>40</v>
      </c>
      <c r="D22" s="9">
        <v>20</v>
      </c>
      <c r="E22" s="9"/>
      <c r="F22" s="9"/>
      <c r="G22" s="9">
        <v>60</v>
      </c>
    </row>
    <row r="23" spans="1:7" x14ac:dyDescent="0.2">
      <c r="A23" s="11" t="s">
        <v>8343</v>
      </c>
      <c r="B23" s="9">
        <v>20</v>
      </c>
      <c r="C23" s="9">
        <v>120</v>
      </c>
      <c r="D23" s="9"/>
      <c r="E23" s="9"/>
      <c r="F23" s="9"/>
      <c r="G23" s="9">
        <v>140</v>
      </c>
    </row>
    <row r="24" spans="1:7" x14ac:dyDescent="0.2">
      <c r="A24" s="11" t="s">
        <v>8344</v>
      </c>
      <c r="B24" s="9">
        <v>100</v>
      </c>
      <c r="C24" s="9">
        <v>60</v>
      </c>
      <c r="D24" s="9"/>
      <c r="E24" s="9"/>
      <c r="F24" s="9"/>
      <c r="G24" s="9">
        <v>160</v>
      </c>
    </row>
    <row r="25" spans="1:7" x14ac:dyDescent="0.2">
      <c r="A25" s="11" t="s">
        <v>8345</v>
      </c>
      <c r="B25" s="9">
        <v>18</v>
      </c>
      <c r="C25" s="9">
        <v>2</v>
      </c>
      <c r="D25" s="9"/>
      <c r="E25" s="9">
        <v>40</v>
      </c>
      <c r="F25" s="9"/>
      <c r="G25" s="9">
        <v>60</v>
      </c>
    </row>
    <row r="26" spans="1:7" x14ac:dyDescent="0.2">
      <c r="A26" s="11" t="s">
        <v>8346</v>
      </c>
      <c r="B26" s="9"/>
      <c r="C26" s="9">
        <v>140</v>
      </c>
      <c r="D26" s="9"/>
      <c r="E26" s="9">
        <v>80</v>
      </c>
      <c r="F26" s="9"/>
      <c r="G26" s="9">
        <v>220</v>
      </c>
    </row>
    <row r="27" spans="1:7" x14ac:dyDescent="0.2">
      <c r="A27" s="11" t="s">
        <v>8347</v>
      </c>
      <c r="B27" s="9"/>
      <c r="C27" s="9"/>
      <c r="D27" s="9"/>
      <c r="E27" s="9">
        <v>60</v>
      </c>
      <c r="F27" s="9"/>
      <c r="G27" s="9">
        <v>60</v>
      </c>
    </row>
    <row r="28" spans="1:7" x14ac:dyDescent="0.2">
      <c r="A28" s="11" t="s">
        <v>8348</v>
      </c>
      <c r="B28" s="9"/>
      <c r="C28" s="9">
        <v>20</v>
      </c>
      <c r="D28" s="9"/>
      <c r="E28" s="9">
        <v>400</v>
      </c>
      <c r="F28" s="9"/>
      <c r="G28" s="9">
        <v>420</v>
      </c>
    </row>
    <row r="29" spans="1:7" x14ac:dyDescent="0.2">
      <c r="A29" s="11" t="s">
        <v>8349</v>
      </c>
      <c r="B29" s="9"/>
      <c r="C29" s="9"/>
      <c r="D29" s="9"/>
      <c r="E29" s="9">
        <v>180</v>
      </c>
      <c r="F29" s="9"/>
      <c r="G29" s="9">
        <v>180</v>
      </c>
    </row>
    <row r="30" spans="1:7" x14ac:dyDescent="0.2">
      <c r="A30" s="11" t="s">
        <v>8350</v>
      </c>
      <c r="B30" s="9">
        <v>17</v>
      </c>
      <c r="C30" s="9">
        <v>80</v>
      </c>
      <c r="D30" s="9">
        <v>5</v>
      </c>
      <c r="E30" s="9">
        <v>85</v>
      </c>
      <c r="F30" s="9"/>
      <c r="G30" s="9">
        <v>187</v>
      </c>
    </row>
    <row r="31" spans="1:7" x14ac:dyDescent="0.2">
      <c r="A31" s="11" t="s">
        <v>8351</v>
      </c>
      <c r="B31" s="9"/>
      <c r="C31" s="9">
        <v>353</v>
      </c>
      <c r="D31" s="9">
        <v>19</v>
      </c>
      <c r="E31" s="9">
        <v>694</v>
      </c>
      <c r="F31" s="9"/>
      <c r="G31" s="9">
        <v>1066</v>
      </c>
    </row>
    <row r="32" spans="1:7" x14ac:dyDescent="0.2">
      <c r="A32" s="11" t="s">
        <v>8352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11" t="s">
        <v>8353</v>
      </c>
      <c r="B33" s="9"/>
      <c r="C33" s="9"/>
      <c r="D33" s="9"/>
      <c r="E33" s="9">
        <v>40</v>
      </c>
      <c r="F33" s="9"/>
      <c r="G33" s="9">
        <v>40</v>
      </c>
    </row>
    <row r="34" spans="1:7" x14ac:dyDescent="0.2">
      <c r="A34" s="11" t="s">
        <v>8354</v>
      </c>
      <c r="B34" s="9">
        <v>20</v>
      </c>
      <c r="C34" s="9"/>
      <c r="D34" s="9"/>
      <c r="E34" s="9"/>
      <c r="F34" s="9"/>
      <c r="G34" s="9">
        <v>20</v>
      </c>
    </row>
    <row r="35" spans="1:7" x14ac:dyDescent="0.2">
      <c r="A35" s="11" t="s">
        <v>8355</v>
      </c>
      <c r="B35" s="9">
        <v>20</v>
      </c>
      <c r="C35" s="9"/>
      <c r="D35" s="9"/>
      <c r="E35" s="9">
        <v>80</v>
      </c>
      <c r="F35" s="9"/>
      <c r="G35" s="9">
        <v>100</v>
      </c>
    </row>
    <row r="36" spans="1:7" x14ac:dyDescent="0.2">
      <c r="A36" s="11" t="s">
        <v>8356</v>
      </c>
      <c r="B36" s="9">
        <v>20</v>
      </c>
      <c r="C36" s="9">
        <v>60</v>
      </c>
      <c r="D36" s="9"/>
      <c r="E36" s="9">
        <v>60</v>
      </c>
      <c r="F36" s="9"/>
      <c r="G36" s="9">
        <v>140</v>
      </c>
    </row>
    <row r="37" spans="1:7" x14ac:dyDescent="0.2">
      <c r="A37" s="11" t="s">
        <v>8357</v>
      </c>
      <c r="B37" s="9">
        <v>10</v>
      </c>
      <c r="C37" s="9">
        <v>47</v>
      </c>
      <c r="D37" s="9"/>
      <c r="E37" s="9"/>
      <c r="F37" s="9"/>
      <c r="G37" s="9">
        <v>57</v>
      </c>
    </row>
    <row r="38" spans="1:7" x14ac:dyDescent="0.2">
      <c r="A38" s="11" t="s">
        <v>8358</v>
      </c>
      <c r="B38" s="9">
        <v>24</v>
      </c>
      <c r="C38" s="9"/>
      <c r="D38" s="9"/>
      <c r="E38" s="9"/>
      <c r="F38" s="9"/>
      <c r="G38" s="9">
        <v>24</v>
      </c>
    </row>
    <row r="39" spans="1:7" x14ac:dyDescent="0.2">
      <c r="A39" s="11" t="s">
        <v>8359</v>
      </c>
      <c r="B39" s="9"/>
      <c r="C39" s="9"/>
      <c r="D39" s="9"/>
      <c r="E39" s="9">
        <v>20</v>
      </c>
      <c r="F39" s="9"/>
      <c r="G39" s="9">
        <v>20</v>
      </c>
    </row>
    <row r="40" spans="1:7" x14ac:dyDescent="0.2">
      <c r="A40" s="11" t="s">
        <v>8360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2">
      <c r="A41" s="11" t="s">
        <v>8361</v>
      </c>
      <c r="B41" s="9"/>
      <c r="C41" s="9">
        <v>20</v>
      </c>
      <c r="D41" s="9"/>
      <c r="E41" s="9"/>
      <c r="F41" s="9"/>
      <c r="G41" s="9">
        <v>20</v>
      </c>
    </row>
    <row r="42" spans="1:7" x14ac:dyDescent="0.2">
      <c r="A42" s="11" t="s">
        <v>8362</v>
      </c>
      <c r="B42" s="9"/>
      <c r="C42" s="9"/>
      <c r="D42" s="9"/>
      <c r="E42" s="9"/>
      <c r="F42" s="9"/>
      <c r="G42" s="9"/>
    </row>
    <row r="43" spans="1:7" x14ac:dyDescent="0.2">
      <c r="A43" s="11" t="s">
        <v>8312</v>
      </c>
      <c r="B43" s="9"/>
      <c r="C43" s="9"/>
      <c r="D43" s="9"/>
      <c r="E43" s="9"/>
      <c r="F43" s="9"/>
      <c r="G43" s="9"/>
    </row>
    <row r="44" spans="1:7" x14ac:dyDescent="0.2">
      <c r="A44" s="11" t="s">
        <v>8313</v>
      </c>
      <c r="B44" s="9">
        <v>349</v>
      </c>
      <c r="C44" s="9">
        <v>1530</v>
      </c>
      <c r="D44" s="9">
        <v>50</v>
      </c>
      <c r="E44" s="9">
        <v>2185</v>
      </c>
      <c r="F44" s="9"/>
      <c r="G44" s="9">
        <v>4114</v>
      </c>
    </row>
  </sheetData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78A9-C44F-D24E-B454-1EDB4CF89C09}">
  <sheetPr codeName="Sheet3"/>
  <dimension ref="A1:M12"/>
  <sheetViews>
    <sheetView zoomScale="110" zoomScaleNormal="110" workbookViewId="0">
      <selection activeCell="C2" sqref="C2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28.1640625" bestFit="1" customWidth="1"/>
    <col min="4" max="4" width="11.83203125" bestFit="1" customWidth="1"/>
    <col min="5" max="5" width="28.1640625" bestFit="1" customWidth="1"/>
    <col min="6" max="6" width="11.83203125" bestFit="1" customWidth="1"/>
    <col min="7" max="7" width="28.1640625" bestFit="1" customWidth="1"/>
    <col min="8" max="8" width="11.83203125" bestFit="1" customWidth="1"/>
    <col min="9" max="9" width="28.1640625" bestFit="1" customWidth="1"/>
    <col min="10" max="10" width="11.83203125" bestFit="1" customWidth="1"/>
    <col min="11" max="11" width="28.1640625" bestFit="1" customWidth="1"/>
    <col min="12" max="12" width="16" bestFit="1" customWidth="1"/>
    <col min="13" max="13" width="32.5" bestFit="1" customWidth="1"/>
  </cols>
  <sheetData>
    <row r="1" spans="1:13" x14ac:dyDescent="0.2">
      <c r="A1" s="10" t="s">
        <v>8264</v>
      </c>
      <c r="B1" t="s">
        <v>8315</v>
      </c>
    </row>
    <row r="2" spans="1:13" x14ac:dyDescent="0.2">
      <c r="A2" s="10" t="s">
        <v>8372</v>
      </c>
      <c r="B2" t="s">
        <v>8315</v>
      </c>
    </row>
    <row r="3" spans="1:13" x14ac:dyDescent="0.2"/>
    <row r="4" spans="1:13" x14ac:dyDescent="0.2">
      <c r="B4" s="10" t="s">
        <v>8311</v>
      </c>
    </row>
    <row r="5" spans="1:13" x14ac:dyDescent="0.2">
      <c r="B5" t="s">
        <v>8220</v>
      </c>
      <c r="D5" t="s">
        <v>8221</v>
      </c>
      <c r="F5" t="s">
        <v>8222</v>
      </c>
      <c r="H5" t="s">
        <v>8219</v>
      </c>
      <c r="J5" t="s">
        <v>8312</v>
      </c>
      <c r="L5" t="s">
        <v>8325</v>
      </c>
      <c r="M5" t="s">
        <v>8365</v>
      </c>
    </row>
    <row r="6" spans="1:13" x14ac:dyDescent="0.2">
      <c r="A6" s="10" t="s">
        <v>8314</v>
      </c>
      <c r="B6" t="s">
        <v>8310</v>
      </c>
      <c r="C6" t="s">
        <v>8366</v>
      </c>
      <c r="D6" t="s">
        <v>8310</v>
      </c>
      <c r="E6" t="s">
        <v>8366</v>
      </c>
      <c r="F6" t="s">
        <v>8310</v>
      </c>
      <c r="G6" t="s">
        <v>8366</v>
      </c>
      <c r="H6" t="s">
        <v>8310</v>
      </c>
      <c r="I6" t="s">
        <v>8366</v>
      </c>
      <c r="J6" t="s">
        <v>8310</v>
      </c>
      <c r="K6" t="s">
        <v>8366</v>
      </c>
    </row>
    <row r="7" spans="1:13" x14ac:dyDescent="0.2">
      <c r="A7" s="11" t="s">
        <v>8367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spans="1:13" x14ac:dyDescent="0.2">
      <c r="A8" s="11" t="s">
        <v>8371</v>
      </c>
      <c r="B8" s="9">
        <v>89</v>
      </c>
      <c r="C8" s="9">
        <v>89</v>
      </c>
      <c r="D8" s="9">
        <v>363</v>
      </c>
      <c r="E8" s="9">
        <v>363</v>
      </c>
      <c r="F8" s="9">
        <v>50</v>
      </c>
      <c r="G8" s="9">
        <v>50</v>
      </c>
      <c r="H8" s="9">
        <v>564</v>
      </c>
      <c r="I8" s="9">
        <v>564</v>
      </c>
      <c r="J8" s="9"/>
      <c r="K8" s="9"/>
      <c r="L8" s="9">
        <v>1066</v>
      </c>
      <c r="M8" s="9">
        <v>1066</v>
      </c>
    </row>
    <row r="9" spans="1:13" x14ac:dyDescent="0.2">
      <c r="A9" s="11" t="s">
        <v>8368</v>
      </c>
      <c r="B9" s="9">
        <v>80</v>
      </c>
      <c r="C9" s="9">
        <v>80</v>
      </c>
      <c r="D9" s="9">
        <v>375</v>
      </c>
      <c r="E9" s="9">
        <v>375</v>
      </c>
      <c r="F9" s="9"/>
      <c r="G9" s="9"/>
      <c r="H9" s="9">
        <v>637</v>
      </c>
      <c r="I9" s="9">
        <v>637</v>
      </c>
      <c r="J9" s="9"/>
      <c r="K9" s="9"/>
      <c r="L9" s="9">
        <v>1092</v>
      </c>
      <c r="M9" s="9">
        <v>1092</v>
      </c>
    </row>
    <row r="10" spans="1:13" x14ac:dyDescent="0.2">
      <c r="A10" s="11" t="s">
        <v>8369</v>
      </c>
      <c r="B10" s="9">
        <v>100</v>
      </c>
      <c r="C10" s="9">
        <v>100</v>
      </c>
      <c r="D10" s="9">
        <v>411</v>
      </c>
      <c r="E10" s="9">
        <v>411</v>
      </c>
      <c r="F10" s="9"/>
      <c r="G10" s="9"/>
      <c r="H10" s="9">
        <v>507</v>
      </c>
      <c r="I10" s="9">
        <v>507</v>
      </c>
      <c r="J10" s="9"/>
      <c r="K10" s="9"/>
      <c r="L10" s="9">
        <v>1018</v>
      </c>
      <c r="M10" s="9">
        <v>1018</v>
      </c>
    </row>
    <row r="11" spans="1:13" x14ac:dyDescent="0.2">
      <c r="A11" s="11" t="s">
        <v>8370</v>
      </c>
      <c r="B11" s="9">
        <v>80</v>
      </c>
      <c r="C11" s="9">
        <v>80</v>
      </c>
      <c r="D11" s="9">
        <v>381</v>
      </c>
      <c r="E11" s="9">
        <v>381</v>
      </c>
      <c r="F11" s="9"/>
      <c r="G11" s="9"/>
      <c r="H11" s="9">
        <v>477</v>
      </c>
      <c r="I11" s="9">
        <v>477</v>
      </c>
      <c r="J11" s="9"/>
      <c r="K11" s="9"/>
      <c r="L11" s="9">
        <v>938</v>
      </c>
      <c r="M11" s="9">
        <v>938</v>
      </c>
    </row>
    <row r="12" spans="1:13" x14ac:dyDescent="0.2">
      <c r="A12" s="11" t="s">
        <v>8313</v>
      </c>
      <c r="B12" s="9">
        <v>349</v>
      </c>
      <c r="C12" s="9">
        <v>349</v>
      </c>
      <c r="D12" s="9">
        <v>1530</v>
      </c>
      <c r="E12" s="9">
        <v>1530</v>
      </c>
      <c r="F12" s="9">
        <v>50</v>
      </c>
      <c r="G12" s="9">
        <v>50</v>
      </c>
      <c r="H12" s="9">
        <v>2185</v>
      </c>
      <c r="I12" s="9">
        <v>2185</v>
      </c>
      <c r="J12" s="9"/>
      <c r="K12" s="9"/>
      <c r="L12" s="9">
        <v>4114</v>
      </c>
      <c r="M12" s="9">
        <v>4114</v>
      </c>
    </row>
  </sheetData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E2C8-4471-9949-88E7-EE305AB93C8F}">
  <sheetPr codeName="Sheet4"/>
  <dimension ref="A1:I19"/>
  <sheetViews>
    <sheetView workbookViewId="0">
      <selection activeCell="J18" sqref="J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8308</v>
      </c>
      <c r="B1" t="s">
        <v>8315</v>
      </c>
    </row>
    <row r="2" spans="1:7" x14ac:dyDescent="0.2">
      <c r="A2" s="10" t="s">
        <v>8372</v>
      </c>
      <c r="B2" t="s">
        <v>8315</v>
      </c>
    </row>
    <row r="4" spans="1:7" x14ac:dyDescent="0.2">
      <c r="A4" s="10" t="s">
        <v>8310</v>
      </c>
      <c r="B4" s="10" t="s">
        <v>8311</v>
      </c>
    </row>
    <row r="5" spans="1:7" x14ac:dyDescent="0.2">
      <c r="A5" s="10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1" t="s">
        <v>8367</v>
      </c>
      <c r="B6" s="9"/>
      <c r="C6" s="9"/>
      <c r="D6" s="9"/>
      <c r="E6" s="9"/>
      <c r="F6" s="9"/>
      <c r="G6" s="9"/>
    </row>
    <row r="7" spans="1:7" x14ac:dyDescent="0.2">
      <c r="A7" s="11" t="s">
        <v>8371</v>
      </c>
      <c r="B7" s="9">
        <v>89</v>
      </c>
      <c r="C7" s="9">
        <v>363</v>
      </c>
      <c r="D7" s="9">
        <v>50</v>
      </c>
      <c r="E7" s="9">
        <v>564</v>
      </c>
      <c r="F7" s="9"/>
      <c r="G7" s="9">
        <v>1066</v>
      </c>
    </row>
    <row r="8" spans="1:7" x14ac:dyDescent="0.2">
      <c r="A8" s="11" t="s">
        <v>8368</v>
      </c>
      <c r="B8" s="9">
        <v>80</v>
      </c>
      <c r="C8" s="9">
        <v>375</v>
      </c>
      <c r="D8" s="9"/>
      <c r="E8" s="9">
        <v>637</v>
      </c>
      <c r="F8" s="9"/>
      <c r="G8" s="9">
        <v>1092</v>
      </c>
    </row>
    <row r="9" spans="1:7" x14ac:dyDescent="0.2">
      <c r="A9" s="11" t="s">
        <v>8369</v>
      </c>
      <c r="B9" s="9">
        <v>100</v>
      </c>
      <c r="C9" s="9">
        <v>411</v>
      </c>
      <c r="D9" s="9"/>
      <c r="E9" s="9">
        <v>507</v>
      </c>
      <c r="F9" s="9"/>
      <c r="G9" s="9">
        <v>1018</v>
      </c>
    </row>
    <row r="10" spans="1:7" x14ac:dyDescent="0.2">
      <c r="A10" s="11" t="s">
        <v>8370</v>
      </c>
      <c r="B10" s="9">
        <v>80</v>
      </c>
      <c r="C10" s="9">
        <v>381</v>
      </c>
      <c r="D10" s="9"/>
      <c r="E10" s="9">
        <v>477</v>
      </c>
      <c r="F10" s="9"/>
      <c r="G10" s="9">
        <v>938</v>
      </c>
    </row>
    <row r="11" spans="1:7" x14ac:dyDescent="0.2">
      <c r="A11" s="11" t="s">
        <v>8313</v>
      </c>
      <c r="B11" s="9">
        <v>349</v>
      </c>
      <c r="C11" s="9">
        <v>1530</v>
      </c>
      <c r="D11" s="9">
        <v>50</v>
      </c>
      <c r="E11" s="9">
        <v>2185</v>
      </c>
      <c r="F11" s="9"/>
      <c r="G11" s="9">
        <v>4114</v>
      </c>
    </row>
    <row r="19" spans="9:9" x14ac:dyDescent="0.2"/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41"/>
  <sheetViews>
    <sheetView tabSelected="1" topLeftCell="B1" zoomScale="80" zoomScaleNormal="80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style="6" customWidth="1"/>
    <col min="16" max="16" width="15.6640625" style="8" customWidth="1"/>
    <col min="17" max="17" width="11.1640625" customWidth="1"/>
    <col min="18" max="18" width="11.5" customWidth="1"/>
    <col min="19" max="19" width="21.1640625" customWidth="1"/>
    <col min="20" max="20" width="19.16406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8363</v>
      </c>
      <c r="T1" s="13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  <row r="4116" spans="1:20" x14ac:dyDescent="0.2">
      <c r="S4116" s="12"/>
    </row>
    <row r="4117" spans="1:20" x14ac:dyDescent="0.2">
      <c r="S4117" s="12"/>
    </row>
    <row r="4118" spans="1:20" x14ac:dyDescent="0.2">
      <c r="S4118" s="12"/>
    </row>
    <row r="4119" spans="1:20" x14ac:dyDescent="0.2">
      <c r="S4119" s="12"/>
    </row>
    <row r="4120" spans="1:20" x14ac:dyDescent="0.2">
      <c r="S4120" s="12"/>
    </row>
    <row r="4121" spans="1:20" x14ac:dyDescent="0.2">
      <c r="S4121" s="12"/>
    </row>
    <row r="4122" spans="1:20" x14ac:dyDescent="0.2">
      <c r="S4122" s="12"/>
    </row>
    <row r="4123" spans="1:20" x14ac:dyDescent="0.2">
      <c r="S4123" s="12"/>
    </row>
    <row r="4124" spans="1:20" x14ac:dyDescent="0.2">
      <c r="S4124" s="12"/>
    </row>
    <row r="4125" spans="1:20" x14ac:dyDescent="0.2">
      <c r="S4125" s="12"/>
    </row>
    <row r="4126" spans="1:20" x14ac:dyDescent="0.2">
      <c r="S4126" s="12"/>
    </row>
    <row r="4127" spans="1:20" x14ac:dyDescent="0.2">
      <c r="S4127" s="12"/>
    </row>
    <row r="4128" spans="1:20" x14ac:dyDescent="0.2">
      <c r="S4128" s="12"/>
    </row>
    <row r="4129" spans="19:19" x14ac:dyDescent="0.2">
      <c r="S4129" s="12"/>
    </row>
    <row r="4130" spans="19:19" x14ac:dyDescent="0.2">
      <c r="S4130" s="12"/>
    </row>
    <row r="4131" spans="19:19" x14ac:dyDescent="0.2">
      <c r="S4131" s="12"/>
    </row>
    <row r="4132" spans="19:19" x14ac:dyDescent="0.2">
      <c r="S4132" s="12"/>
    </row>
    <row r="4133" spans="19:19" x14ac:dyDescent="0.2">
      <c r="S4133" s="12"/>
    </row>
    <row r="4134" spans="19:19" x14ac:dyDescent="0.2">
      <c r="S4134" s="12"/>
    </row>
    <row r="4135" spans="19:19" x14ac:dyDescent="0.2">
      <c r="S4135" s="12"/>
    </row>
    <row r="4136" spans="19:19" x14ac:dyDescent="0.2">
      <c r="S4136" s="12"/>
    </row>
    <row r="4137" spans="19:19" x14ac:dyDescent="0.2">
      <c r="S4137" s="12"/>
    </row>
    <row r="4138" spans="19:19" x14ac:dyDescent="0.2">
      <c r="S4138" s="12"/>
    </row>
    <row r="4139" spans="19:19" x14ac:dyDescent="0.2">
      <c r="S4139" s="12"/>
    </row>
    <row r="4140" spans="19:19" x14ac:dyDescent="0.2">
      <c r="S4140" s="12"/>
    </row>
    <row r="4141" spans="19:19" x14ac:dyDescent="0.2">
      <c r="S4141" s="12"/>
    </row>
  </sheetData>
  <conditionalFormatting sqref="F1:F1048576">
    <cfRule type="containsText" dxfId="7" priority="6" operator="containsText" text="successful">
      <formula>NOT(ISERROR(SEARCH("successful",F1)))</formula>
    </cfRule>
    <cfRule type="containsText" dxfId="6" priority="5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" val="50"/>
        <cfvo type="max"/>
        <color rgb="FFFF7128"/>
        <color theme="9"/>
        <color theme="4"/>
      </colorScale>
    </cfRule>
    <cfRule type="colorScale" priority="1">
      <colorScale>
        <cfvo type="min"/>
        <cfvo type="percentile" val="50"/>
        <cfvo type="num" val="100"/>
        <color rgb="FFFF7128"/>
        <color theme="9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CC148-8F22-3C4B-B7ED-B243E3881248}">
  <sheetPr codeName="Sheet6"/>
  <dimension ref="A1:H22"/>
  <sheetViews>
    <sheetView topLeftCell="A2" zoomScale="120" zoomScaleNormal="120" workbookViewId="0">
      <selection activeCell="F22" sqref="F22"/>
    </sheetView>
  </sheetViews>
  <sheetFormatPr baseColWidth="10" defaultRowHeight="15" x14ac:dyDescent="0.2"/>
  <cols>
    <col min="1" max="1" width="24.6640625" customWidth="1"/>
    <col min="2" max="2" width="19" customWidth="1"/>
    <col min="3" max="3" width="16.1640625" customWidth="1"/>
    <col min="4" max="5" width="20.83203125" customWidth="1"/>
    <col min="6" max="8" width="20.83203125" style="6" customWidth="1"/>
  </cols>
  <sheetData>
    <row r="1" spans="1:8" x14ac:dyDescent="0.2">
      <c r="A1" t="s">
        <v>8373</v>
      </c>
      <c r="B1" t="s">
        <v>8380</v>
      </c>
      <c r="C1" t="s">
        <v>8374</v>
      </c>
      <c r="D1" t="s">
        <v>8375</v>
      </c>
      <c r="E1" t="s">
        <v>8376</v>
      </c>
      <c r="F1" s="6" t="s">
        <v>8377</v>
      </c>
      <c r="G1" s="6" t="s">
        <v>8378</v>
      </c>
      <c r="H1" s="6" t="s">
        <v>8379</v>
      </c>
    </row>
    <row r="2" spans="1:8" x14ac:dyDescent="0.2">
      <c r="A2" t="s">
        <v>8381</v>
      </c>
      <c r="B2">
        <f>COUNTIFS(MainSheet!F:F,"successful",MainSheet!D:D,"&lt;1000")</f>
        <v>322</v>
      </c>
      <c r="C2">
        <f>COUNTIFS(MainSheet!F:F,"failed",MainSheet!D:D,"&lt;1000")</f>
        <v>113</v>
      </c>
      <c r="D2">
        <f>COUNTIFS(MainSheet!F:F,"successful",MainSheet!D:D,"&lt;1000")</f>
        <v>322</v>
      </c>
      <c r="E2">
        <f t="shared" ref="E2:E13" si="0">B2+C2+D2</f>
        <v>757</v>
      </c>
      <c r="F2" s="6">
        <f>B2/E2</f>
        <v>0.42536327608982827</v>
      </c>
      <c r="G2" s="6">
        <f>C2/E2</f>
        <v>0.14927344782034346</v>
      </c>
      <c r="H2" s="6">
        <f>D2/E2</f>
        <v>0.42536327608982827</v>
      </c>
    </row>
    <row r="3" spans="1:8" x14ac:dyDescent="0.2">
      <c r="A3" t="s">
        <v>8382</v>
      </c>
      <c r="B3">
        <f>COUNTIFS(MainSheet!F:F,"successful",MainSheet!D:D,"&gt;=1000",MainSheet!D:D,"&lt;5000" )</f>
        <v>932</v>
      </c>
      <c r="C3">
        <f>COUNTIFS(MainSheet!F:F,"failed",MainSheet!D:D,"&gt;=1000",MainSheet!E:E,"&lt;5000" )</f>
        <v>1308</v>
      </c>
      <c r="D3">
        <f>COUNTIFS(MainSheet!F:F,"canceled",MainSheet!D:D,"&gt;=1000",MainSheet!E:E,"&lt;5000" )</f>
        <v>292</v>
      </c>
      <c r="E3">
        <f t="shared" si="0"/>
        <v>2532</v>
      </c>
      <c r="F3" s="6">
        <f t="shared" ref="F3:F13" si="1">B3/E3</f>
        <v>0.36808846761453395</v>
      </c>
      <c r="G3" s="6">
        <f t="shared" ref="G3:G13" si="2">C3/E3</f>
        <v>0.51658767772511849</v>
      </c>
      <c r="H3" s="6">
        <f t="shared" ref="H3:H13" si="3">D3/E3</f>
        <v>0.11532385466034756</v>
      </c>
    </row>
    <row r="4" spans="1:8" x14ac:dyDescent="0.2">
      <c r="A4" t="s">
        <v>8383</v>
      </c>
      <c r="B4">
        <f>COUNTIFS(MainSheet!F:F,"successful",MainSheet!D:D,"&gt;=5000",MainSheet!D:D,"&lt;10000" )</f>
        <v>381</v>
      </c>
      <c r="C4">
        <f>COUNTIFS(MainSheet!F:F,"failed",MainSheet!D:D,"&gt;=5000",MainSheet!D:D,"&lt;10000" )</f>
        <v>283</v>
      </c>
      <c r="D4">
        <f>COUNTIFS(MainSheet!F:F,"canceled",MainSheet!D:D,"&gt;=5000",MainSheet!D:D,"&lt;10000" 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8384</v>
      </c>
      <c r="B5">
        <f>COUNTIFS(MainSheet!F:F,"successful",MainSheet!D:D,"&gt;=10000",MainSheet!D:D,"&lt;15000" )</f>
        <v>168</v>
      </c>
      <c r="C5">
        <f>COUNTIFS(MainSheet!G:G,"failed",MainSheet!E:E,"&gt;=10000",MainSheet!E:E,"&lt;15000" )</f>
        <v>0</v>
      </c>
      <c r="D5">
        <f>COUNTIFS(MainSheet!H:H,"failedl",MainSheet!F:F,"&gt;=10000",MainSheet!F:F,"&lt;15000" )</f>
        <v>0</v>
      </c>
      <c r="E5">
        <f t="shared" si="0"/>
        <v>168</v>
      </c>
      <c r="F5" s="6">
        <f t="shared" si="1"/>
        <v>1</v>
      </c>
      <c r="G5" s="6">
        <f t="shared" si="2"/>
        <v>0</v>
      </c>
      <c r="H5" s="6">
        <f t="shared" si="3"/>
        <v>0</v>
      </c>
    </row>
    <row r="6" spans="1:8" x14ac:dyDescent="0.2">
      <c r="A6" t="s">
        <v>8385</v>
      </c>
      <c r="B6">
        <f>COUNTIFS(MainSheet!F:F,"successful",MainSheet!D:D,"&gt;=15000",MainSheet!D:D,"&lt;20000" )</f>
        <v>94</v>
      </c>
      <c r="C6">
        <f>COUNTIFS(MainSheet!F:F,"failed",MainSheet!D:D,"&gt;=10000",MainSheet!D:D,"&lt;15000" )</f>
        <v>144</v>
      </c>
      <c r="D6">
        <f>COUNTIFS(MainSheet!F:F,"canceled",MainSheet!D:D,"&gt;=10000",MainSheet!D:D,"&lt;15000" )</f>
        <v>40</v>
      </c>
      <c r="E6">
        <f t="shared" si="0"/>
        <v>278</v>
      </c>
      <c r="F6" s="6">
        <f t="shared" si="1"/>
        <v>0.33812949640287771</v>
      </c>
      <c r="G6" s="6">
        <f t="shared" si="2"/>
        <v>0.51798561151079137</v>
      </c>
      <c r="H6" s="6">
        <f t="shared" si="3"/>
        <v>0.14388489208633093</v>
      </c>
    </row>
    <row r="7" spans="1:8" x14ac:dyDescent="0.2">
      <c r="A7" t="s">
        <v>8386</v>
      </c>
      <c r="B7">
        <f>COUNTIFS(MainSheet!F:F,"successful",MainSheet!D:D,"&gt;=20000",MainSheet!D:D,"&lt;25000" )</f>
        <v>62</v>
      </c>
      <c r="C7">
        <f>COUNTIFS(MainSheet!F:F,"failed",MainSheet!D:D,"&gt;=20000",MainSheet!D:D,"&lt;25000" )</f>
        <v>72</v>
      </c>
      <c r="D7">
        <f>COUNTIFS(MainSheet!F:F,"canceled",MainSheet!D:D,"&gt;=20000",MainSheet!D:D,"&lt;25000" 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8387</v>
      </c>
      <c r="B8">
        <f>COUNTIFS(MainSheet!F:F,"successful",MainSheet!D:D,"&gt;=25000",MainSheet!D:D,"&lt;30000" )</f>
        <v>55</v>
      </c>
      <c r="C8">
        <f>COUNTIFS(MainSheet!F:F,"failed",MainSheet!D:D,"&gt;=25000",MainSheet!D:D,"&lt;30000" )</f>
        <v>64</v>
      </c>
      <c r="D8">
        <f>COUNTIFS(MainSheet!F:F,"canceledl",MainSheet!D:D,"&gt;=25000",MainSheet!D:D,"&lt;30000" )</f>
        <v>0</v>
      </c>
      <c r="E8">
        <f t="shared" si="0"/>
        <v>119</v>
      </c>
      <c r="F8" s="6">
        <f t="shared" si="1"/>
        <v>0.46218487394957986</v>
      </c>
      <c r="G8" s="6">
        <f t="shared" si="2"/>
        <v>0.53781512605042014</v>
      </c>
      <c r="H8" s="6">
        <f t="shared" si="3"/>
        <v>0</v>
      </c>
    </row>
    <row r="9" spans="1:8" x14ac:dyDescent="0.2">
      <c r="A9" t="s">
        <v>8388</v>
      </c>
      <c r="B9">
        <f>COUNTIFS(MainSheet!F:F,"successful",MainSheet!D:D,"&gt;=25000",MainSheet!D:D,"&lt;35000" )</f>
        <v>87</v>
      </c>
      <c r="C9">
        <f>COUNTIFS(MainSheet!F:F,"failed",MainSheet!D:D,"&gt;=25000",MainSheet!D:D,"&lt;35000" )</f>
        <v>101</v>
      </c>
      <c r="D9">
        <f>COUNTIFS(MainSheet!F:F,"canceled",MainSheet!D:D,"&gt;=25000",MainSheet!D:D,"&lt;35000" )</f>
        <v>31</v>
      </c>
      <c r="E9">
        <f t="shared" si="0"/>
        <v>219</v>
      </c>
      <c r="F9" s="6">
        <f t="shared" si="1"/>
        <v>0.39726027397260272</v>
      </c>
      <c r="G9" s="6">
        <f t="shared" si="2"/>
        <v>0.46118721461187212</v>
      </c>
      <c r="H9" s="6">
        <f t="shared" si="3"/>
        <v>0.14155251141552511</v>
      </c>
    </row>
    <row r="10" spans="1:8" x14ac:dyDescent="0.2">
      <c r="A10" t="s">
        <v>8389</v>
      </c>
      <c r="B10">
        <f>COUNTIFS(MainSheet!F:F,"successful",MainSheet!D:D,"&gt;=35000",MainSheet!D:D,"&lt;40000" )</f>
        <v>26</v>
      </c>
      <c r="C10">
        <f>COUNTIFS(MainSheet!F:F,"failed",MainSheet!D:D,"&gt;=35000",MainSheet!D:D,"&lt;40000" )</f>
        <v>22</v>
      </c>
      <c r="D10">
        <f>COUNTIFS(MainSheet!F:F,"canceled",MainSheet!D:D,"&gt;=35000",MainSheet!D:D,"&lt;40000" 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8390</v>
      </c>
      <c r="B11">
        <f>COUNTIFS(MainSheet!F:F,"successful",MainSheet!D:D,"&gt;=40000",MainSheet!D:D,"&lt;45000" )</f>
        <v>21</v>
      </c>
      <c r="C11">
        <f>COUNTIFS(MainSheet!F:F,"failed",MainSheet!D:D,"&gt;=40000",MainSheet!D:D,"&lt;45000" )</f>
        <v>16</v>
      </c>
      <c r="D11">
        <f>COUNTIFS(MainSheet!F:F,"canceled",MainSheet!D:D,"&gt;=40000",MainSheet!D:D,"&lt;45000" 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8391</v>
      </c>
      <c r="B12">
        <f>COUNTIFS(MainSheet!F:F,"successful",MainSheet!D:D,"&gt;=45000",MainSheet!D:D,"&lt;50000" )</f>
        <v>6</v>
      </c>
      <c r="C12">
        <f>COUNTIFS(MainSheet!F:F,"failed",MainSheet!D:D,"&gt;=45000",MainSheet!D:D,"&lt;50000" )</f>
        <v>11</v>
      </c>
      <c r="D12">
        <f>COUNTIFS(MainSheet!F:F,"canceled",MainSheet!D:D,"&gt;=45000",MainSheet!D:D,"&lt;50000" 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8392</v>
      </c>
      <c r="B13">
        <f>COUNTIFS(MainSheet!F:F,"successful",MainSheet!D:D,"&lt;=50000")</f>
        <v>2130</v>
      </c>
      <c r="C13">
        <f>COUNTIFS(MainSheet!F:F,"failed",MainSheet!D:D,"&lt;=50000")</f>
        <v>1332</v>
      </c>
      <c r="D13">
        <f>COUNTIFS(MainSheet!F:F,"canceled",MainSheet!D:D,"&lt;=50000")</f>
        <v>266</v>
      </c>
      <c r="E13">
        <f t="shared" si="0"/>
        <v>3728</v>
      </c>
      <c r="F13" s="6">
        <f t="shared" si="1"/>
        <v>0.57135193133047213</v>
      </c>
      <c r="G13" s="6">
        <f t="shared" si="2"/>
        <v>0.3572961373390558</v>
      </c>
      <c r="H13" s="6">
        <f t="shared" si="3"/>
        <v>7.1351931330472101E-2</v>
      </c>
    </row>
    <row r="22" spans="4:4" x14ac:dyDescent="0.2">
      <c r="D22" t="s">
        <v>8393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StateByCategory</vt:lpstr>
      <vt:lpstr>StateBySubCategory</vt:lpstr>
      <vt:lpstr>StateByDate_Created</vt:lpstr>
      <vt:lpstr>StateByDateCreated</vt:lpstr>
      <vt:lpstr>MainSheet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Hope Youngblood</cp:lastModifiedBy>
  <dcterms:created xsi:type="dcterms:W3CDTF">2017-04-20T15:17:24Z</dcterms:created>
  <dcterms:modified xsi:type="dcterms:W3CDTF">2021-06-16T20:42:09Z</dcterms:modified>
</cp:coreProperties>
</file>