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oangHuyP\Desktop\Personal\"/>
    </mc:Choice>
  </mc:AlternateContent>
  <xr:revisionPtr revIDLastSave="0" documentId="13_ncr:1_{DDBB5637-61E4-4F82-8E05-98B663368F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" sheetId="5" r:id="rId1"/>
    <sheet name="Cash Flow" sheetId="2" state="hidden" r:id="rId2"/>
    <sheet name="Scenarios" sheetId="1" state="hidden" r:id="rId3"/>
    <sheet name="Scenarios 2" sheetId="4" state="hidden" r:id="rId4"/>
    <sheet name="Raw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0" i="2" l="1"/>
  <c r="AH30" i="2" s="1"/>
  <c r="C10" i="2"/>
  <c r="D10" i="2"/>
  <c r="E10" i="2"/>
  <c r="F10" i="2"/>
  <c r="G10" i="2"/>
  <c r="H10" i="2"/>
  <c r="I10" i="2"/>
  <c r="I16" i="2" s="1"/>
  <c r="J10" i="2"/>
  <c r="J16" i="2" s="1"/>
  <c r="K10" i="2"/>
  <c r="L10" i="2"/>
  <c r="M10" i="2"/>
  <c r="B10" i="2"/>
  <c r="O3" i="2"/>
  <c r="Q62" i="2"/>
  <c r="R62" i="2"/>
  <c r="S62" i="2"/>
  <c r="T62" i="2"/>
  <c r="U62" i="2"/>
  <c r="V62" i="2"/>
  <c r="W62" i="2"/>
  <c r="X62" i="2"/>
  <c r="Y62" i="2"/>
  <c r="Z62" i="2"/>
  <c r="AA62" i="2"/>
  <c r="P62" i="2"/>
  <c r="B84" i="2"/>
  <c r="C16" i="2"/>
  <c r="D16" i="2"/>
  <c r="E16" i="2"/>
  <c r="F16" i="2"/>
  <c r="G16" i="2"/>
  <c r="H16" i="2"/>
  <c r="K16" i="2"/>
  <c r="L16" i="2"/>
  <c r="M16" i="2"/>
  <c r="B16" i="2"/>
  <c r="E11" i="2"/>
  <c r="F11" i="2"/>
  <c r="G11" i="2"/>
  <c r="H11" i="2"/>
  <c r="N10" i="2"/>
  <c r="I11" i="2" s="1"/>
  <c r="B93" i="2"/>
  <c r="M76" i="2"/>
  <c r="L76" i="2"/>
  <c r="K76" i="2"/>
  <c r="J76" i="2"/>
  <c r="I76" i="2"/>
  <c r="H76" i="2"/>
  <c r="G76" i="2"/>
  <c r="F76" i="2"/>
  <c r="E76" i="2"/>
  <c r="D76" i="2"/>
  <c r="C76" i="2"/>
  <c r="B76" i="2"/>
  <c r="B67" i="2" s="1"/>
  <c r="C66" i="2" s="1"/>
  <c r="AC30" i="2" l="1"/>
  <c r="AC33" i="2" s="1"/>
  <c r="AD30" i="2"/>
  <c r="AD33" i="2" s="1"/>
  <c r="X30" i="2"/>
  <c r="X33" i="2" s="1"/>
  <c r="AE30" i="2"/>
  <c r="AE33" i="2" s="1"/>
  <c r="AF30" i="2"/>
  <c r="AF33" i="2" s="1"/>
  <c r="U30" i="2"/>
  <c r="V30" i="2"/>
  <c r="V33" i="2" s="1"/>
  <c r="W30" i="2"/>
  <c r="W33" i="2" s="1"/>
  <c r="Y30" i="2"/>
  <c r="Y33" i="2" s="1"/>
  <c r="Z30" i="2"/>
  <c r="Z33" i="2" s="1"/>
  <c r="AA30" i="2"/>
  <c r="AA33" i="2" s="1"/>
  <c r="AB30" i="2"/>
  <c r="AB33" i="2" s="1"/>
  <c r="D11" i="2"/>
  <c r="J11" i="2"/>
  <c r="O11" i="2"/>
  <c r="O12" i="2" s="1"/>
  <c r="C11" i="2"/>
  <c r="B11" i="2"/>
  <c r="M11" i="2"/>
  <c r="L11" i="2"/>
  <c r="K11" i="2"/>
  <c r="C67" i="2"/>
  <c r="D66" i="2" s="1"/>
  <c r="D67" i="2" s="1"/>
  <c r="E66" i="2" s="1"/>
  <c r="E67" i="2" s="1"/>
  <c r="F66" i="2" s="1"/>
  <c r="F67" i="2" s="1"/>
  <c r="G66" i="2" s="1"/>
  <c r="G67" i="2" s="1"/>
  <c r="H66" i="2" s="1"/>
  <c r="H67" i="2" s="1"/>
  <c r="I66" i="2" s="1"/>
  <c r="I67" i="2" s="1"/>
  <c r="J66" i="2" s="1"/>
  <c r="J67" i="2" s="1"/>
  <c r="K66" i="2" s="1"/>
  <c r="K67" i="2" s="1"/>
  <c r="L66" i="2" s="1"/>
  <c r="L67" i="2" s="1"/>
  <c r="M66" i="2" s="1"/>
  <c r="M67" i="2" s="1"/>
  <c r="O13" i="2" l="1"/>
  <c r="I12" i="2"/>
  <c r="L12" i="2"/>
  <c r="M12" i="2"/>
  <c r="B12" i="2"/>
  <c r="C12" i="2"/>
  <c r="D12" i="2"/>
  <c r="J12" i="2"/>
  <c r="K12" i="2"/>
  <c r="E12" i="2"/>
  <c r="F12" i="2"/>
  <c r="G12" i="2"/>
  <c r="H12" i="2"/>
  <c r="O14" i="2" l="1"/>
  <c r="I13" i="2"/>
  <c r="K13" i="2"/>
  <c r="L13" i="2"/>
  <c r="M13" i="2"/>
  <c r="B13" i="2"/>
  <c r="C13" i="2"/>
  <c r="D13" i="2"/>
  <c r="F13" i="2"/>
  <c r="J13" i="2"/>
  <c r="E13" i="2"/>
  <c r="G13" i="2"/>
  <c r="H13" i="2"/>
  <c r="I14" i="2" l="1"/>
  <c r="L14" i="2"/>
  <c r="M14" i="2"/>
  <c r="B14" i="2"/>
  <c r="C14" i="2"/>
  <c r="D14" i="2"/>
  <c r="H14" i="2"/>
  <c r="J14" i="2"/>
  <c r="K14" i="2"/>
  <c r="E14" i="2"/>
  <c r="F14" i="2"/>
  <c r="G14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V52" i="3"/>
  <c r="C47" i="3"/>
  <c r="G42" i="3"/>
  <c r="G43" i="3"/>
  <c r="G44" i="3"/>
  <c r="G45" i="3"/>
  <c r="G46" i="3"/>
  <c r="G47" i="3" l="1"/>
  <c r="C33" i="2" l="1"/>
  <c r="D33" i="2"/>
  <c r="E33" i="2"/>
  <c r="F33" i="2"/>
  <c r="G33" i="2"/>
  <c r="H33" i="2"/>
  <c r="I33" i="2"/>
  <c r="J33" i="2"/>
  <c r="K33" i="2"/>
  <c r="L33" i="2"/>
  <c r="M33" i="2"/>
  <c r="B33" i="2"/>
  <c r="B25" i="2" l="1"/>
  <c r="C24" i="2" s="1"/>
  <c r="C25" i="2" s="1"/>
  <c r="D24" i="2" s="1"/>
  <c r="D25" i="2" s="1"/>
  <c r="E24" i="2" s="1"/>
  <c r="E25" i="2" s="1"/>
  <c r="F24" i="2" s="1"/>
  <c r="F25" i="2" s="1"/>
  <c r="G24" i="2" s="1"/>
  <c r="G25" i="2" s="1"/>
  <c r="H24" i="2" s="1"/>
  <c r="H25" i="2" s="1"/>
  <c r="I24" i="2" s="1"/>
  <c r="I25" i="2" s="1"/>
  <c r="J24" i="2" s="1"/>
  <c r="J25" i="2" s="1"/>
  <c r="K24" i="2" s="1"/>
  <c r="K25" i="2" s="1"/>
  <c r="L24" i="2" s="1"/>
  <c r="L25" i="2" s="1"/>
  <c r="M24" i="2" s="1"/>
  <c r="M25" i="2" s="1"/>
  <c r="L13" i="4" l="1"/>
  <c r="S13" i="4" s="1"/>
  <c r="L14" i="4"/>
  <c r="B14" i="4" s="1"/>
  <c r="L15" i="4"/>
  <c r="U15" i="4" s="1"/>
  <c r="L16" i="4"/>
  <c r="V16" i="4" s="1"/>
  <c r="L12" i="4"/>
  <c r="L11" i="4"/>
  <c r="M11" i="4" s="1"/>
  <c r="L17" i="4"/>
  <c r="E17" i="4" s="1"/>
  <c r="L6" i="4"/>
  <c r="L7" i="4"/>
  <c r="S7" i="4" s="1"/>
  <c r="L8" i="4"/>
  <c r="L9" i="4"/>
  <c r="U9" i="4" s="1"/>
  <c r="L10" i="4"/>
  <c r="M10" i="4" s="1"/>
  <c r="L5" i="4"/>
  <c r="B5" i="4" s="1"/>
  <c r="L4" i="4"/>
  <c r="C4" i="4" s="1"/>
  <c r="C12" i="3"/>
  <c r="C14" i="3" s="1"/>
  <c r="C16" i="3" s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5" i="1"/>
  <c r="G49" i="3"/>
  <c r="C41" i="3"/>
  <c r="G40" i="3"/>
  <c r="G39" i="3"/>
  <c r="G38" i="3"/>
  <c r="G37" i="3"/>
  <c r="G36" i="3"/>
  <c r="G35" i="3"/>
  <c r="G34" i="3"/>
  <c r="G33" i="3"/>
  <c r="C31" i="3"/>
  <c r="G31" i="3" s="1"/>
  <c r="G30" i="3"/>
  <c r="D15" i="3"/>
  <c r="D13" i="3"/>
  <c r="D11" i="3"/>
  <c r="D10" i="3"/>
  <c r="C7" i="3"/>
  <c r="E7" i="3" s="1"/>
  <c r="O6" i="3"/>
  <c r="M6" i="3"/>
  <c r="K6" i="3"/>
  <c r="I6" i="3"/>
  <c r="G6" i="3"/>
  <c r="E6" i="3"/>
  <c r="H16" i="4" l="1"/>
  <c r="J11" i="4"/>
  <c r="D16" i="4"/>
  <c r="H11" i="4"/>
  <c r="K15" i="4"/>
  <c r="G11" i="4"/>
  <c r="J15" i="4"/>
  <c r="F11" i="4"/>
  <c r="F15" i="4"/>
  <c r="V17" i="4"/>
  <c r="D15" i="4"/>
  <c r="S16" i="4"/>
  <c r="C15" i="4"/>
  <c r="V15" i="4"/>
  <c r="B15" i="4"/>
  <c r="T15" i="4"/>
  <c r="G17" i="4"/>
  <c r="H14" i="4"/>
  <c r="R15" i="4"/>
  <c r="L3" i="4"/>
  <c r="C3" i="4" s="1"/>
  <c r="F17" i="4"/>
  <c r="K13" i="4"/>
  <c r="Q15" i="4"/>
  <c r="I13" i="4"/>
  <c r="P14" i="4"/>
  <c r="J16" i="4"/>
  <c r="G13" i="4"/>
  <c r="E11" i="4"/>
  <c r="D11" i="4"/>
  <c r="V11" i="4"/>
  <c r="Q11" i="4"/>
  <c r="C11" i="4"/>
  <c r="B11" i="4"/>
  <c r="O11" i="4"/>
  <c r="D10" i="4"/>
  <c r="N11" i="4"/>
  <c r="V5" i="4"/>
  <c r="U5" i="4"/>
  <c r="Q5" i="4"/>
  <c r="S4" i="4"/>
  <c r="J5" i="4"/>
  <c r="H5" i="4"/>
  <c r="O12" i="4"/>
  <c r="B7" i="4"/>
  <c r="F16" i="4"/>
  <c r="J14" i="4"/>
  <c r="G12" i="4"/>
  <c r="F10" i="4"/>
  <c r="E6" i="4"/>
  <c r="U16" i="4"/>
  <c r="S14" i="4"/>
  <c r="T9" i="4"/>
  <c r="V4" i="4"/>
  <c r="E16" i="4"/>
  <c r="I14" i="4"/>
  <c r="F12" i="4"/>
  <c r="E10" i="4"/>
  <c r="D6" i="4"/>
  <c r="T16" i="4"/>
  <c r="R14" i="4"/>
  <c r="U11" i="4"/>
  <c r="U7" i="4"/>
  <c r="T4" i="4"/>
  <c r="C16" i="4"/>
  <c r="D14" i="4"/>
  <c r="D12" i="4"/>
  <c r="C10" i="4"/>
  <c r="O16" i="4"/>
  <c r="O14" i="4"/>
  <c r="R7" i="4"/>
  <c r="O4" i="4"/>
  <c r="B16" i="4"/>
  <c r="K9" i="4"/>
  <c r="M16" i="4"/>
  <c r="U13" i="4"/>
  <c r="Q7" i="4"/>
  <c r="M4" i="4"/>
  <c r="B9" i="4"/>
  <c r="H4" i="4"/>
  <c r="P7" i="4"/>
  <c r="J13" i="4"/>
  <c r="K7" i="4"/>
  <c r="F4" i="4"/>
  <c r="M13" i="4"/>
  <c r="V10" i="4"/>
  <c r="N7" i="4"/>
  <c r="J7" i="4"/>
  <c r="E4" i="4"/>
  <c r="S12" i="4"/>
  <c r="T10" i="4"/>
  <c r="M7" i="4"/>
  <c r="E12" i="4"/>
  <c r="I7" i="4"/>
  <c r="D4" i="4"/>
  <c r="Q12" i="4"/>
  <c r="O10" i="4"/>
  <c r="N6" i="4"/>
  <c r="J12" i="4"/>
  <c r="G7" i="4"/>
  <c r="P12" i="4"/>
  <c r="I12" i="4"/>
  <c r="F7" i="4"/>
  <c r="U14" i="4"/>
  <c r="V9" i="4"/>
  <c r="G16" i="4"/>
  <c r="K14" i="4"/>
  <c r="H12" i="4"/>
  <c r="T14" i="4"/>
  <c r="N12" i="4"/>
  <c r="J6" i="4"/>
  <c r="S6" i="4"/>
  <c r="D5" i="4"/>
  <c r="P5" i="4"/>
  <c r="I5" i="4"/>
  <c r="R5" i="4"/>
  <c r="K5" i="4"/>
  <c r="S5" i="4"/>
  <c r="T5" i="4"/>
  <c r="K8" i="4"/>
  <c r="I6" i="4"/>
  <c r="S8" i="4"/>
  <c r="Q6" i="4"/>
  <c r="B8" i="4"/>
  <c r="T8" i="4"/>
  <c r="O13" i="4"/>
  <c r="H13" i="4"/>
  <c r="T13" i="4"/>
  <c r="V13" i="4"/>
  <c r="C13" i="4"/>
  <c r="D13" i="4"/>
  <c r="E13" i="4"/>
  <c r="U10" i="4"/>
  <c r="B10" i="4"/>
  <c r="N10" i="4"/>
  <c r="G10" i="4"/>
  <c r="P10" i="4"/>
  <c r="I10" i="4"/>
  <c r="Q10" i="4"/>
  <c r="J10" i="4"/>
  <c r="R10" i="4"/>
  <c r="K10" i="4"/>
  <c r="J17" i="4"/>
  <c r="H10" i="4"/>
  <c r="I8" i="4"/>
  <c r="H6" i="4"/>
  <c r="S10" i="4"/>
  <c r="R8" i="4"/>
  <c r="P6" i="4"/>
  <c r="O8" i="4"/>
  <c r="S9" i="4"/>
  <c r="E9" i="4"/>
  <c r="N9" i="4"/>
  <c r="G9" i="4"/>
  <c r="O9" i="4"/>
  <c r="H9" i="4"/>
  <c r="P9" i="4"/>
  <c r="I9" i="4"/>
  <c r="H17" i="4"/>
  <c r="H8" i="4"/>
  <c r="G6" i="4"/>
  <c r="P8" i="4"/>
  <c r="O6" i="4"/>
  <c r="Q8" i="4"/>
  <c r="J8" i="4"/>
  <c r="V8" i="4"/>
  <c r="C8" i="4"/>
  <c r="E8" i="4"/>
  <c r="M8" i="4"/>
  <c r="F8" i="4"/>
  <c r="N8" i="4"/>
  <c r="G8" i="4"/>
  <c r="R13" i="4"/>
  <c r="R9" i="4"/>
  <c r="O5" i="4"/>
  <c r="M6" i="4"/>
  <c r="F6" i="4"/>
  <c r="R6" i="4"/>
  <c r="K6" i="4"/>
  <c r="T6" i="4"/>
  <c r="U6" i="4"/>
  <c r="B6" i="4"/>
  <c r="V6" i="4"/>
  <c r="C6" i="4"/>
  <c r="J9" i="4"/>
  <c r="G5" i="4"/>
  <c r="F13" i="4"/>
  <c r="F9" i="4"/>
  <c r="O17" i="4"/>
  <c r="Q13" i="4"/>
  <c r="Q9" i="4"/>
  <c r="N5" i="4"/>
  <c r="D17" i="4"/>
  <c r="P17" i="4"/>
  <c r="I17" i="4"/>
  <c r="R17" i="4"/>
  <c r="K17" i="4"/>
  <c r="S17" i="4"/>
  <c r="T17" i="4"/>
  <c r="U17" i="4"/>
  <c r="B17" i="4"/>
  <c r="Q17" i="4"/>
  <c r="B13" i="4"/>
  <c r="D9" i="4"/>
  <c r="E5" i="4"/>
  <c r="N17" i="4"/>
  <c r="P13" i="4"/>
  <c r="M9" i="4"/>
  <c r="M5" i="4"/>
  <c r="D8" i="4"/>
  <c r="C17" i="4"/>
  <c r="F5" i="4"/>
  <c r="S15" i="4"/>
  <c r="E15" i="4"/>
  <c r="N15" i="4"/>
  <c r="G15" i="4"/>
  <c r="O15" i="4"/>
  <c r="H15" i="4"/>
  <c r="P15" i="4"/>
  <c r="I15" i="4"/>
  <c r="C9" i="4"/>
  <c r="C5" i="4"/>
  <c r="M17" i="4"/>
  <c r="M15" i="4"/>
  <c r="N13" i="4"/>
  <c r="U8" i="4"/>
  <c r="K16" i="4"/>
  <c r="G14" i="4"/>
  <c r="C12" i="4"/>
  <c r="E7" i="4"/>
  <c r="K4" i="4"/>
  <c r="R16" i="4"/>
  <c r="N14" i="4"/>
  <c r="V12" i="4"/>
  <c r="T11" i="4"/>
  <c r="R4" i="4"/>
  <c r="F14" i="4"/>
  <c r="B12" i="4"/>
  <c r="D7" i="4"/>
  <c r="J4" i="4"/>
  <c r="Q16" i="4"/>
  <c r="M14" i="4"/>
  <c r="U12" i="4"/>
  <c r="S11" i="4"/>
  <c r="Q4" i="4"/>
  <c r="I16" i="4"/>
  <c r="E14" i="4"/>
  <c r="K11" i="4"/>
  <c r="C7" i="4"/>
  <c r="I4" i="4"/>
  <c r="P16" i="4"/>
  <c r="T12" i="4"/>
  <c r="R11" i="4"/>
  <c r="V7" i="4"/>
  <c r="P4" i="4"/>
  <c r="C14" i="4"/>
  <c r="K12" i="4"/>
  <c r="I11" i="4"/>
  <c r="G4" i="4"/>
  <c r="N16" i="4"/>
  <c r="V14" i="4"/>
  <c r="R12" i="4"/>
  <c r="P11" i="4"/>
  <c r="T7" i="4"/>
  <c r="N4" i="4"/>
  <c r="H7" i="4"/>
  <c r="B4" i="4"/>
  <c r="Q14" i="4"/>
  <c r="M12" i="4"/>
  <c r="O7" i="4"/>
  <c r="U4" i="4"/>
  <c r="G32" i="3"/>
  <c r="H33" i="3" s="1"/>
  <c r="H31" i="3"/>
  <c r="G41" i="3"/>
  <c r="C32" i="3"/>
  <c r="L32" i="1" s="1"/>
  <c r="D16" i="3"/>
  <c r="D14" i="3"/>
  <c r="G7" i="3"/>
  <c r="E8" i="3"/>
  <c r="E5" i="3"/>
  <c r="D12" i="3"/>
  <c r="R3" i="4" l="1"/>
  <c r="B3" i="4"/>
  <c r="S3" i="4"/>
  <c r="M3" i="4"/>
  <c r="H3" i="4"/>
  <c r="U39" i="1"/>
  <c r="D42" i="3"/>
  <c r="D46" i="3"/>
  <c r="H42" i="3"/>
  <c r="H46" i="3"/>
  <c r="D43" i="3"/>
  <c r="H45" i="3"/>
  <c r="H43" i="3"/>
  <c r="D44" i="3"/>
  <c r="D45" i="3"/>
  <c r="H44" i="3"/>
  <c r="N3" i="4"/>
  <c r="U32" i="1"/>
  <c r="D35" i="1"/>
  <c r="G2" i="1"/>
  <c r="H38" i="3"/>
  <c r="R42" i="1"/>
  <c r="Q3" i="4"/>
  <c r="K3" i="4"/>
  <c r="P3" i="4"/>
  <c r="T3" i="4"/>
  <c r="U3" i="4"/>
  <c r="F3" i="4"/>
  <c r="G3" i="4"/>
  <c r="I3" i="4"/>
  <c r="J3" i="4"/>
  <c r="J41" i="1"/>
  <c r="S43" i="1"/>
  <c r="V3" i="4"/>
  <c r="P33" i="1"/>
  <c r="E46" i="1"/>
  <c r="R34" i="1"/>
  <c r="E3" i="4"/>
  <c r="Q51" i="1"/>
  <c r="L39" i="1"/>
  <c r="L62" i="1" s="1"/>
  <c r="E36" i="5" s="1"/>
  <c r="C40" i="1"/>
  <c r="L40" i="1"/>
  <c r="L63" i="1" s="1"/>
  <c r="E37" i="5" s="1"/>
  <c r="O3" i="4"/>
  <c r="O45" i="1"/>
  <c r="D3" i="4"/>
  <c r="U42" i="1"/>
  <c r="V41" i="1"/>
  <c r="F38" i="1"/>
  <c r="U45" i="1"/>
  <c r="G51" i="1"/>
  <c r="L36" i="1"/>
  <c r="L59" i="1" s="1"/>
  <c r="E33" i="5" s="1"/>
  <c r="O47" i="1"/>
  <c r="Q42" i="1"/>
  <c r="H36" i="1"/>
  <c r="V43" i="1"/>
  <c r="U35" i="1"/>
  <c r="H49" i="3"/>
  <c r="M44" i="1"/>
  <c r="G45" i="1"/>
  <c r="J49" i="1"/>
  <c r="N2" i="1"/>
  <c r="H36" i="3"/>
  <c r="H44" i="1"/>
  <c r="U2" i="1"/>
  <c r="D49" i="1"/>
  <c r="C36" i="1"/>
  <c r="H35" i="3"/>
  <c r="V50" i="1"/>
  <c r="I41" i="1"/>
  <c r="B50" i="1"/>
  <c r="E50" i="1"/>
  <c r="U41" i="1"/>
  <c r="F44" i="1"/>
  <c r="S37" i="1"/>
  <c r="G47" i="1"/>
  <c r="M36" i="1"/>
  <c r="J38" i="1"/>
  <c r="Q35" i="1"/>
  <c r="M40" i="1"/>
  <c r="D44" i="1"/>
  <c r="O49" i="1"/>
  <c r="D50" i="1"/>
  <c r="P44" i="1"/>
  <c r="S48" i="1"/>
  <c r="I43" i="1"/>
  <c r="O41" i="1"/>
  <c r="N42" i="1"/>
  <c r="P45" i="1"/>
  <c r="L48" i="1"/>
  <c r="L71" i="1" s="1"/>
  <c r="E45" i="5" s="1"/>
  <c r="J50" i="1"/>
  <c r="V49" i="1"/>
  <c r="C32" i="1"/>
  <c r="V51" i="1"/>
  <c r="I38" i="1"/>
  <c r="V48" i="1"/>
  <c r="M51" i="1"/>
  <c r="R44" i="1"/>
  <c r="D34" i="1"/>
  <c r="N50" i="1"/>
  <c r="J35" i="1"/>
  <c r="P36" i="1"/>
  <c r="M45" i="1"/>
  <c r="V35" i="1"/>
  <c r="F45" i="1"/>
  <c r="M42" i="1"/>
  <c r="Q2" i="1"/>
  <c r="R45" i="1"/>
  <c r="D43" i="1"/>
  <c r="J2" i="1"/>
  <c r="U46" i="1"/>
  <c r="G48" i="1"/>
  <c r="I2" i="1"/>
  <c r="R49" i="1"/>
  <c r="T36" i="1"/>
  <c r="S32" i="1"/>
  <c r="O39" i="1"/>
  <c r="P2" i="1"/>
  <c r="R2" i="1"/>
  <c r="U38" i="1"/>
  <c r="D41" i="3"/>
  <c r="D47" i="3"/>
  <c r="C47" i="1"/>
  <c r="D38" i="1"/>
  <c r="E51" i="1"/>
  <c r="I35" i="1"/>
  <c r="N32" i="1"/>
  <c r="G46" i="1"/>
  <c r="I39" i="1"/>
  <c r="I46" i="1"/>
  <c r="G37" i="1"/>
  <c r="I32" i="1"/>
  <c r="M34" i="1"/>
  <c r="K37" i="1"/>
  <c r="J48" i="1"/>
  <c r="P35" i="1"/>
  <c r="G35" i="1"/>
  <c r="E43" i="1"/>
  <c r="C48" i="3"/>
  <c r="D48" i="3" s="1"/>
  <c r="K52" i="1"/>
  <c r="S34" i="1"/>
  <c r="Q36" i="1"/>
  <c r="K38" i="1"/>
  <c r="I40" i="1"/>
  <c r="C42" i="1"/>
  <c r="B44" i="1"/>
  <c r="Q45" i="1"/>
  <c r="B48" i="1"/>
  <c r="T49" i="1"/>
  <c r="R51" i="1"/>
  <c r="D34" i="3"/>
  <c r="D49" i="3"/>
  <c r="I52" i="1"/>
  <c r="O34" i="1"/>
  <c r="N51" i="1"/>
  <c r="L52" i="1"/>
  <c r="L75" i="1" s="1"/>
  <c r="E49" i="5" s="1"/>
  <c r="E33" i="1"/>
  <c r="T34" i="1"/>
  <c r="U36" i="1"/>
  <c r="O38" i="1"/>
  <c r="N40" i="1"/>
  <c r="E42" i="1"/>
  <c r="E44" i="1"/>
  <c r="T45" i="1"/>
  <c r="E48" i="1"/>
  <c r="C50" i="1"/>
  <c r="E32" i="1"/>
  <c r="D35" i="3"/>
  <c r="D33" i="3"/>
  <c r="K34" i="1"/>
  <c r="K51" i="1"/>
  <c r="N36" i="1"/>
  <c r="M52" i="1"/>
  <c r="H33" i="1"/>
  <c r="B35" i="1"/>
  <c r="B37" i="1"/>
  <c r="Q38" i="1"/>
  <c r="Q40" i="1"/>
  <c r="H42" i="1"/>
  <c r="I44" i="1"/>
  <c r="C46" i="1"/>
  <c r="I48" i="1"/>
  <c r="H50" i="1"/>
  <c r="F32" i="1"/>
  <c r="D36" i="3"/>
  <c r="D39" i="3"/>
  <c r="R43" i="1"/>
  <c r="H38" i="1"/>
  <c r="B52" i="1"/>
  <c r="N52" i="1"/>
  <c r="L33" i="1"/>
  <c r="L56" i="1" s="1"/>
  <c r="F35" i="1"/>
  <c r="E37" i="1"/>
  <c r="T38" i="1"/>
  <c r="U40" i="1"/>
  <c r="K42" i="1"/>
  <c r="K44" i="1"/>
  <c r="H46" i="1"/>
  <c r="N48" i="1"/>
  <c r="K50" i="1"/>
  <c r="J32" i="1"/>
  <c r="D37" i="3"/>
  <c r="B40" i="1"/>
  <c r="E40" i="1"/>
  <c r="C52" i="1"/>
  <c r="O52" i="1"/>
  <c r="Q33" i="1"/>
  <c r="H35" i="1"/>
  <c r="H37" i="1"/>
  <c r="B39" i="1"/>
  <c r="B41" i="1"/>
  <c r="O42" i="1"/>
  <c r="N44" i="1"/>
  <c r="K46" i="1"/>
  <c r="Q48" i="1"/>
  <c r="O50" i="1"/>
  <c r="M32" i="1"/>
  <c r="D38" i="3"/>
  <c r="O46" i="1"/>
  <c r="U52" i="1"/>
  <c r="T41" i="1"/>
  <c r="D52" i="1"/>
  <c r="P52" i="1"/>
  <c r="T33" i="1"/>
  <c r="K35" i="1"/>
  <c r="L37" i="1"/>
  <c r="L60" i="1" s="1"/>
  <c r="E34" i="5" s="1"/>
  <c r="F39" i="1"/>
  <c r="D41" i="1"/>
  <c r="T42" i="1"/>
  <c r="Q44" i="1"/>
  <c r="U48" i="1"/>
  <c r="Q50" i="1"/>
  <c r="O32" i="1"/>
  <c r="Q41" i="1"/>
  <c r="N45" i="1"/>
  <c r="E52" i="1"/>
  <c r="Q52" i="1"/>
  <c r="C34" i="1"/>
  <c r="N35" i="1"/>
  <c r="N37" i="1"/>
  <c r="J39" i="1"/>
  <c r="E41" i="1"/>
  <c r="B43" i="1"/>
  <c r="U44" i="1"/>
  <c r="T46" i="1"/>
  <c r="E49" i="1"/>
  <c r="R50" i="1"/>
  <c r="Q32" i="1"/>
  <c r="D40" i="3"/>
  <c r="H34" i="1"/>
  <c r="H45" i="1"/>
  <c r="N49" i="1"/>
  <c r="T2" i="1"/>
  <c r="I36" i="1"/>
  <c r="N47" i="1"/>
  <c r="V52" i="1"/>
  <c r="R47" i="1"/>
  <c r="F52" i="1"/>
  <c r="R52" i="1"/>
  <c r="E34" i="1"/>
  <c r="R35" i="1"/>
  <c r="Q37" i="1"/>
  <c r="K39" i="1"/>
  <c r="H41" i="1"/>
  <c r="F43" i="1"/>
  <c r="D45" i="1"/>
  <c r="B47" i="1"/>
  <c r="H49" i="1"/>
  <c r="T50" i="1"/>
  <c r="R32" i="1"/>
  <c r="R39" i="1"/>
  <c r="K47" i="1"/>
  <c r="F51" i="1"/>
  <c r="G38" i="1"/>
  <c r="L45" i="1"/>
  <c r="L68" i="1" s="1"/>
  <c r="E42" i="5" s="1"/>
  <c r="P49" i="1"/>
  <c r="T43" i="1"/>
  <c r="G52" i="1"/>
  <c r="S52" i="1"/>
  <c r="G34" i="1"/>
  <c r="B36" i="1"/>
  <c r="T37" i="1"/>
  <c r="N39" i="1"/>
  <c r="L41" i="1"/>
  <c r="L64" i="1" s="1"/>
  <c r="E38" i="5" s="1"/>
  <c r="K43" i="1"/>
  <c r="E45" i="1"/>
  <c r="F47" i="1"/>
  <c r="L49" i="1"/>
  <c r="L72" i="1" s="1"/>
  <c r="E46" i="5" s="1"/>
  <c r="B51" i="1"/>
  <c r="V32" i="1"/>
  <c r="H52" i="1"/>
  <c r="T52" i="1"/>
  <c r="E36" i="1"/>
  <c r="C38" i="1"/>
  <c r="P41" i="1"/>
  <c r="N43" i="1"/>
  <c r="J52" i="1"/>
  <c r="Q49" i="1"/>
  <c r="D32" i="1"/>
  <c r="O33" i="1"/>
  <c r="D42" i="1"/>
  <c r="T48" i="1"/>
  <c r="B42" i="1"/>
  <c r="E35" i="1"/>
  <c r="N41" i="1"/>
  <c r="K49" i="1"/>
  <c r="P47" i="1"/>
  <c r="S40" i="1"/>
  <c r="V33" i="1"/>
  <c r="L38" i="1"/>
  <c r="L61" i="1" s="1"/>
  <c r="E35" i="5" s="1"/>
  <c r="J44" i="1"/>
  <c r="R38" i="1"/>
  <c r="S49" i="1"/>
  <c r="V42" i="1"/>
  <c r="D36" i="1"/>
  <c r="M41" i="1"/>
  <c r="L51" i="1"/>
  <c r="L74" i="1" s="1"/>
  <c r="E48" i="5" s="1"/>
  <c r="O44" i="1"/>
  <c r="R37" i="1"/>
  <c r="C33" i="1"/>
  <c r="U33" i="1"/>
  <c r="J51" i="1"/>
  <c r="J43" i="1"/>
  <c r="D33" i="1"/>
  <c r="T32" i="1"/>
  <c r="V2" i="1"/>
  <c r="S2" i="1"/>
  <c r="F50" i="1"/>
  <c r="H51" i="1"/>
  <c r="J40" i="1"/>
  <c r="H48" i="1"/>
  <c r="K41" i="1"/>
  <c r="N34" i="1"/>
  <c r="K36" i="1"/>
  <c r="D47" i="1"/>
  <c r="G40" i="1"/>
  <c r="J33" i="1"/>
  <c r="U37" i="1"/>
  <c r="O51" i="1"/>
  <c r="F34" i="1"/>
  <c r="G49" i="1"/>
  <c r="J42" i="1"/>
  <c r="M35" i="1"/>
  <c r="U49" i="1"/>
  <c r="U50" i="1"/>
  <c r="C44" i="1"/>
  <c r="F37" i="1"/>
  <c r="B49" i="1"/>
  <c r="H37" i="3"/>
  <c r="S50" i="1"/>
  <c r="S42" i="1"/>
  <c r="R46" i="1"/>
  <c r="H47" i="1"/>
  <c r="P38" i="1"/>
  <c r="Q47" i="1"/>
  <c r="T40" i="1"/>
  <c r="B34" i="1"/>
  <c r="S51" i="1"/>
  <c r="M46" i="1"/>
  <c r="P39" i="1"/>
  <c r="U43" i="1"/>
  <c r="I37" i="1"/>
  <c r="F48" i="1"/>
  <c r="T47" i="1"/>
  <c r="P48" i="1"/>
  <c r="S41" i="1"/>
  <c r="V34" i="1"/>
  <c r="R48" i="1"/>
  <c r="I50" i="1"/>
  <c r="L43" i="1"/>
  <c r="L66" i="1" s="1"/>
  <c r="E40" i="5" s="1"/>
  <c r="O36" i="1"/>
  <c r="B45" i="1"/>
  <c r="U47" i="1"/>
  <c r="G50" i="1"/>
  <c r="G42" i="1"/>
  <c r="D2" i="1"/>
  <c r="M2" i="1"/>
  <c r="F42" i="1"/>
  <c r="H43" i="1"/>
  <c r="M37" i="1"/>
  <c r="E47" i="1"/>
  <c r="H40" i="1"/>
  <c r="K33" i="1"/>
  <c r="M49" i="1"/>
  <c r="B32" i="1"/>
  <c r="V45" i="1"/>
  <c r="D39" i="1"/>
  <c r="H40" i="3"/>
  <c r="R36" i="1"/>
  <c r="L42" i="1"/>
  <c r="L65" i="1" s="1"/>
  <c r="E39" i="5" s="1"/>
  <c r="K40" i="1"/>
  <c r="D48" i="1"/>
  <c r="G41" i="1"/>
  <c r="J34" i="1"/>
  <c r="L46" i="1"/>
  <c r="L69" i="1" s="1"/>
  <c r="E43" i="5" s="1"/>
  <c r="C37" i="1"/>
  <c r="T39" i="1"/>
  <c r="V36" i="1"/>
  <c r="N46" i="1"/>
  <c r="Q39" i="1"/>
  <c r="P32" i="1"/>
  <c r="P46" i="1"/>
  <c r="K32" i="1"/>
  <c r="J45" i="1"/>
  <c r="M38" i="1"/>
  <c r="K48" i="1"/>
  <c r="O35" i="1"/>
  <c r="F40" i="1"/>
  <c r="E38" i="1"/>
  <c r="M47" i="1"/>
  <c r="P40" i="1"/>
  <c r="S33" i="1"/>
  <c r="I45" i="1"/>
  <c r="F49" i="1"/>
  <c r="I42" i="1"/>
  <c r="L35" i="1"/>
  <c r="L58" i="1" s="1"/>
  <c r="D46" i="1"/>
  <c r="O37" i="1"/>
  <c r="M48" i="1"/>
  <c r="V39" i="1"/>
  <c r="W2" i="1"/>
  <c r="H32" i="1"/>
  <c r="C2" i="1"/>
  <c r="H2" i="1"/>
  <c r="T51" i="1"/>
  <c r="T35" i="1"/>
  <c r="S35" i="1"/>
  <c r="B46" i="1"/>
  <c r="E39" i="1"/>
  <c r="C49" i="1"/>
  <c r="V44" i="1"/>
  <c r="P51" i="1"/>
  <c r="S44" i="1"/>
  <c r="V37" i="1"/>
  <c r="H39" i="1"/>
  <c r="C35" i="1"/>
  <c r="C39" i="1"/>
  <c r="S47" i="1"/>
  <c r="V46" i="1"/>
  <c r="D40" i="1"/>
  <c r="G33" i="1"/>
  <c r="C43" i="1"/>
  <c r="O48" i="1"/>
  <c r="R41" i="1"/>
  <c r="U34" i="1"/>
  <c r="G39" i="1"/>
  <c r="Q46" i="1"/>
  <c r="V47" i="1"/>
  <c r="S38" i="1"/>
  <c r="O2" i="1"/>
  <c r="L2" i="1"/>
  <c r="H34" i="3"/>
  <c r="H39" i="3"/>
  <c r="N33" i="1"/>
  <c r="P34" i="1"/>
  <c r="K45" i="1"/>
  <c r="N38" i="1"/>
  <c r="C45" i="1"/>
  <c r="P42" i="1"/>
  <c r="D51" i="1"/>
  <c r="G44" i="1"/>
  <c r="J37" i="1"/>
  <c r="B33" i="1"/>
  <c r="I33" i="1"/>
  <c r="F36" i="1"/>
  <c r="S39" i="1"/>
  <c r="J46" i="1"/>
  <c r="M39" i="1"/>
  <c r="I51" i="1"/>
  <c r="R40" i="1"/>
  <c r="C48" i="1"/>
  <c r="F41" i="1"/>
  <c r="I34" i="1"/>
  <c r="C51" i="1"/>
  <c r="Q34" i="1"/>
  <c r="J47" i="1"/>
  <c r="P37" i="1"/>
  <c r="K2" i="1"/>
  <c r="L55" i="1"/>
  <c r="U51" i="1"/>
  <c r="P50" i="1"/>
  <c r="M33" i="1"/>
  <c r="T44" i="1"/>
  <c r="B38" i="1"/>
  <c r="C41" i="1"/>
  <c r="V40" i="1"/>
  <c r="M50" i="1"/>
  <c r="P43" i="1"/>
  <c r="S36" i="1"/>
  <c r="L50" i="1"/>
  <c r="L73" i="1" s="1"/>
  <c r="E47" i="5" s="1"/>
  <c r="I47" i="1"/>
  <c r="O43" i="1"/>
  <c r="S45" i="1"/>
  <c r="V38" i="1"/>
  <c r="F46" i="1"/>
  <c r="L34" i="1"/>
  <c r="L57" i="1" s="1"/>
  <c r="L47" i="1"/>
  <c r="L70" i="1" s="1"/>
  <c r="E44" i="5" s="1"/>
  <c r="O40" i="1"/>
  <c r="R33" i="1"/>
  <c r="I49" i="1"/>
  <c r="G43" i="1"/>
  <c r="S46" i="1"/>
  <c r="D37" i="1"/>
  <c r="E2" i="1"/>
  <c r="F2" i="1"/>
  <c r="F33" i="1"/>
  <c r="G32" i="1"/>
  <c r="M43" i="1"/>
  <c r="G36" i="1"/>
  <c r="J36" i="1"/>
  <c r="Q43" i="1"/>
  <c r="L44" i="1"/>
  <c r="L67" i="1" s="1"/>
  <c r="E41" i="5" s="1"/>
  <c r="H41" i="3"/>
  <c r="H47" i="3"/>
  <c r="G48" i="3"/>
  <c r="H48" i="3" s="1"/>
  <c r="G8" i="3"/>
  <c r="I7" i="3"/>
  <c r="F6" i="3"/>
  <c r="C50" i="3" l="1"/>
  <c r="L29" i="4" s="1"/>
  <c r="G50" i="3"/>
  <c r="H50" i="3" s="1"/>
  <c r="K7" i="3"/>
  <c r="I8" i="3"/>
  <c r="H6" i="3"/>
  <c r="D50" i="3" l="1"/>
  <c r="L28" i="4"/>
  <c r="D28" i="4" s="1"/>
  <c r="D46" i="4" s="1"/>
  <c r="L35" i="4"/>
  <c r="O35" i="4" s="1"/>
  <c r="O53" i="4" s="1"/>
  <c r="L23" i="4"/>
  <c r="J23" i="4" s="1"/>
  <c r="J41" i="4" s="1"/>
  <c r="L34" i="4"/>
  <c r="Q34" i="4" s="1"/>
  <c r="Q52" i="4" s="1"/>
  <c r="L22" i="4"/>
  <c r="T22" i="4" s="1"/>
  <c r="T40" i="4" s="1"/>
  <c r="L33" i="4"/>
  <c r="B2" i="1"/>
  <c r="T63" i="1" s="1"/>
  <c r="L32" i="4"/>
  <c r="D32" i="4" s="1"/>
  <c r="D50" i="4" s="1"/>
  <c r="C5" i="5"/>
  <c r="L21" i="4"/>
  <c r="R21" i="4" s="1"/>
  <c r="R39" i="4" s="1"/>
  <c r="L25" i="4"/>
  <c r="B25" i="4" s="1"/>
  <c r="B43" i="4" s="1"/>
  <c r="L27" i="4"/>
  <c r="P27" i="4" s="1"/>
  <c r="P45" i="4" s="1"/>
  <c r="L26" i="4"/>
  <c r="L44" i="4" s="1"/>
  <c r="E13" i="5" s="1"/>
  <c r="L24" i="4"/>
  <c r="H24" i="4" s="1"/>
  <c r="H42" i="4" s="1"/>
  <c r="L31" i="4"/>
  <c r="I31" i="4" s="1"/>
  <c r="I49" i="4" s="1"/>
  <c r="C26" i="5"/>
  <c r="L30" i="4"/>
  <c r="V30" i="4" s="1"/>
  <c r="V48" i="4" s="1"/>
  <c r="T34" i="4"/>
  <c r="T52" i="4" s="1"/>
  <c r="V34" i="4"/>
  <c r="V52" i="4" s="1"/>
  <c r="M34" i="4"/>
  <c r="M52" i="4" s="1"/>
  <c r="B34" i="4"/>
  <c r="B52" i="4" s="1"/>
  <c r="B24" i="4"/>
  <c r="B42" i="4" s="1"/>
  <c r="R24" i="4"/>
  <c r="R42" i="4" s="1"/>
  <c r="V31" i="4"/>
  <c r="V49" i="4" s="1"/>
  <c r="S31" i="4"/>
  <c r="S49" i="4" s="1"/>
  <c r="Q31" i="4"/>
  <c r="Q49" i="4" s="1"/>
  <c r="O31" i="4"/>
  <c r="O49" i="4" s="1"/>
  <c r="B31" i="4"/>
  <c r="B49" i="4" s="1"/>
  <c r="F31" i="4"/>
  <c r="F49" i="4" s="1"/>
  <c r="C31" i="4"/>
  <c r="C49" i="4" s="1"/>
  <c r="E31" i="4"/>
  <c r="E49" i="4" s="1"/>
  <c r="L47" i="4"/>
  <c r="E16" i="5" s="1"/>
  <c r="D29" i="4"/>
  <c r="D47" i="4" s="1"/>
  <c r="C29" i="4"/>
  <c r="C47" i="4" s="1"/>
  <c r="V29" i="4"/>
  <c r="V47" i="4" s="1"/>
  <c r="F29" i="4"/>
  <c r="F47" i="4" s="1"/>
  <c r="M29" i="4"/>
  <c r="M47" i="4" s="1"/>
  <c r="G29" i="4"/>
  <c r="G47" i="4" s="1"/>
  <c r="B29" i="4"/>
  <c r="B47" i="4" s="1"/>
  <c r="S29" i="4"/>
  <c r="S47" i="4" s="1"/>
  <c r="E29" i="4"/>
  <c r="E47" i="4" s="1"/>
  <c r="J29" i="4"/>
  <c r="J47" i="4" s="1"/>
  <c r="N29" i="4"/>
  <c r="N47" i="4" s="1"/>
  <c r="O29" i="4"/>
  <c r="O47" i="4" s="1"/>
  <c r="Q29" i="4"/>
  <c r="Q47" i="4" s="1"/>
  <c r="H29" i="4"/>
  <c r="H47" i="4" s="1"/>
  <c r="U29" i="4"/>
  <c r="U47" i="4" s="1"/>
  <c r="T29" i="4"/>
  <c r="T47" i="4" s="1"/>
  <c r="P29" i="4"/>
  <c r="P47" i="4" s="1"/>
  <c r="I29" i="4"/>
  <c r="I47" i="4" s="1"/>
  <c r="K29" i="4"/>
  <c r="K47" i="4" s="1"/>
  <c r="R29" i="4"/>
  <c r="R47" i="4" s="1"/>
  <c r="L53" i="4"/>
  <c r="E22" i="5" s="1"/>
  <c r="F35" i="4"/>
  <c r="F53" i="4" s="1"/>
  <c r="D35" i="4"/>
  <c r="D53" i="4" s="1"/>
  <c r="V35" i="4"/>
  <c r="V53" i="4" s="1"/>
  <c r="B35" i="4"/>
  <c r="B53" i="4" s="1"/>
  <c r="I35" i="4"/>
  <c r="I53" i="4" s="1"/>
  <c r="H35" i="4"/>
  <c r="H53" i="4" s="1"/>
  <c r="R35" i="4"/>
  <c r="R53" i="4" s="1"/>
  <c r="S35" i="4"/>
  <c r="S53" i="4" s="1"/>
  <c r="T35" i="4"/>
  <c r="T53" i="4" s="1"/>
  <c r="N35" i="4"/>
  <c r="N53" i="4" s="1"/>
  <c r="C35" i="4"/>
  <c r="C53" i="4" s="1"/>
  <c r="L41" i="4"/>
  <c r="E10" i="5" s="1"/>
  <c r="D23" i="4"/>
  <c r="D41" i="4" s="1"/>
  <c r="Q23" i="4"/>
  <c r="Q41" i="4" s="1"/>
  <c r="B23" i="4"/>
  <c r="B41" i="4" s="1"/>
  <c r="I23" i="4"/>
  <c r="I41" i="4" s="1"/>
  <c r="G23" i="4"/>
  <c r="G41" i="4" s="1"/>
  <c r="S23" i="4"/>
  <c r="S41" i="4" s="1"/>
  <c r="H23" i="4"/>
  <c r="H41" i="4" s="1"/>
  <c r="F23" i="4"/>
  <c r="F41" i="4" s="1"/>
  <c r="M23" i="4"/>
  <c r="M41" i="4" s="1"/>
  <c r="C23" i="4"/>
  <c r="C41" i="4" s="1"/>
  <c r="E23" i="4"/>
  <c r="E41" i="4" s="1"/>
  <c r="N23" i="4"/>
  <c r="N41" i="4" s="1"/>
  <c r="C26" i="4"/>
  <c r="C44" i="4" s="1"/>
  <c r="B26" i="4"/>
  <c r="B44" i="4" s="1"/>
  <c r="Q26" i="4"/>
  <c r="Q44" i="4" s="1"/>
  <c r="R26" i="4"/>
  <c r="R44" i="4" s="1"/>
  <c r="J26" i="4"/>
  <c r="J44" i="4" s="1"/>
  <c r="P26" i="4"/>
  <c r="P44" i="4" s="1"/>
  <c r="K26" i="4"/>
  <c r="K44" i="4" s="1"/>
  <c r="S26" i="4"/>
  <c r="S44" i="4" s="1"/>
  <c r="H26" i="4"/>
  <c r="H44" i="4" s="1"/>
  <c r="L40" i="4"/>
  <c r="E9" i="5" s="1"/>
  <c r="C22" i="4"/>
  <c r="C40" i="4" s="1"/>
  <c r="S22" i="4"/>
  <c r="S40" i="4" s="1"/>
  <c r="O22" i="4"/>
  <c r="O40" i="4" s="1"/>
  <c r="G22" i="4"/>
  <c r="G40" i="4" s="1"/>
  <c r="P22" i="4"/>
  <c r="P40" i="4" s="1"/>
  <c r="Q22" i="4"/>
  <c r="Q40" i="4" s="1"/>
  <c r="D60" i="1"/>
  <c r="L46" i="4"/>
  <c r="E15" i="5" s="1"/>
  <c r="F28" i="4"/>
  <c r="F46" i="4" s="1"/>
  <c r="E28" i="4"/>
  <c r="E46" i="4" s="1"/>
  <c r="M28" i="4"/>
  <c r="M46" i="4" s="1"/>
  <c r="T28" i="4"/>
  <c r="T46" i="4" s="1"/>
  <c r="K28" i="4"/>
  <c r="K46" i="4" s="1"/>
  <c r="V28" i="4"/>
  <c r="V46" i="4" s="1"/>
  <c r="B28" i="4"/>
  <c r="B46" i="4" s="1"/>
  <c r="I28" i="4"/>
  <c r="I46" i="4" s="1"/>
  <c r="O28" i="4"/>
  <c r="O46" i="4" s="1"/>
  <c r="Q28" i="4"/>
  <c r="Q46" i="4" s="1"/>
  <c r="G28" i="4"/>
  <c r="G46" i="4" s="1"/>
  <c r="P28" i="4"/>
  <c r="P46" i="4" s="1"/>
  <c r="H28" i="4"/>
  <c r="H46" i="4" s="1"/>
  <c r="U28" i="4"/>
  <c r="U46" i="4" s="1"/>
  <c r="J28" i="4"/>
  <c r="J46" i="4" s="1"/>
  <c r="L45" i="4"/>
  <c r="E14" i="5" s="1"/>
  <c r="Q27" i="4"/>
  <c r="Q45" i="4" s="1"/>
  <c r="B27" i="4"/>
  <c r="B45" i="4" s="1"/>
  <c r="H27" i="4"/>
  <c r="H45" i="4" s="1"/>
  <c r="C27" i="4"/>
  <c r="C45" i="4" s="1"/>
  <c r="M30" i="4"/>
  <c r="M48" i="4" s="1"/>
  <c r="F69" i="1"/>
  <c r="P64" i="1"/>
  <c r="I67" i="1"/>
  <c r="G1" i="1"/>
  <c r="B73" i="1"/>
  <c r="S71" i="1"/>
  <c r="I66" i="1"/>
  <c r="G52" i="3"/>
  <c r="H52" i="3" s="1"/>
  <c r="J6" i="3"/>
  <c r="K8" i="3"/>
  <c r="M7" i="3"/>
  <c r="H34" i="4" l="1"/>
  <c r="H52" i="4" s="1"/>
  <c r="U34" i="4"/>
  <c r="U52" i="4" s="1"/>
  <c r="O34" i="4"/>
  <c r="O52" i="4" s="1"/>
  <c r="J34" i="4"/>
  <c r="J52" i="4" s="1"/>
  <c r="I34" i="4"/>
  <c r="I52" i="4" s="1"/>
  <c r="L52" i="4"/>
  <c r="E21" i="5" s="1"/>
  <c r="R34" i="4"/>
  <c r="R52" i="4" s="1"/>
  <c r="E34" i="4"/>
  <c r="E52" i="4" s="1"/>
  <c r="F34" i="4"/>
  <c r="F52" i="4" s="1"/>
  <c r="P34" i="4"/>
  <c r="P52" i="4" s="1"/>
  <c r="N34" i="4"/>
  <c r="N52" i="4" s="1"/>
  <c r="V22" i="4"/>
  <c r="V40" i="4" s="1"/>
  <c r="T26" i="4"/>
  <c r="T44" i="4" s="1"/>
  <c r="R23" i="4"/>
  <c r="R41" i="4" s="1"/>
  <c r="U35" i="4"/>
  <c r="U53" i="4" s="1"/>
  <c r="K24" i="4"/>
  <c r="K42" i="4" s="1"/>
  <c r="D34" i="4"/>
  <c r="D52" i="4" s="1"/>
  <c r="K27" i="4"/>
  <c r="K45" i="4" s="1"/>
  <c r="V27" i="4"/>
  <c r="V45" i="4" s="1"/>
  <c r="E27" i="4"/>
  <c r="E45" i="4" s="1"/>
  <c r="T27" i="4"/>
  <c r="T45" i="4" s="1"/>
  <c r="S27" i="4"/>
  <c r="S45" i="4" s="1"/>
  <c r="U27" i="4"/>
  <c r="U45" i="4" s="1"/>
  <c r="M27" i="4"/>
  <c r="M45" i="4" s="1"/>
  <c r="I27" i="4"/>
  <c r="I45" i="4" s="1"/>
  <c r="F27" i="4"/>
  <c r="F45" i="4" s="1"/>
  <c r="S34" i="4"/>
  <c r="S52" i="4" s="1"/>
  <c r="J27" i="4"/>
  <c r="J45" i="4" s="1"/>
  <c r="N27" i="4"/>
  <c r="N45" i="4" s="1"/>
  <c r="R27" i="4"/>
  <c r="R45" i="4" s="1"/>
  <c r="G27" i="4"/>
  <c r="G45" i="4" s="1"/>
  <c r="O27" i="4"/>
  <c r="O45" i="4" s="1"/>
  <c r="C34" i="4"/>
  <c r="C52" i="4" s="1"/>
  <c r="D27" i="4"/>
  <c r="D45" i="4" s="1"/>
  <c r="G34" i="4"/>
  <c r="G52" i="4" s="1"/>
  <c r="F56" i="1"/>
  <c r="G56" i="1"/>
  <c r="E26" i="4"/>
  <c r="E44" i="4" s="1"/>
  <c r="G21" i="4"/>
  <c r="G39" i="4" s="1"/>
  <c r="I60" i="1"/>
  <c r="R74" i="1"/>
  <c r="B22" i="4"/>
  <c r="B40" i="4" s="1"/>
  <c r="N26" i="4"/>
  <c r="N44" i="4" s="1"/>
  <c r="U21" i="4"/>
  <c r="U39" i="4" s="1"/>
  <c r="T23" i="4"/>
  <c r="T41" i="4" s="1"/>
  <c r="L49" i="4"/>
  <c r="E18" i="5" s="1"/>
  <c r="R71" i="1"/>
  <c r="T74" i="1"/>
  <c r="V61" i="1"/>
  <c r="N75" i="1"/>
  <c r="N22" i="4"/>
  <c r="N40" i="4" s="1"/>
  <c r="D26" i="4"/>
  <c r="D44" i="4" s="1"/>
  <c r="H31" i="4"/>
  <c r="H49" i="4" s="1"/>
  <c r="B61" i="1"/>
  <c r="S65" i="1"/>
  <c r="O67" i="1"/>
  <c r="G74" i="1"/>
  <c r="R63" i="1"/>
  <c r="R22" i="4"/>
  <c r="R40" i="4" s="1"/>
  <c r="M26" i="4"/>
  <c r="M44" i="4" s="1"/>
  <c r="U31" i="4"/>
  <c r="U49" i="4" s="1"/>
  <c r="E25" i="4"/>
  <c r="E43" i="4" s="1"/>
  <c r="V25" i="4"/>
  <c r="V43" i="4" s="1"/>
  <c r="Q32" i="4"/>
  <c r="Q50" i="4" s="1"/>
  <c r="G60" i="1"/>
  <c r="I56" i="1"/>
  <c r="P66" i="1"/>
  <c r="I25" i="4"/>
  <c r="I43" i="4" s="1"/>
  <c r="J32" i="4"/>
  <c r="J50" i="4" s="1"/>
  <c r="G72" i="1"/>
  <c r="P25" i="4"/>
  <c r="P43" i="4" s="1"/>
  <c r="I22" i="4"/>
  <c r="I40" i="4" s="1"/>
  <c r="D21" i="4"/>
  <c r="D39" i="4" s="1"/>
  <c r="P35" i="4"/>
  <c r="P53" i="4" s="1"/>
  <c r="Q35" i="4"/>
  <c r="Q53" i="4" s="1"/>
  <c r="C32" i="4"/>
  <c r="C50" i="4" s="1"/>
  <c r="U66" i="1"/>
  <c r="H25" i="4"/>
  <c r="H43" i="4" s="1"/>
  <c r="K61" i="1"/>
  <c r="B63" i="1"/>
  <c r="I30" i="4"/>
  <c r="I48" i="4" s="1"/>
  <c r="O64" i="1"/>
  <c r="B57" i="1"/>
  <c r="H30" i="4"/>
  <c r="H48" i="4" s="1"/>
  <c r="C63" i="1"/>
  <c r="D1" i="1"/>
  <c r="B75" i="1"/>
  <c r="O30" i="4"/>
  <c r="O48" i="4" s="1"/>
  <c r="D25" i="4"/>
  <c r="D43" i="4" s="1"/>
  <c r="D22" i="4"/>
  <c r="D40" i="4" s="1"/>
  <c r="H21" i="4"/>
  <c r="H39" i="4" s="1"/>
  <c r="J35" i="4"/>
  <c r="J53" i="4" s="1"/>
  <c r="G35" i="4"/>
  <c r="G53" i="4" s="1"/>
  <c r="F21" i="4"/>
  <c r="F39" i="4" s="1"/>
  <c r="Q21" i="4"/>
  <c r="Q39" i="4" s="1"/>
  <c r="P61" i="1"/>
  <c r="N25" i="4"/>
  <c r="N43" i="4" s="1"/>
  <c r="Q65" i="1"/>
  <c r="F1" i="1"/>
  <c r="G25" i="4"/>
  <c r="G43" i="4" s="1"/>
  <c r="S21" i="4"/>
  <c r="S39" i="4" s="1"/>
  <c r="V72" i="1"/>
  <c r="K30" i="4"/>
  <c r="K48" i="4" s="1"/>
  <c r="L43" i="4"/>
  <c r="E12" i="5" s="1"/>
  <c r="V21" i="4"/>
  <c r="V39" i="4" s="1"/>
  <c r="K35" i="4"/>
  <c r="K53" i="4" s="1"/>
  <c r="E35" i="4"/>
  <c r="E53" i="4" s="1"/>
  <c r="B64" i="1"/>
  <c r="U59" i="1"/>
  <c r="C64" i="1"/>
  <c r="R30" i="4"/>
  <c r="R48" i="4" s="1"/>
  <c r="N68" i="1"/>
  <c r="J74" i="1"/>
  <c r="H72" i="1"/>
  <c r="J22" i="4"/>
  <c r="J40" i="4" s="1"/>
  <c r="N63" i="1"/>
  <c r="N73" i="1"/>
  <c r="C68" i="1"/>
  <c r="H22" i="4"/>
  <c r="H40" i="4" s="1"/>
  <c r="U26" i="4"/>
  <c r="U44" i="4" s="1"/>
  <c r="M35" i="4"/>
  <c r="M53" i="4" s="1"/>
  <c r="K31" i="4"/>
  <c r="K49" i="4" s="1"/>
  <c r="K34" i="4"/>
  <c r="K52" i="4" s="1"/>
  <c r="P32" i="4"/>
  <c r="P50" i="4" s="1"/>
  <c r="K32" i="4"/>
  <c r="K50" i="4" s="1"/>
  <c r="S32" i="4"/>
  <c r="S50" i="4" s="1"/>
  <c r="N32" i="4"/>
  <c r="N50" i="4" s="1"/>
  <c r="M32" i="4"/>
  <c r="M50" i="4" s="1"/>
  <c r="T32" i="4"/>
  <c r="T50" i="4" s="1"/>
  <c r="H32" i="4"/>
  <c r="H50" i="4" s="1"/>
  <c r="U32" i="4"/>
  <c r="U50" i="4" s="1"/>
  <c r="V32" i="4"/>
  <c r="V50" i="4" s="1"/>
  <c r="I32" i="4"/>
  <c r="I50" i="4" s="1"/>
  <c r="R32" i="4"/>
  <c r="R50" i="4" s="1"/>
  <c r="F32" i="4"/>
  <c r="F50" i="4" s="1"/>
  <c r="O32" i="4"/>
  <c r="O50" i="4" s="1"/>
  <c r="L50" i="4"/>
  <c r="E19" i="5" s="1"/>
  <c r="B32" i="4"/>
  <c r="B50" i="4" s="1"/>
  <c r="E32" i="4"/>
  <c r="E50" i="4" s="1"/>
  <c r="G32" i="4"/>
  <c r="G50" i="4" s="1"/>
  <c r="V67" i="1"/>
  <c r="K66" i="1"/>
  <c r="E64" i="1"/>
  <c r="C61" i="1"/>
  <c r="B60" i="1"/>
  <c r="J66" i="1"/>
  <c r="B68" i="1"/>
  <c r="O61" i="1"/>
  <c r="O1" i="1"/>
  <c r="E63" i="1"/>
  <c r="Q60" i="1"/>
  <c r="C75" i="1"/>
  <c r="K62" i="1"/>
  <c r="F55" i="1"/>
  <c r="N60" i="1"/>
  <c r="T70" i="1"/>
  <c r="V56" i="1"/>
  <c r="M75" i="1"/>
  <c r="D74" i="1"/>
  <c r="V57" i="1"/>
  <c r="Q66" i="1"/>
  <c r="L1" i="1"/>
  <c r="C74" i="1"/>
  <c r="P59" i="1"/>
  <c r="I1" i="1"/>
  <c r="O62" i="1"/>
  <c r="U55" i="1"/>
  <c r="T59" i="1"/>
  <c r="U64" i="1"/>
  <c r="G68" i="1"/>
  <c r="K74" i="1"/>
  <c r="I72" i="1"/>
  <c r="N70" i="1"/>
  <c r="G55" i="1"/>
  <c r="H57" i="1"/>
  <c r="V62" i="1"/>
  <c r="K55" i="1"/>
  <c r="P72" i="1"/>
  <c r="J56" i="1"/>
  <c r="W1" i="1"/>
  <c r="K73" i="1"/>
  <c r="I65" i="1"/>
  <c r="M73" i="1"/>
  <c r="I59" i="1"/>
  <c r="M1" i="1"/>
  <c r="M61" i="1"/>
  <c r="H74" i="1"/>
  <c r="Q64" i="1"/>
  <c r="I69" i="1"/>
  <c r="I63" i="1"/>
  <c r="E55" i="1"/>
  <c r="O69" i="1"/>
  <c r="R57" i="1"/>
  <c r="M74" i="1"/>
  <c r="P67" i="1"/>
  <c r="H67" i="1"/>
  <c r="N1" i="1"/>
  <c r="Q67" i="1"/>
  <c r="F63" i="1"/>
  <c r="F66" i="1"/>
  <c r="E71" i="1"/>
  <c r="C72" i="1"/>
  <c r="P65" i="1"/>
  <c r="D55" i="1"/>
  <c r="G73" i="1"/>
  <c r="T56" i="1"/>
  <c r="D68" i="1"/>
  <c r="J55" i="1"/>
  <c r="K1" i="1"/>
  <c r="Q68" i="1"/>
  <c r="P68" i="1"/>
  <c r="J1" i="1"/>
  <c r="D63" i="1"/>
  <c r="U72" i="1"/>
  <c r="Q72" i="1"/>
  <c r="D57" i="1"/>
  <c r="G57" i="1"/>
  <c r="P63" i="1"/>
  <c r="G69" i="1"/>
  <c r="R62" i="1"/>
  <c r="G64" i="1"/>
  <c r="I74" i="1"/>
  <c r="T55" i="1"/>
  <c r="U71" i="1"/>
  <c r="B66" i="1"/>
  <c r="N71" i="1"/>
  <c r="H60" i="1"/>
  <c r="H68" i="1"/>
  <c r="C66" i="1"/>
  <c r="E68" i="1"/>
  <c r="C62" i="1"/>
  <c r="H55" i="1"/>
  <c r="O58" i="1"/>
  <c r="N66" i="1"/>
  <c r="E58" i="1"/>
  <c r="P70" i="1"/>
  <c r="M64" i="1"/>
  <c r="P58" i="1"/>
  <c r="J73" i="1"/>
  <c r="E74" i="1"/>
  <c r="D67" i="1"/>
  <c r="U62" i="1"/>
  <c r="Q1" i="1"/>
  <c r="J64" i="1"/>
  <c r="R72" i="1"/>
  <c r="N67" i="1"/>
  <c r="H63" i="1"/>
  <c r="O57" i="1"/>
  <c r="T65" i="1"/>
  <c r="O60" i="1"/>
  <c r="V65" i="1"/>
  <c r="R75" i="1"/>
  <c r="H58" i="1"/>
  <c r="D59" i="1"/>
  <c r="S73" i="1"/>
  <c r="T67" i="1"/>
  <c r="S57" i="1"/>
  <c r="K72" i="1"/>
  <c r="N74" i="1"/>
  <c r="S59" i="1"/>
  <c r="B58" i="1"/>
  <c r="R66" i="1"/>
  <c r="U74" i="1"/>
  <c r="O66" i="1"/>
  <c r="M58" i="1"/>
  <c r="M69" i="1"/>
  <c r="T75" i="1"/>
  <c r="P69" i="1"/>
  <c r="J62" i="1"/>
  <c r="V55" i="1"/>
  <c r="K58" i="1"/>
  <c r="Q69" i="1"/>
  <c r="J60" i="1"/>
  <c r="B74" i="1"/>
  <c r="O72" i="1"/>
  <c r="F68" i="1"/>
  <c r="S72" i="1"/>
  <c r="O73" i="1"/>
  <c r="N69" i="1"/>
  <c r="G61" i="1"/>
  <c r="F74" i="1"/>
  <c r="H61" i="1"/>
  <c r="P62" i="1"/>
  <c r="V59" i="1"/>
  <c r="E75" i="1"/>
  <c r="C60" i="1"/>
  <c r="P74" i="1"/>
  <c r="S75" i="1"/>
  <c r="V1" i="1"/>
  <c r="J71" i="1"/>
  <c r="B59" i="1"/>
  <c r="Q62" i="1"/>
  <c r="K56" i="1"/>
  <c r="F57" i="1"/>
  <c r="M62" i="1"/>
  <c r="I57" i="1"/>
  <c r="F64" i="1"/>
  <c r="U73" i="1"/>
  <c r="D71" i="1"/>
  <c r="O75" i="1"/>
  <c r="U65" i="1"/>
  <c r="V73" i="1"/>
  <c r="D73" i="1"/>
  <c r="Q58" i="1"/>
  <c r="E32" i="5" s="1"/>
  <c r="R1" i="1"/>
  <c r="M68" i="1"/>
  <c r="U68" i="1"/>
  <c r="B69" i="1"/>
  <c r="O56" i="1"/>
  <c r="U57" i="1"/>
  <c r="I71" i="1"/>
  <c r="G63" i="1"/>
  <c r="F70" i="1"/>
  <c r="D69" i="1"/>
  <c r="I70" i="1"/>
  <c r="V69" i="1"/>
  <c r="G66" i="1"/>
  <c r="E62" i="1"/>
  <c r="Q59" i="1"/>
  <c r="T68" i="1"/>
  <c r="Q61" i="1"/>
  <c r="H66" i="1"/>
  <c r="H64" i="1"/>
  <c r="P60" i="1"/>
  <c r="B55" i="1"/>
  <c r="T58" i="1"/>
  <c r="O59" i="1"/>
  <c r="S69" i="1"/>
  <c r="B1" i="1"/>
  <c r="D66" i="1"/>
  <c r="I58" i="1"/>
  <c r="R65" i="1"/>
  <c r="G70" i="1"/>
  <c r="S56" i="1"/>
  <c r="T61" i="1"/>
  <c r="Q55" i="1"/>
  <c r="E29" i="5" s="1"/>
  <c r="K65" i="1"/>
  <c r="N58" i="1"/>
  <c r="N62" i="1"/>
  <c r="S67" i="1"/>
  <c r="P73" i="1"/>
  <c r="R70" i="1"/>
  <c r="K63" i="1"/>
  <c r="N56" i="1"/>
  <c r="M70" i="1"/>
  <c r="O55" i="1"/>
  <c r="H75" i="1"/>
  <c r="T66" i="1"/>
  <c r="O70" i="1"/>
  <c r="U61" i="1"/>
  <c r="J61" i="1"/>
  <c r="F67" i="1"/>
  <c r="K69" i="1"/>
  <c r="T1" i="1"/>
  <c r="K59" i="1"/>
  <c r="K71" i="1"/>
  <c r="K70" i="1"/>
  <c r="U70" i="1"/>
  <c r="S63" i="1"/>
  <c r="O65" i="1"/>
  <c r="M66" i="1"/>
  <c r="J57" i="1"/>
  <c r="U67" i="1"/>
  <c r="G75" i="1"/>
  <c r="V60" i="1"/>
  <c r="M71" i="1"/>
  <c r="D58" i="1"/>
  <c r="M63" i="1"/>
  <c r="P56" i="1"/>
  <c r="S66" i="1"/>
  <c r="P71" i="1"/>
  <c r="H56" i="1"/>
  <c r="D56" i="1"/>
  <c r="I68" i="1"/>
  <c r="C65" i="1"/>
  <c r="H62" i="1"/>
  <c r="F59" i="1"/>
  <c r="N64" i="1"/>
  <c r="S58" i="1"/>
  <c r="F75" i="1"/>
  <c r="R61" i="1"/>
  <c r="B62" i="1"/>
  <c r="K68" i="1"/>
  <c r="M60" i="1"/>
  <c r="N57" i="1"/>
  <c r="B65" i="1"/>
  <c r="M67" i="1"/>
  <c r="U1" i="1"/>
  <c r="R68" i="1"/>
  <c r="V71" i="1"/>
  <c r="G59" i="1"/>
  <c r="Q73" i="1"/>
  <c r="M56" i="1"/>
  <c r="M65" i="1"/>
  <c r="D65" i="1"/>
  <c r="V68" i="1"/>
  <c r="E61" i="1"/>
  <c r="N55" i="1"/>
  <c r="E57" i="1"/>
  <c r="S74" i="1"/>
  <c r="R58" i="1"/>
  <c r="T60" i="1"/>
  <c r="U75" i="1"/>
  <c r="B56" i="1"/>
  <c r="H73" i="1"/>
  <c r="R55" i="1"/>
  <c r="I73" i="1"/>
  <c r="T64" i="1"/>
  <c r="E72" i="1"/>
  <c r="H65" i="1"/>
  <c r="G62" i="1"/>
  <c r="U69" i="1"/>
  <c r="C55" i="1"/>
  <c r="J58" i="1"/>
  <c r="H59" i="1"/>
  <c r="D61" i="1"/>
  <c r="U63" i="1"/>
  <c r="T71" i="1"/>
  <c r="J59" i="1"/>
  <c r="N61" i="1"/>
  <c r="J70" i="1"/>
  <c r="Q75" i="1"/>
  <c r="U60" i="1"/>
  <c r="O74" i="1"/>
  <c r="S1" i="1"/>
  <c r="J63" i="1"/>
  <c r="V75" i="1"/>
  <c r="Q57" i="1"/>
  <c r="E31" i="5" s="1"/>
  <c r="D62" i="1"/>
  <c r="B67" i="1"/>
  <c r="S62" i="1"/>
  <c r="G67" i="1"/>
  <c r="K67" i="1"/>
  <c r="Q56" i="1"/>
  <c r="E30" i="5" s="1"/>
  <c r="T57" i="1"/>
  <c r="F61" i="1"/>
  <c r="S55" i="1"/>
  <c r="N65" i="1"/>
  <c r="V64" i="1"/>
  <c r="F73" i="1"/>
  <c r="V63" i="1"/>
  <c r="P75" i="1"/>
  <c r="U56" i="1"/>
  <c r="G65" i="1"/>
  <c r="D70" i="1"/>
  <c r="C57" i="1"/>
  <c r="M57" i="1"/>
  <c r="S68" i="1"/>
  <c r="N59" i="1"/>
  <c r="M55" i="1"/>
  <c r="N72" i="1"/>
  <c r="R64" i="1"/>
  <c r="E70" i="1"/>
  <c r="P57" i="1"/>
  <c r="F60" i="1"/>
  <c r="R60" i="1"/>
  <c r="V66" i="1"/>
  <c r="E69" i="1"/>
  <c r="V58" i="1"/>
  <c r="M59" i="1"/>
  <c r="C71" i="1"/>
  <c r="E60" i="1"/>
  <c r="F71" i="1"/>
  <c r="Q70" i="1"/>
  <c r="E59" i="1"/>
  <c r="I61" i="1"/>
  <c r="J69" i="1"/>
  <c r="B70" i="1"/>
  <c r="D75" i="1"/>
  <c r="O71" i="1"/>
  <c r="I64" i="1"/>
  <c r="P1" i="1"/>
  <c r="J65" i="1"/>
  <c r="H1" i="1"/>
  <c r="B71" i="1"/>
  <c r="C73" i="1"/>
  <c r="G58" i="1"/>
  <c r="C69" i="1"/>
  <c r="C33" i="4"/>
  <c r="C51" i="4" s="1"/>
  <c r="E33" i="4"/>
  <c r="E51" i="4" s="1"/>
  <c r="R33" i="4"/>
  <c r="R51" i="4" s="1"/>
  <c r="B33" i="4"/>
  <c r="B51" i="4" s="1"/>
  <c r="H33" i="4"/>
  <c r="H51" i="4" s="1"/>
  <c r="L51" i="4"/>
  <c r="E20" i="5" s="1"/>
  <c r="Q33" i="4"/>
  <c r="Q51" i="4" s="1"/>
  <c r="T33" i="4"/>
  <c r="T51" i="4" s="1"/>
  <c r="U33" i="4"/>
  <c r="U51" i="4" s="1"/>
  <c r="K33" i="4"/>
  <c r="K51" i="4" s="1"/>
  <c r="V33" i="4"/>
  <c r="V51" i="4" s="1"/>
  <c r="S33" i="4"/>
  <c r="S51" i="4" s="1"/>
  <c r="P33" i="4"/>
  <c r="P51" i="4" s="1"/>
  <c r="D33" i="4"/>
  <c r="D51" i="4" s="1"/>
  <c r="O33" i="4"/>
  <c r="O51" i="4" s="1"/>
  <c r="F33" i="4"/>
  <c r="F51" i="4" s="1"/>
  <c r="R59" i="1"/>
  <c r="K75" i="1"/>
  <c r="E73" i="1"/>
  <c r="D72" i="1"/>
  <c r="F58" i="1"/>
  <c r="T62" i="1"/>
  <c r="T73" i="1"/>
  <c r="T69" i="1"/>
  <c r="J67" i="1"/>
  <c r="E1" i="1"/>
  <c r="E65" i="1"/>
  <c r="C1" i="1"/>
  <c r="M33" i="4"/>
  <c r="M51" i="4" s="1"/>
  <c r="T72" i="1"/>
  <c r="H69" i="1"/>
  <c r="O63" i="1"/>
  <c r="C70" i="1"/>
  <c r="V74" i="1"/>
  <c r="J75" i="1"/>
  <c r="R56" i="1"/>
  <c r="M72" i="1"/>
  <c r="B72" i="1"/>
  <c r="S64" i="1"/>
  <c r="H71" i="1"/>
  <c r="O68" i="1"/>
  <c r="S60" i="1"/>
  <c r="H70" i="1"/>
  <c r="F72" i="1"/>
  <c r="C56" i="1"/>
  <c r="F62" i="1"/>
  <c r="I33" i="4"/>
  <c r="I51" i="4" s="1"/>
  <c r="C67" i="1"/>
  <c r="Q71" i="1"/>
  <c r="K57" i="1"/>
  <c r="R67" i="1"/>
  <c r="G71" i="1"/>
  <c r="S70" i="1"/>
  <c r="S61" i="1"/>
  <c r="D64" i="1"/>
  <c r="I62" i="1"/>
  <c r="E66" i="1"/>
  <c r="G33" i="4"/>
  <c r="G51" i="4" s="1"/>
  <c r="K64" i="1"/>
  <c r="J68" i="1"/>
  <c r="Q63" i="1"/>
  <c r="C59" i="1"/>
  <c r="J72" i="1"/>
  <c r="I55" i="1"/>
  <c r="E56" i="1"/>
  <c r="R73" i="1"/>
  <c r="I75" i="1"/>
  <c r="N33" i="4"/>
  <c r="N51" i="4" s="1"/>
  <c r="F65" i="1"/>
  <c r="P55" i="1"/>
  <c r="U58" i="1"/>
  <c r="Q74" i="1"/>
  <c r="K60" i="1"/>
  <c r="R69" i="1"/>
  <c r="C58" i="1"/>
  <c r="V70" i="1"/>
  <c r="E67" i="1"/>
  <c r="J33" i="4"/>
  <c r="J51" i="4" s="1"/>
  <c r="P30" i="4"/>
  <c r="P48" i="4" s="1"/>
  <c r="C30" i="4"/>
  <c r="C48" i="4" s="1"/>
  <c r="N30" i="4"/>
  <c r="N48" i="4" s="1"/>
  <c r="L48" i="4"/>
  <c r="E17" i="5" s="1"/>
  <c r="D30" i="4"/>
  <c r="D48" i="4" s="1"/>
  <c r="E30" i="4"/>
  <c r="E48" i="4" s="1"/>
  <c r="Q30" i="4"/>
  <c r="Q48" i="4" s="1"/>
  <c r="B30" i="4"/>
  <c r="B48" i="4" s="1"/>
  <c r="T30" i="4"/>
  <c r="T48" i="4" s="1"/>
  <c r="R25" i="4"/>
  <c r="R43" i="4" s="1"/>
  <c r="Q25" i="4"/>
  <c r="Q43" i="4" s="1"/>
  <c r="T25" i="4"/>
  <c r="T43" i="4" s="1"/>
  <c r="M25" i="4"/>
  <c r="M43" i="4" s="1"/>
  <c r="O25" i="4"/>
  <c r="O43" i="4" s="1"/>
  <c r="U25" i="4"/>
  <c r="U43" i="4" s="1"/>
  <c r="J25" i="4"/>
  <c r="J43" i="4" s="1"/>
  <c r="U30" i="4"/>
  <c r="U48" i="4" s="1"/>
  <c r="K25" i="4"/>
  <c r="K43" i="4" s="1"/>
  <c r="J21" i="4"/>
  <c r="J39" i="4" s="1"/>
  <c r="L39" i="4"/>
  <c r="B21" i="4"/>
  <c r="B39" i="4" s="1"/>
  <c r="O21" i="4"/>
  <c r="O39" i="4" s="1"/>
  <c r="C21" i="4"/>
  <c r="C39" i="4" s="1"/>
  <c r="K21" i="4"/>
  <c r="K39" i="4" s="1"/>
  <c r="E21" i="4"/>
  <c r="E39" i="4" s="1"/>
  <c r="I21" i="4"/>
  <c r="I39" i="4" s="1"/>
  <c r="N21" i="4"/>
  <c r="N39" i="4" s="1"/>
  <c r="T21" i="4"/>
  <c r="T39" i="4" s="1"/>
  <c r="M21" i="4"/>
  <c r="M39" i="4" s="1"/>
  <c r="S30" i="4"/>
  <c r="S48" i="4" s="1"/>
  <c r="F30" i="4"/>
  <c r="F48" i="4" s="1"/>
  <c r="C25" i="4"/>
  <c r="C43" i="4" s="1"/>
  <c r="S25" i="4"/>
  <c r="S43" i="4" s="1"/>
  <c r="G30" i="4"/>
  <c r="G48" i="4" s="1"/>
  <c r="F25" i="4"/>
  <c r="F43" i="4" s="1"/>
  <c r="P21" i="4"/>
  <c r="P39" i="4" s="1"/>
  <c r="S28" i="4"/>
  <c r="S46" i="4" s="1"/>
  <c r="K22" i="4"/>
  <c r="K40" i="4" s="1"/>
  <c r="E22" i="4"/>
  <c r="E40" i="4" s="1"/>
  <c r="F26" i="4"/>
  <c r="F44" i="4" s="1"/>
  <c r="V26" i="4"/>
  <c r="V44" i="4" s="1"/>
  <c r="O23" i="4"/>
  <c r="O41" i="4" s="1"/>
  <c r="T31" i="4"/>
  <c r="T49" i="4" s="1"/>
  <c r="C28" i="4"/>
  <c r="C46" i="4" s="1"/>
  <c r="R28" i="4"/>
  <c r="R46" i="4" s="1"/>
  <c r="U22" i="4"/>
  <c r="U40" i="4" s="1"/>
  <c r="F22" i="4"/>
  <c r="F40" i="4" s="1"/>
  <c r="I26" i="4"/>
  <c r="I44" i="4" s="1"/>
  <c r="O26" i="4"/>
  <c r="O44" i="4" s="1"/>
  <c r="P23" i="4"/>
  <c r="P41" i="4" s="1"/>
  <c r="V23" i="4"/>
  <c r="V41" i="4" s="1"/>
  <c r="R31" i="4"/>
  <c r="R49" i="4" s="1"/>
  <c r="U23" i="4"/>
  <c r="U41" i="4" s="1"/>
  <c r="N31" i="4"/>
  <c r="N49" i="4" s="1"/>
  <c r="N28" i="4"/>
  <c r="N46" i="4" s="1"/>
  <c r="M22" i="4"/>
  <c r="M40" i="4" s="1"/>
  <c r="G26" i="4"/>
  <c r="G44" i="4" s="1"/>
  <c r="K23" i="4"/>
  <c r="K41" i="4" s="1"/>
  <c r="P31" i="4"/>
  <c r="P49" i="4" s="1"/>
  <c r="G31" i="4"/>
  <c r="G49" i="4" s="1"/>
  <c r="F24" i="4"/>
  <c r="F42" i="4" s="1"/>
  <c r="O24" i="4"/>
  <c r="O42" i="4" s="1"/>
  <c r="S24" i="4"/>
  <c r="S42" i="4" s="1"/>
  <c r="J24" i="4"/>
  <c r="J42" i="4" s="1"/>
  <c r="C24" i="4"/>
  <c r="C42" i="4" s="1"/>
  <c r="D24" i="4"/>
  <c r="D42" i="4" s="1"/>
  <c r="P24" i="4"/>
  <c r="P42" i="4" s="1"/>
  <c r="E24" i="4"/>
  <c r="E42" i="4" s="1"/>
  <c r="Q24" i="4"/>
  <c r="Q42" i="4" s="1"/>
  <c r="L42" i="4"/>
  <c r="E11" i="5" s="1"/>
  <c r="V24" i="4"/>
  <c r="V42" i="4" s="1"/>
  <c r="M24" i="4"/>
  <c r="M42" i="4" s="1"/>
  <c r="N24" i="4"/>
  <c r="N42" i="4" s="1"/>
  <c r="T24" i="4"/>
  <c r="T42" i="4" s="1"/>
  <c r="U24" i="4"/>
  <c r="U42" i="4" s="1"/>
  <c r="G24" i="4"/>
  <c r="G42" i="4" s="1"/>
  <c r="I24" i="4"/>
  <c r="I42" i="4" s="1"/>
  <c r="M31" i="4"/>
  <c r="M49" i="4" s="1"/>
  <c r="D31" i="4"/>
  <c r="D49" i="4" s="1"/>
  <c r="J30" i="4"/>
  <c r="J48" i="4" s="1"/>
  <c r="J31" i="4"/>
  <c r="J49" i="4" s="1"/>
  <c r="L77" i="1"/>
  <c r="L6" i="3"/>
  <c r="O7" i="3"/>
  <c r="O8" i="3" s="1"/>
  <c r="M8" i="3"/>
  <c r="B77" i="1" l="1"/>
  <c r="H77" i="1"/>
  <c r="G77" i="1"/>
  <c r="V77" i="1"/>
  <c r="E8" i="5"/>
  <c r="E5" i="5" s="1"/>
  <c r="D5" i="5" s="1"/>
  <c r="AG40" i="2" s="1"/>
  <c r="AH40" i="2" s="1"/>
  <c r="K77" i="1"/>
  <c r="E26" i="5"/>
  <c r="D26" i="5" s="1"/>
  <c r="AG41" i="2" s="1"/>
  <c r="AH41" i="2" s="1"/>
  <c r="W41" i="2" s="1"/>
  <c r="D77" i="1"/>
  <c r="T77" i="1"/>
  <c r="P77" i="1"/>
  <c r="S77" i="1"/>
  <c r="E77" i="1"/>
  <c r="M77" i="1"/>
  <c r="O77" i="1"/>
  <c r="U77" i="1"/>
  <c r="R77" i="1"/>
  <c r="F77" i="1"/>
  <c r="I77" i="1"/>
  <c r="C77" i="1"/>
  <c r="N77" i="1"/>
  <c r="J77" i="1"/>
  <c r="Q77" i="1"/>
  <c r="N6" i="3"/>
  <c r="P6" i="3"/>
  <c r="X41" i="2" l="1"/>
  <c r="AC41" i="2"/>
  <c r="AF40" i="2"/>
  <c r="V40" i="2"/>
  <c r="W40" i="2"/>
  <c r="X40" i="2"/>
  <c r="Y40" i="2"/>
  <c r="Z40" i="2"/>
  <c r="AD40" i="2"/>
  <c r="AE40" i="2"/>
  <c r="AB40" i="2"/>
  <c r="AC40" i="2"/>
  <c r="AA40" i="2"/>
  <c r="U41" i="2"/>
  <c r="V41" i="2"/>
  <c r="Y41" i="2"/>
  <c r="AD41" i="2"/>
  <c r="AE41" i="2"/>
  <c r="AF41" i="2"/>
  <c r="Z41" i="2"/>
  <c r="U40" i="2"/>
  <c r="AA41" i="2"/>
  <c r="AB41" i="2"/>
  <c r="AI29" i="2" l="1"/>
  <c r="AJ29" i="2" s="1"/>
  <c r="U33" i="2"/>
  <c r="U25" i="2" s="1"/>
  <c r="V24" i="2" s="1"/>
  <c r="V25" i="2" s="1"/>
  <c r="W24" i="2" s="1"/>
  <c r="W25" i="2" s="1"/>
  <c r="X24" i="2" s="1"/>
  <c r="X25" i="2" s="1"/>
  <c r="Y24" i="2" s="1"/>
  <c r="Y25" i="2" s="1"/>
  <c r="Z24" i="2" s="1"/>
  <c r="Z25" i="2" s="1"/>
  <c r="AA24" i="2" s="1"/>
  <c r="AA25" i="2" s="1"/>
  <c r="AB24" i="2" s="1"/>
  <c r="AB25" i="2" s="1"/>
  <c r="AC24" i="2" s="1"/>
  <c r="AC25" i="2" s="1"/>
  <c r="AD24" i="2" s="1"/>
  <c r="AD25" i="2" s="1"/>
  <c r="AE24" i="2" s="1"/>
  <c r="AE25" i="2" s="1"/>
  <c r="AF24" i="2" s="1"/>
  <c r="AF25" i="2" s="1"/>
  <c r="D9" i="3" l="1"/>
  <c r="O9" i="3" s="1"/>
  <c r="P9" i="3" l="1"/>
  <c r="O10" i="3"/>
  <c r="M9" i="3"/>
  <c r="E9" i="3"/>
  <c r="G9" i="3"/>
  <c r="K9" i="3"/>
  <c r="I9" i="3"/>
  <c r="G5" i="3" l="1"/>
  <c r="H9" i="3"/>
  <c r="G10" i="3"/>
  <c r="J9" i="3"/>
  <c r="I10" i="3"/>
  <c r="L9" i="3"/>
  <c r="K10" i="3"/>
  <c r="E10" i="3"/>
  <c r="F9" i="3"/>
  <c r="M10" i="3"/>
  <c r="N9" i="3"/>
  <c r="P10" i="3"/>
  <c r="O15" i="3"/>
  <c r="O11" i="3"/>
  <c r="P11" i="3" s="1"/>
  <c r="O13" i="3"/>
  <c r="O12" i="3" l="1"/>
  <c r="P12" i="3" s="1"/>
  <c r="M11" i="3"/>
  <c r="N11" i="3" s="1"/>
  <c r="N10" i="3"/>
  <c r="M13" i="3"/>
  <c r="M15" i="3"/>
  <c r="N15" i="3" s="1"/>
  <c r="M12" i="3"/>
  <c r="N12" i="3" s="1"/>
  <c r="K13" i="3"/>
  <c r="K11" i="3"/>
  <c r="L11" i="3" s="1"/>
  <c r="K15" i="3"/>
  <c r="L15" i="3" s="1"/>
  <c r="L10" i="3"/>
  <c r="I11" i="3"/>
  <c r="I13" i="3"/>
  <c r="I15" i="3"/>
  <c r="J15" i="3" s="1"/>
  <c r="J10" i="3"/>
  <c r="E15" i="3"/>
  <c r="F15" i="3" s="1"/>
  <c r="F10" i="3"/>
  <c r="E13" i="3"/>
  <c r="E11" i="3"/>
  <c r="F11" i="3" s="1"/>
  <c r="G11" i="3"/>
  <c r="H11" i="3" s="1"/>
  <c r="G15" i="3"/>
  <c r="H15" i="3" s="1"/>
  <c r="G12" i="3"/>
  <c r="H12" i="3" s="1"/>
  <c r="G13" i="3"/>
  <c r="H10" i="3"/>
  <c r="O14" i="3"/>
  <c r="P13" i="3"/>
  <c r="P15" i="3"/>
  <c r="O5" i="3"/>
  <c r="L13" i="3" l="1"/>
  <c r="J11" i="3"/>
  <c r="I5" i="3"/>
  <c r="G14" i="3"/>
  <c r="H13" i="3"/>
  <c r="F13" i="3"/>
  <c r="O16" i="3"/>
  <c r="P14" i="3"/>
  <c r="I12" i="3"/>
  <c r="J12" i="3" s="1"/>
  <c r="K12" i="3"/>
  <c r="K14" i="3" s="1"/>
  <c r="E12" i="3"/>
  <c r="F12" i="3" s="1"/>
  <c r="N13" i="3"/>
  <c r="M5" i="3"/>
  <c r="M14" i="3"/>
  <c r="J13" i="3"/>
  <c r="E14" i="3" l="1"/>
  <c r="K16" i="3"/>
  <c r="L14" i="3"/>
  <c r="P16" i="3"/>
  <c r="O19" i="3"/>
  <c r="I14" i="3"/>
  <c r="G16" i="3"/>
  <c r="H14" i="3"/>
  <c r="M16" i="3"/>
  <c r="N14" i="3"/>
  <c r="L12" i="3"/>
  <c r="K5" i="3"/>
  <c r="E16" i="3"/>
  <c r="F14" i="3"/>
  <c r="J14" i="3" l="1"/>
  <c r="I16" i="3"/>
  <c r="F16" i="3"/>
  <c r="E19" i="3"/>
  <c r="M19" i="3"/>
  <c r="N19" i="3" s="1"/>
  <c r="N16" i="3"/>
  <c r="G19" i="3"/>
  <c r="H19" i="3" s="1"/>
  <c r="H16" i="3"/>
  <c r="P19" i="3"/>
  <c r="Q19" i="3"/>
  <c r="R19" i="3" s="1"/>
  <c r="K19" i="3"/>
  <c r="L19" i="3" s="1"/>
  <c r="L16" i="3"/>
  <c r="F19" i="3" l="1"/>
  <c r="I19" i="3"/>
  <c r="J19" i="3" s="1"/>
  <c r="J16" i="3"/>
  <c r="Q20" i="3" l="1"/>
  <c r="R20" i="3" s="1"/>
</calcChain>
</file>

<file path=xl/sharedStrings.xml><?xml version="1.0" encoding="utf-8"?>
<sst xmlns="http://schemas.openxmlformats.org/spreadsheetml/2006/main" count="481" uniqueCount="152">
  <si>
    <t>2023 Projected Cash Flow</t>
  </si>
  <si>
    <t>Period Beginning</t>
  </si>
  <si>
    <t>Period Ending</t>
  </si>
  <si>
    <t>Cash at Beginning of Period</t>
  </si>
  <si>
    <t>Cash at End of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</si>
  <si>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</si>
  <si>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</si>
  <si>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</si>
  <si>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</si>
  <si>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</si>
  <si>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</si>
  <si>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</si>
  <si>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</si>
  <si>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</si>
  <si>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</si>
  <si>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</si>
  <si>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</si>
  <si>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Expenses</t>
  </si>
  <si>
    <t>Financial Costs</t>
  </si>
  <si>
    <t>Net Cash Flow</t>
  </si>
  <si>
    <t>Base amount</t>
  </si>
  <si>
    <t>Profit:</t>
  </si>
  <si>
    <t>Department</t>
  </si>
  <si>
    <t>Category</t>
  </si>
  <si>
    <t>HR</t>
  </si>
  <si>
    <t>Salaries &amp; Employees Benefits</t>
  </si>
  <si>
    <t>Purchasing</t>
  </si>
  <si>
    <t>Finished Goods</t>
  </si>
  <si>
    <t>F&amp;A</t>
  </si>
  <si>
    <t>Purchase Raw Material</t>
  </si>
  <si>
    <t>PR</t>
  </si>
  <si>
    <t>Commission</t>
  </si>
  <si>
    <t>JJ Consignment</t>
  </si>
  <si>
    <t>Tax, Bank and Financial Charges</t>
  </si>
  <si>
    <t>JJ Purchasing</t>
  </si>
  <si>
    <t>Rent</t>
  </si>
  <si>
    <t xml:space="preserve">Four Seasons </t>
  </si>
  <si>
    <t>Logistics</t>
  </si>
  <si>
    <t>Anantara</t>
  </si>
  <si>
    <t>Legal and professional fees</t>
  </si>
  <si>
    <t>TOI Event + Admin</t>
  </si>
  <si>
    <t>Consumables</t>
  </si>
  <si>
    <t>MD Office</t>
  </si>
  <si>
    <t xml:space="preserve">Out Sourcing / Sub Contract </t>
  </si>
  <si>
    <t>Marketing</t>
  </si>
  <si>
    <t>Other G&amp;A overheads</t>
  </si>
  <si>
    <t>IT</t>
  </si>
  <si>
    <t>Utilites</t>
  </si>
  <si>
    <t>Stock</t>
  </si>
  <si>
    <t>Advertising  &amp; PR</t>
  </si>
  <si>
    <t>Design</t>
  </si>
  <si>
    <t>Other Exhibition/Events</t>
  </si>
  <si>
    <t>Production</t>
  </si>
  <si>
    <t>Travelling Local</t>
  </si>
  <si>
    <t>Sale Inter</t>
  </si>
  <si>
    <t>Depreciation</t>
  </si>
  <si>
    <t>USA</t>
  </si>
  <si>
    <t>Travelling Overseas</t>
  </si>
  <si>
    <t>Shanghai</t>
  </si>
  <si>
    <t>Other</t>
  </si>
  <si>
    <t>Singapore</t>
  </si>
  <si>
    <t>Entertainment</t>
  </si>
  <si>
    <t xml:space="preserve">Malaysia </t>
  </si>
  <si>
    <t>Telecommunication Costs</t>
  </si>
  <si>
    <t xml:space="preserve">Vehicle </t>
  </si>
  <si>
    <t>Grand Total</t>
  </si>
  <si>
    <t>Base 2023</t>
  </si>
  <si>
    <t>%</t>
  </si>
  <si>
    <t>COGS</t>
  </si>
  <si>
    <t>Discount</t>
  </si>
  <si>
    <t>Deductions</t>
  </si>
  <si>
    <t>Margin</t>
  </si>
  <si>
    <t>Expeneses</t>
  </si>
  <si>
    <t>Delsta Amount</t>
  </si>
  <si>
    <t>Mark Up</t>
  </si>
  <si>
    <t>Retail Price</t>
  </si>
  <si>
    <t>Selling Price</t>
  </si>
  <si>
    <t>EDBITA</t>
  </si>
  <si>
    <t>Net Profit/Loss</t>
  </si>
  <si>
    <t>Delta</t>
  </si>
  <si>
    <t xml:space="preserve">Financial Model </t>
  </si>
  <si>
    <t>Sensitivity Analysis</t>
  </si>
  <si>
    <t>PnL</t>
  </si>
  <si>
    <t>+/-%</t>
  </si>
  <si>
    <t>New Value</t>
  </si>
  <si>
    <t>Revenue</t>
  </si>
  <si>
    <t>Total Deductions</t>
  </si>
  <si>
    <t xml:space="preserve">Salary </t>
  </si>
  <si>
    <t xml:space="preserve">Commisions/Incentives </t>
  </si>
  <si>
    <t xml:space="preserve">Rent </t>
  </si>
  <si>
    <t xml:space="preserve">Events </t>
  </si>
  <si>
    <t xml:space="preserve">Travelling </t>
  </si>
  <si>
    <t>Over Time</t>
  </si>
  <si>
    <t xml:space="preserve">Other Expenses </t>
  </si>
  <si>
    <t xml:space="preserve">Total Expenses </t>
  </si>
  <si>
    <t>Raw Materials</t>
  </si>
  <si>
    <t>OH</t>
  </si>
  <si>
    <t>Labour</t>
  </si>
  <si>
    <t>Out Source Cost</t>
  </si>
  <si>
    <t>Reserve</t>
  </si>
  <si>
    <t>Total Cost of Goods Sold</t>
  </si>
  <si>
    <t>EBITDA</t>
  </si>
  <si>
    <t>Financial Costs (Tax and Bank charges)</t>
  </si>
  <si>
    <t xml:space="preserve">Net Profit/Loss </t>
  </si>
  <si>
    <t>Profit Delta</t>
  </si>
  <si>
    <t>Change %</t>
  </si>
  <si>
    <t>Total Expenses</t>
  </si>
  <si>
    <t>2023 Projected Base Projection</t>
  </si>
  <si>
    <t>Change (-10%-10%)</t>
  </si>
  <si>
    <t>Profit Sensitivity</t>
  </si>
  <si>
    <t>Column1</t>
  </si>
  <si>
    <t>-10%</t>
  </si>
  <si>
    <t>-9%</t>
  </si>
  <si>
    <t>-8%</t>
  </si>
  <si>
    <t>-7%</t>
  </si>
  <si>
    <t>-6%</t>
  </si>
  <si>
    <t>-5%</t>
  </si>
  <si>
    <t>-4%</t>
  </si>
  <si>
    <t>-3%</t>
  </si>
  <si>
    <t>-2%</t>
  </si>
  <si>
    <t>-1%</t>
  </si>
  <si>
    <t>0%</t>
  </si>
  <si>
    <t>1%</t>
  </si>
  <si>
    <t>2%</t>
  </si>
  <si>
    <t>3%</t>
  </si>
  <si>
    <t>4%</t>
  </si>
  <si>
    <t>5%</t>
  </si>
  <si>
    <t>6%</t>
  </si>
  <si>
    <t>7%</t>
  </si>
  <si>
    <t>8%</t>
  </si>
  <si>
    <t>9%</t>
  </si>
  <si>
    <t>10%</t>
  </si>
  <si>
    <t>Adjustable Variables</t>
  </si>
  <si>
    <t>Estimated Cash Flow 2022</t>
  </si>
  <si>
    <t>Net Sales</t>
  </si>
  <si>
    <t>Month</t>
  </si>
  <si>
    <t>Adjust Department Spending</t>
  </si>
  <si>
    <t>Net Revenue</t>
  </si>
  <si>
    <t>Production Costs</t>
  </si>
  <si>
    <t xml:space="preserve">Pending </t>
  </si>
  <si>
    <t>Interest</t>
  </si>
  <si>
    <t xml:space="preserve">Financial Costs </t>
  </si>
  <si>
    <t xml:space="preserve">Total Due </t>
  </si>
  <si>
    <t>Income</t>
  </si>
  <si>
    <t>Projection</t>
  </si>
  <si>
    <t>Financial costs</t>
  </si>
  <si>
    <t>Scenario 1 Profit</t>
  </si>
  <si>
    <t>Scenario 2 Profit</t>
  </si>
  <si>
    <t>Base Profit</t>
  </si>
  <si>
    <t xml:space="preserve">Actual </t>
  </si>
  <si>
    <t>Scenario 2</t>
  </si>
  <si>
    <t>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</si>
</sst>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E+00"/>
    <numFmt numFmtId="167" formatCode="#,##0.000000000000_ ;[Red]\-#,##0.00000000000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sz val="16"/>
      <name val="Tw Cen M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9">
    <xf numFmtId="0" fontId="0" fillId="0" borderId="0" xfId="0"/>
    <xf numFmtId="15" fontId="3" fillId="0" borderId="1" xfId="0" applyNumberFormat="1" applyFont="1" applyBorder="1"/>
    <xf numFmtId="2" fontId="3" fillId="0" borderId="1" xfId="0" applyNumberFormat="1" applyFont="1" applyBorder="1"/>
    <xf numFmtId="0" fontId="1" fillId="0" borderId="2" xfId="0" applyFont="1" applyBorder="1" applyAlignment="1">
      <alignment horizontal="center"/>
    </xf>
    <xf numFmtId="4" fontId="0" fillId="0" borderId="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15" fontId="3" fillId="0" borderId="11" xfId="0" applyNumberFormat="1" applyFont="1" applyBorder="1"/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3" fillId="0" borderId="9" xfId="0" applyFont="1" applyBorder="1"/>
    <xf numFmtId="2" fontId="3" fillId="0" borderId="11" xfId="0" applyNumberFormat="1" applyFont="1" applyBorder="1"/>
    <xf numFmtId="2" fontId="4" fillId="0" borderId="11" xfId="0" applyNumberFormat="1" applyFont="1" applyBorder="1"/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0" fillId="0" borderId="16" xfId="0" applyNumberFormat="1" applyBorder="1"/>
    <xf numFmtId="9" fontId="0" fillId="0" borderId="0" xfId="0" applyNumberFormat="1"/>
    <xf numFmtId="0" fontId="1" fillId="3" borderId="4" xfId="0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0" fillId="3" borderId="4" xfId="2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9" fontId="0" fillId="3" borderId="18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/>
    <xf numFmtId="9" fontId="0" fillId="0" borderId="18" xfId="0" applyNumberFormat="1" applyBorder="1"/>
    <xf numFmtId="9" fontId="0" fillId="0" borderId="18" xfId="0" applyNumberFormat="1" applyBorder="1" applyAlignment="1">
      <alignment horizontal="center"/>
    </xf>
    <xf numFmtId="9" fontId="0" fillId="0" borderId="18" xfId="2" applyFont="1" applyFill="1" applyBorder="1"/>
    <xf numFmtId="9" fontId="0" fillId="0" borderId="20" xfId="0" applyNumberFormat="1" applyBorder="1" applyAlignment="1">
      <alignment horizontal="center"/>
    </xf>
    <xf numFmtId="41" fontId="0" fillId="0" borderId="18" xfId="2" applyNumberFormat="1" applyFont="1" applyFill="1" applyBorder="1" applyAlignment="1">
      <alignment horizontal="center"/>
    </xf>
    <xf numFmtId="41" fontId="0" fillId="0" borderId="20" xfId="2" applyNumberFormat="1" applyFont="1" applyFill="1" applyBorder="1" applyAlignment="1">
      <alignment horizontal="center"/>
    </xf>
    <xf numFmtId="3" fontId="0" fillId="0" borderId="19" xfId="0" applyNumberFormat="1" applyBorder="1"/>
    <xf numFmtId="3" fontId="1" fillId="0" borderId="18" xfId="0" applyNumberFormat="1" applyFont="1" applyBorder="1"/>
    <xf numFmtId="9" fontId="0" fillId="0" borderId="18" xfId="2" applyFont="1" applyBorder="1"/>
    <xf numFmtId="3" fontId="0" fillId="0" borderId="18" xfId="0" applyNumberFormat="1" applyBorder="1"/>
    <xf numFmtId="41" fontId="0" fillId="0" borderId="18" xfId="0" applyNumberFormat="1" applyBorder="1"/>
    <xf numFmtId="41" fontId="0" fillId="0" borderId="19" xfId="0" applyNumberFormat="1" applyBorder="1"/>
    <xf numFmtId="41" fontId="1" fillId="0" borderId="18" xfId="0" applyNumberFormat="1" applyFon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/>
    </xf>
    <xf numFmtId="41" fontId="1" fillId="0" borderId="19" xfId="0" applyNumberFormat="1" applyFont="1" applyBorder="1"/>
    <xf numFmtId="9" fontId="0" fillId="0" borderId="0" xfId="2" applyFont="1"/>
    <xf numFmtId="41" fontId="0" fillId="0" borderId="0" xfId="0" applyNumberFormat="1"/>
    <xf numFmtId="43" fontId="0" fillId="0" borderId="0" xfId="1" applyFont="1"/>
    <xf numFmtId="165" fontId="0" fillId="0" borderId="0" xfId="2" applyNumberFormat="1" applyFont="1"/>
    <xf numFmtId="43" fontId="0" fillId="0" borderId="0" xfId="2" applyNumberFormat="1" applyFont="1" applyBorder="1"/>
    <xf numFmtId="43" fontId="0" fillId="0" borderId="0" xfId="2" applyNumberFormat="1" applyFont="1"/>
    <xf numFmtId="0" fontId="0" fillId="0" borderId="0" xfId="0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18" xfId="0" applyFon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8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8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38" fontId="0" fillId="0" borderId="17" xfId="0" applyNumberForma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43" fontId="0" fillId="0" borderId="0" xfId="0" applyNumberFormat="1"/>
    <xf numFmtId="165" fontId="0" fillId="0" borderId="0" xfId="0" applyNumberFormat="1"/>
    <xf numFmtId="0" fontId="0" fillId="0" borderId="18" xfId="0" applyBorder="1"/>
    <xf numFmtId="0" fontId="8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9" fontId="0" fillId="0" borderId="18" xfId="2" applyFont="1" applyBorder="1" applyAlignment="1">
      <alignment horizontal="center"/>
    </xf>
    <xf numFmtId="15" fontId="3" fillId="0" borderId="18" xfId="0" applyNumberFormat="1" applyFont="1" applyBorder="1"/>
    <xf numFmtId="0" fontId="3" fillId="0" borderId="18" xfId="0" applyFont="1" applyBorder="1"/>
    <xf numFmtId="2" fontId="3" fillId="7" borderId="18" xfId="0" applyNumberFormat="1" applyFont="1" applyFill="1" applyBorder="1"/>
    <xf numFmtId="2" fontId="3" fillId="0" borderId="18" xfId="0" applyNumberFormat="1" applyFont="1" applyBorder="1"/>
    <xf numFmtId="2" fontId="4" fillId="0" borderId="18" xfId="0" applyNumberFormat="1" applyFont="1" applyBorder="1"/>
    <xf numFmtId="2" fontId="0" fillId="0" borderId="18" xfId="0" applyNumberFormat="1" applyBorder="1"/>
    <xf numFmtId="4" fontId="1" fillId="0" borderId="18" xfId="0" applyNumberFormat="1" applyFont="1" applyBorder="1" applyAlignment="1">
      <alignment horizontal="center" vertical="center"/>
    </xf>
    <xf numFmtId="1" fontId="0" fillId="0" borderId="18" xfId="0" applyNumberFormat="1" applyBorder="1"/>
    <xf numFmtId="43" fontId="0" fillId="0" borderId="18" xfId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8" borderId="18" xfId="0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5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40" fontId="0" fillId="0" borderId="18" xfId="0" applyNumberFormat="1" applyBorder="1" applyAlignment="1">
      <alignment horizontal="center" vertical="center"/>
    </xf>
    <xf numFmtId="38" fontId="0" fillId="0" borderId="0" xfId="0" applyNumberFormat="1" applyAlignment="1">
      <alignment horizontal="center"/>
    </xf>
    <xf numFmtId="167" fontId="0" fillId="0" borderId="0" xfId="0" applyNumberFormat="1"/>
    <xf numFmtId="40" fontId="0" fillId="0" borderId="0" xfId="0" applyNumberFormat="1"/>
    <xf numFmtId="2" fontId="3" fillId="0" borderId="0" xfId="0" applyNumberFormat="1" applyFont="1"/>
    <xf numFmtId="2" fontId="0" fillId="0" borderId="0" xfId="2" applyNumberFormat="1" applyFont="1"/>
    <xf numFmtId="0" fontId="10" fillId="0" borderId="24" xfId="3" applyBorder="1"/>
    <xf numFmtId="0" fontId="10" fillId="0" borderId="25" xfId="3" applyBorder="1"/>
    <xf numFmtId="43" fontId="10" fillId="0" borderId="26" xfId="3" applyNumberFormat="1" applyBorder="1"/>
    <xf numFmtId="43" fontId="12" fillId="0" borderId="18" xfId="0" applyNumberFormat="1" applyFont="1" applyBorder="1" applyAlignment="1">
      <alignment horizontal="center" vertical="center"/>
    </xf>
    <xf numFmtId="2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0">
    <cellStyle name="Comma" xfId="1" builtinId="3"/>
    <cellStyle name="Comma 2" xfId="5" xr:uid="{36791873-668B-489E-A23F-D40A68B12EB0}"/>
    <cellStyle name="Comma 2 2" xfId="8" xr:uid="{9B180224-6070-482F-96A3-EFBCD67EB721}"/>
    <cellStyle name="Comma 3" xfId="6" xr:uid="{C1D710C2-2412-41CC-8255-88CC5692E256}"/>
    <cellStyle name="Currency 2" xfId="9" xr:uid="{F2B290B7-92A3-471E-88C9-2D280CB13344}"/>
    <cellStyle name="Normal" xfId="0" builtinId="0"/>
    <cellStyle name="Normal 2" xfId="3" xr:uid="{F75086F5-3160-45A6-8DFA-E1241C0E78A5}"/>
    <cellStyle name="Normal 2 2" xfId="7" xr:uid="{96B5B0A5-51E9-4BF0-A758-CAAC176D3977}"/>
    <cellStyle name="Percent" xfId="2" builtinId="5"/>
    <cellStyle name="Percent 2" xfId="4" xr:uid="{3297C96E-E437-48A7-BAA7-4C457CA4DAC2}"/>
  </cellStyles>
  <dxfs count="59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3EDE338-1283-45CF-93B6-46B83525B3F1}">
      <tableStyleElement type="wholeTable" dxfId="58"/>
      <tableStyleElement type="headerRow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Flow'!$T$39</c:f>
              <c:strCache>
                <c:ptCount val="1"/>
                <c:pt idx="0">
                  <c:v>Base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Flow'!$U$39:$AF$39</c:f>
              <c:numCache>
                <c:formatCode>0.00</c:formatCode>
                <c:ptCount val="12"/>
                <c:pt idx="0">
                  <c:v>-1.4997377948578841</c:v>
                </c:pt>
                <c:pt idx="1">
                  <c:v>4.2154129111616374</c:v>
                </c:pt>
                <c:pt idx="2">
                  <c:v>4.9985808648489058</c:v>
                </c:pt>
                <c:pt idx="3">
                  <c:v>4.5015854640099935</c:v>
                </c:pt>
                <c:pt idx="4">
                  <c:v>0.31565685167109514</c:v>
                </c:pt>
                <c:pt idx="5">
                  <c:v>-0.2707263426659825</c:v>
                </c:pt>
                <c:pt idx="6">
                  <c:v>-2.502242266095946</c:v>
                </c:pt>
                <c:pt idx="7">
                  <c:v>3.0608677250975056</c:v>
                </c:pt>
                <c:pt idx="8">
                  <c:v>2.6087532539901037</c:v>
                </c:pt>
                <c:pt idx="9">
                  <c:v>4.9020521304038827</c:v>
                </c:pt>
                <c:pt idx="10">
                  <c:v>4.9020521304038827</c:v>
                </c:pt>
                <c:pt idx="11">
                  <c:v>4.1477224810488345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5-4330-94AB-A1A4ABFB0A7A}"/>
            </c:ext>
          </c:extLst>
        </c:ser>
        <c:ser>
          <c:idx val="1"/>
          <c:order val="1"/>
          <c:tx>
            <c:strRef>
              <c:f>'Cash Flow'!$T$40</c:f>
              <c:strCache>
                <c:ptCount val="1"/>
                <c:pt idx="0">
                  <c:v>Scenario 1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Flow'!$U$40:$AF$40</c:f>
              <c:numCache>
                <c:formatCode>_(* #,##0.00_);_(* \(#,##0.00\);_(* "-"??_);_(@_)</c:formatCode>
                <c:ptCount val="12"/>
                <c:pt idx="0">
                  <c:v>-2.9876127816078162</c:v>
                </c:pt>
                <c:pt idx="1">
                  <c:v>2.7275379244117053</c:v>
                </c:pt>
                <c:pt idx="2">
                  <c:v>3.5107058780989737</c:v>
                </c:pt>
                <c:pt idx="3">
                  <c:v>3.0137104772600614</c:v>
                </c:pt>
                <c:pt idx="4">
                  <c:v>-1.172218135078837</c:v>
                </c:pt>
                <c:pt idx="5">
                  <c:v>-1.7586013294159146</c:v>
                </c:pt>
                <c:pt idx="6">
                  <c:v>-3.9901172528458781</c:v>
                </c:pt>
                <c:pt idx="7">
                  <c:v>1.5729927383475735</c:v>
                </c:pt>
                <c:pt idx="8">
                  <c:v>1.1208782672401716</c:v>
                </c:pt>
                <c:pt idx="9">
                  <c:v>3.4141771436539505</c:v>
                </c:pt>
                <c:pt idx="10">
                  <c:v>3.4141771436539505</c:v>
                </c:pt>
                <c:pt idx="11">
                  <c:v>2.6598474942989023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5-4330-94AB-A1A4ABFB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75472"/>
        <c:axId val="832174392"/>
      </c:lineChart>
      <c:catAx>
        <c:axId val="8321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74392"/>
        <c:crosses val="autoZero"/>
        <c:auto val="1"/>
        <c:lblAlgn val="ctr"/>
        <c:lblOffset val="100"/>
        <c:noMultiLvlLbl val="0"/>
      </c:catAx>
      <c:valAx>
        <c:axId val="8321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Flow'!$T$39</c:f>
              <c:strCache>
                <c:ptCount val="1"/>
                <c:pt idx="0">
                  <c:v>Base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Flow'!$U$39:$AF$39</c:f>
              <c:numCache>
                <c:formatCode>0.00</c:formatCode>
                <c:ptCount val="12"/>
                <c:pt idx="0">
                  <c:v>-1.4997377948578841</c:v>
                </c:pt>
                <c:pt idx="1">
                  <c:v>4.2154129111616374</c:v>
                </c:pt>
                <c:pt idx="2">
                  <c:v>4.9985808648489058</c:v>
                </c:pt>
                <c:pt idx="3">
                  <c:v>4.5015854640099935</c:v>
                </c:pt>
                <c:pt idx="4">
                  <c:v>0.31565685167109514</c:v>
                </c:pt>
                <c:pt idx="5">
                  <c:v>-0.2707263426659825</c:v>
                </c:pt>
                <c:pt idx="6">
                  <c:v>-2.502242266095946</c:v>
                </c:pt>
                <c:pt idx="7">
                  <c:v>3.0608677250975056</c:v>
                </c:pt>
                <c:pt idx="8">
                  <c:v>2.6087532539901037</c:v>
                </c:pt>
                <c:pt idx="9">
                  <c:v>4.9020521304038827</c:v>
                </c:pt>
                <c:pt idx="10">
                  <c:v>4.9020521304038827</c:v>
                </c:pt>
                <c:pt idx="11">
                  <c:v>4.1477224810488345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913-ABCF-CE178E6988D5}"/>
            </c:ext>
          </c:extLst>
        </c:ser>
        <c:ser>
          <c:idx val="1"/>
          <c:order val="1"/>
          <c:tx>
            <c:strRef>
              <c:f>'Cash Flow'!$T$41</c:f>
              <c:strCache>
                <c:ptCount val="1"/>
                <c:pt idx="0">
                  <c:v>Scenario 2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Flow'!$U$41:$AF$41</c:f>
              <c:numCache>
                <c:formatCode>_(* #,##0.00_);_(* \(#,##0.00\);_(* "-"??_);_(@_)</c:formatCode>
                <c:ptCount val="12"/>
                <c:pt idx="0">
                  <c:v>-46.010616658564324</c:v>
                </c:pt>
                <c:pt idx="1">
                  <c:v>-40.295465952544802</c:v>
                </c:pt>
                <c:pt idx="2">
                  <c:v>-39.512297998857534</c:v>
                </c:pt>
                <c:pt idx="3">
                  <c:v>-40.009293399696446</c:v>
                </c:pt>
                <c:pt idx="4">
                  <c:v>-44.195222012035345</c:v>
                </c:pt>
                <c:pt idx="5">
                  <c:v>-44.781605206372419</c:v>
                </c:pt>
                <c:pt idx="6">
                  <c:v>-47.013121129802386</c:v>
                </c:pt>
                <c:pt idx="7">
                  <c:v>-41.450011138608929</c:v>
                </c:pt>
                <c:pt idx="8">
                  <c:v>-41.902125609716336</c:v>
                </c:pt>
                <c:pt idx="9">
                  <c:v>-39.608826733302557</c:v>
                </c:pt>
                <c:pt idx="10">
                  <c:v>-39.608826733302557</c:v>
                </c:pt>
                <c:pt idx="11">
                  <c:v>-40.363156382657607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913-ABCF-CE178E69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290584"/>
        <c:axId val="869291664"/>
      </c:lineChart>
      <c:catAx>
        <c:axId val="8692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91664"/>
        <c:crosses val="autoZero"/>
        <c:auto val="1"/>
        <c:lblAlgn val="ctr"/>
        <c:lblOffset val="100"/>
        <c:noMultiLvlLbl val="0"/>
      </c:catAx>
      <c:valAx>
        <c:axId val="869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Monthly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'Cash Flow'!$A$28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Flow'!$B$28:$M$28</c:f>
              <c:numCache>
                <c:formatCode>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45</c:v>
                </c:pt>
                <c:pt idx="3">
                  <c:v>12</c:v>
                </c:pt>
                <c:pt idx="4">
                  <c:v>1</c:v>
                </c:pt>
                <c:pt idx="5">
                  <c:v>50</c:v>
                </c:pt>
                <c:pt idx="6">
                  <c:v>5</c:v>
                </c:pt>
                <c:pt idx="7">
                  <c:v>20</c:v>
                </c:pt>
                <c:pt idx="8">
                  <c:v>45</c:v>
                </c:pt>
                <c:pt idx="9">
                  <c:v>10</c:v>
                </c:pt>
                <c:pt idx="10">
                  <c:v>29.072024327059385</c:v>
                </c:pt>
                <c:pt idx="11">
                  <c:v>19.638981951762851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1-41CC-A353-CCFC88D1AAFA}"/>
            </c:ext>
          </c:extLst>
        </c:ser>
        <c:ser>
          <c:idx val="1"/>
          <c:order val="1"/>
          <c:tx>
            <c:strRef>
              <c:f>'Cash Flow'!$A$29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Flow'!$B$29:$M$29</c:f>
              <c:numCache>
                <c:formatCode>0</c:formatCode>
                <c:ptCount val="12"/>
                <c:pt idx="0">
                  <c:v>-5.7503870535694466</c:v>
                </c:pt>
                <c:pt idx="1">
                  <c:v>-2.5192085934591066</c:v>
                </c:pt>
                <c:pt idx="2">
                  <c:v>-8.442171176114277</c:v>
                </c:pt>
                <c:pt idx="3">
                  <c:v>-3.4924812247211738</c:v>
                </c:pt>
                <c:pt idx="4">
                  <c:v>-2.3603517341694489</c:v>
                </c:pt>
                <c:pt idx="5">
                  <c:v>-4.7787619680315201</c:v>
                </c:pt>
                <c:pt idx="6">
                  <c:v>-3.187799416224621</c:v>
                </c:pt>
                <c:pt idx="7">
                  <c:v>-8.0929080822039321</c:v>
                </c:pt>
                <c:pt idx="8">
                  <c:v>-14.91135278090738</c:v>
                </c:pt>
                <c:pt idx="9">
                  <c:v>-6.2023731968797922</c:v>
                </c:pt>
                <c:pt idx="10">
                  <c:v>-10.143844406328069</c:v>
                </c:pt>
                <c:pt idx="11">
                  <c:v>-6.5874944312039325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1-41CC-A353-CCFC88D1AAFA}"/>
            </c:ext>
          </c:extLst>
        </c:ser>
        <c:ser>
          <c:idx val="2"/>
          <c:order val="2"/>
          <c:tx>
            <c:strRef>
              <c:f>'Cash Flow'!$A$30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Flow'!$B$30:$M$30</c:f>
              <c:numCache>
                <c:formatCode>0</c:formatCode>
                <c:ptCount val="12"/>
                <c:pt idx="0">
                  <c:v>-10.130000000000001</c:v>
                </c:pt>
                <c:pt idx="1">
                  <c:v>-11.88</c:v>
                </c:pt>
                <c:pt idx="2">
                  <c:v>-10.86</c:v>
                </c:pt>
                <c:pt idx="3">
                  <c:v>-9.52</c:v>
                </c:pt>
                <c:pt idx="4">
                  <c:v>-8.76</c:v>
                </c:pt>
                <c:pt idx="5">
                  <c:v>-12.66</c:v>
                </c:pt>
                <c:pt idx="6">
                  <c:v>-8.64</c:v>
                </c:pt>
                <c:pt idx="7">
                  <c:v>-10.86</c:v>
                </c:pt>
                <c:pt idx="8">
                  <c:v>-11.19</c:v>
                </c:pt>
                <c:pt idx="9">
                  <c:v>-8.24</c:v>
                </c:pt>
                <c:pt idx="10">
                  <c:v>-11.08</c:v>
                </c:pt>
                <c:pt idx="11">
                  <c:v>-5.8308567916284222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1-41CC-A353-CCFC88D1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6058528"/>
        <c:axId val="906061408"/>
      </c:barChart>
      <c:lineChart>
        <c:grouping val="standard"/>
        <c:varyColors val="0"/>
        <c:ser>
          <c:idx val="3"/>
          <c:order val="3"/>
          <c:tx>
            <c:strRef>
              <c:f>'Cash Flow'!$A$33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'Cash Flow'!$B$20:$M$20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Flow'!$B$33:$M$33</c:f>
              <c:numCache>
                <c:formatCode>#,##0.00</c:formatCode>
                <c:ptCount val="12"/>
                <c:pt idx="0">
                  <c:v>4.1196129464305518</c:v>
                </c:pt>
                <c:pt idx="1">
                  <c:v>5.6007914065408944</c:v>
                </c:pt>
                <c:pt idx="2">
                  <c:v>25.697828823885722</c:v>
                </c:pt>
                <c:pt idx="3">
                  <c:v>-1.0124812247211743</c:v>
                </c:pt>
                <c:pt idx="4">
                  <c:v>-10.120351734169448</c:v>
                </c:pt>
                <c:pt idx="5">
                  <c:v>32.561238031968486</c:v>
                </c:pt>
                <c:pt idx="6">
                  <c:v>-6.8277994162246216</c:v>
                </c:pt>
                <c:pt idx="7">
                  <c:v>1.0470919177960685</c:v>
                </c:pt>
                <c:pt idx="8">
                  <c:v>18.898647219092624</c:v>
                </c:pt>
                <c:pt idx="9">
                  <c:v>-4.4423731968797924</c:v>
                </c:pt>
                <c:pt idx="10">
                  <c:v>7.848179920731317</c:v>
                </c:pt>
                <c:pt idx="11">
                  <c:v>7.2206307289304963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1-41CC-A353-CCFC88D1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58528"/>
        <c:axId val="906061408"/>
      </c:lineChart>
      <c:catAx>
        <c:axId val="9060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61408"/>
        <c:crosses val="autoZero"/>
        <c:auto val="1"/>
        <c:lblAlgn val="ctr"/>
        <c:lblOffset val="100"/>
        <c:noMultiLvlLbl val="0"/>
      </c:catAx>
      <c:valAx>
        <c:axId val="9060614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Flow'!$T$39</c:f>
              <c:strCache>
                <c:ptCount val="1"/>
                <c:pt idx="0">
                  <c:v>Base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Flow'!$U$39:$AF$39</c:f>
              <c:numCache>
                <c:formatCode>0.00</c:formatCode>
                <c:ptCount val="12"/>
                <c:pt idx="0">
                  <c:v>-1.4997377948578841</c:v>
                </c:pt>
                <c:pt idx="1">
                  <c:v>4.2154129111616374</c:v>
                </c:pt>
                <c:pt idx="2">
                  <c:v>4.9985808648489058</c:v>
                </c:pt>
                <c:pt idx="3">
                  <c:v>4.5015854640099935</c:v>
                </c:pt>
                <c:pt idx="4">
                  <c:v>0.31565685167109514</c:v>
                </c:pt>
                <c:pt idx="5">
                  <c:v>-0.2707263426659825</c:v>
                </c:pt>
                <c:pt idx="6">
                  <c:v>-2.502242266095946</c:v>
                </c:pt>
                <c:pt idx="7">
                  <c:v>3.0608677250975056</c:v>
                </c:pt>
                <c:pt idx="8">
                  <c:v>2.6087532539901037</c:v>
                </c:pt>
                <c:pt idx="9">
                  <c:v>4.9020521304038827</c:v>
                </c:pt>
                <c:pt idx="10">
                  <c:v>4.9020521304038827</c:v>
                </c:pt>
                <c:pt idx="11">
                  <c:v>4.1477224810488345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1BE-A379-265A821BAECC}"/>
            </c:ext>
          </c:extLst>
        </c:ser>
        <c:ser>
          <c:idx val="1"/>
          <c:order val="1"/>
          <c:tx>
            <c:strRef>
              <c:f>'Cash Flow'!$T$40</c:f>
              <c:strCache>
                <c:ptCount val="1"/>
                <c:pt idx="0">
                  <c:v>Scenario 1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Flow'!$U$40:$AF$40</c:f>
              <c:numCache>
                <c:formatCode>_(* #,##0.00_);_(* \(#,##0.00\);_(* "-"??_);_(@_)</c:formatCode>
                <c:ptCount val="12"/>
                <c:pt idx="0">
                  <c:v>-2.9876127816078162</c:v>
                </c:pt>
                <c:pt idx="1">
                  <c:v>2.7275379244117053</c:v>
                </c:pt>
                <c:pt idx="2">
                  <c:v>3.5107058780989737</c:v>
                </c:pt>
                <c:pt idx="3">
                  <c:v>3.0137104772600614</c:v>
                </c:pt>
                <c:pt idx="4">
                  <c:v>-1.172218135078837</c:v>
                </c:pt>
                <c:pt idx="5">
                  <c:v>-1.7586013294159146</c:v>
                </c:pt>
                <c:pt idx="6">
                  <c:v>-3.9901172528458781</c:v>
                </c:pt>
                <c:pt idx="7">
                  <c:v>1.5729927383475735</c:v>
                </c:pt>
                <c:pt idx="8">
                  <c:v>1.1208782672401716</c:v>
                </c:pt>
                <c:pt idx="9">
                  <c:v>3.4141771436539505</c:v>
                </c:pt>
                <c:pt idx="10">
                  <c:v>3.4141771436539505</c:v>
                </c:pt>
                <c:pt idx="11">
                  <c:v>2.6598474942989023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1BE-A379-265A8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75472"/>
        <c:axId val="832174392"/>
      </c:lineChart>
      <c:catAx>
        <c:axId val="83217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74392"/>
        <c:crosses val="autoZero"/>
        <c:auto val="1"/>
        <c:lblAlgn val="ctr"/>
        <c:lblOffset val="100"/>
        <c:noMultiLvlLbl val="0"/>
      </c:catAx>
      <c:valAx>
        <c:axId val="8321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Flow'!$T$39</c:f>
              <c:strCache>
                <c:ptCount val="1"/>
                <c:pt idx="0">
                  <c:v>Base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Flow'!$U$39:$AF$39</c:f>
              <c:numCache>
                <c:formatCode>0.00</c:formatCode>
                <c:ptCount val="12"/>
                <c:pt idx="0">
                  <c:v>-1.4997377948578841</c:v>
                </c:pt>
                <c:pt idx="1">
                  <c:v>4.2154129111616374</c:v>
                </c:pt>
                <c:pt idx="2">
                  <c:v>4.9985808648489058</c:v>
                </c:pt>
                <c:pt idx="3">
                  <c:v>4.5015854640099935</c:v>
                </c:pt>
                <c:pt idx="4">
                  <c:v>0.31565685167109514</c:v>
                </c:pt>
                <c:pt idx="5">
                  <c:v>-0.2707263426659825</c:v>
                </c:pt>
                <c:pt idx="6">
                  <c:v>-2.502242266095946</c:v>
                </c:pt>
                <c:pt idx="7">
                  <c:v>3.0608677250975056</c:v>
                </c:pt>
                <c:pt idx="8">
                  <c:v>2.6087532539901037</c:v>
                </c:pt>
                <c:pt idx="9">
                  <c:v>4.9020521304038827</c:v>
                </c:pt>
                <c:pt idx="10">
                  <c:v>4.9020521304038827</c:v>
                </c:pt>
                <c:pt idx="11">
                  <c:v>4.1477224810488345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AED-A8FF-7A6E8D33303F}"/>
            </c:ext>
          </c:extLst>
        </c:ser>
        <c:ser>
          <c:idx val="1"/>
          <c:order val="1"/>
          <c:tx>
            <c:strRef>
              <c:f>'Cash Flow'!$T$41</c:f>
              <c:strCache>
                <c:ptCount val="1"/>
                <c:pt idx="0">
                  <c:v>Scenario 2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'Cash Flow'!$U$38:$AF$38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Flow'!$U$41:$AF$41</c:f>
              <c:numCache>
                <c:formatCode>_(* #,##0.00_);_(* \(#,##0.00\);_(* "-"??_);_(@_)</c:formatCode>
                <c:ptCount val="12"/>
                <c:pt idx="0">
                  <c:v>-46.010616658564324</c:v>
                </c:pt>
                <c:pt idx="1">
                  <c:v>-40.295465952544802</c:v>
                </c:pt>
                <c:pt idx="2">
                  <c:v>-39.512297998857534</c:v>
                </c:pt>
                <c:pt idx="3">
                  <c:v>-40.009293399696446</c:v>
                </c:pt>
                <c:pt idx="4">
                  <c:v>-44.195222012035345</c:v>
                </c:pt>
                <c:pt idx="5">
                  <c:v>-44.781605206372419</c:v>
                </c:pt>
                <c:pt idx="6">
                  <c:v>-47.013121129802386</c:v>
                </c:pt>
                <c:pt idx="7">
                  <c:v>-41.450011138608929</c:v>
                </c:pt>
                <c:pt idx="8">
                  <c:v>-41.902125609716336</c:v>
                </c:pt>
                <c:pt idx="9">
                  <c:v>-39.608826733302557</c:v>
                </c:pt>
                <c:pt idx="10">
                  <c:v>-39.608826733302557</c:v>
                </c:pt>
                <c:pt idx="11">
                  <c:v>-40.363156382657607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AED-A8FF-7A6E8D33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290584"/>
        <c:axId val="869291664"/>
      </c:lineChart>
      <c:catAx>
        <c:axId val="8692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91664"/>
        <c:crosses val="autoZero"/>
        <c:auto val="1"/>
        <c:lblAlgn val="ctr"/>
        <c:lblOffset val="100"/>
        <c:noMultiLvlLbl val="0"/>
      </c:catAx>
      <c:valAx>
        <c:axId val="869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422151150169063E-2"/>
          <c:y val="2.4998699691119119E-2"/>
          <c:w val="0.97210274359086812"/>
          <c:h val="0.95224781659992364"/>
        </c:manualLayout>
      </c:layout>
      <c:lineChart>
        <c:grouping val="standard"/>
        <c:varyColors val="0"/>
        <c:ser>
          <c:idx val="0"/>
          <c:order val="0"/>
          <c:tx>
            <c:strRef>
              <c:f>Scenarios!$A$55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Scenarios!$B$55:$V$55</c:f>
              <c:numCache>
                <c:formatCode>0.0%</c:formatCode>
                <c:ptCount val="21"/>
                <c:pt idx="0">
                  <c:v>-1.6450958071034663</c:v>
                </c:pt>
                <c:pt idx="1">
                  <c:v>-1.6625167882860463</c:v>
                </c:pt>
                <c:pt idx="2">
                  <c:v>-1.6799377694686264</c:v>
                </c:pt>
                <c:pt idx="3">
                  <c:v>-1.697358750651206</c:v>
                </c:pt>
                <c:pt idx="4">
                  <c:v>-1.7147797318337865</c:v>
                </c:pt>
                <c:pt idx="5">
                  <c:v>-1.7322007130163666</c:v>
                </c:pt>
                <c:pt idx="6">
                  <c:v>-1.7496216941989466</c:v>
                </c:pt>
                <c:pt idx="7">
                  <c:v>-1.7670426753815267</c:v>
                </c:pt>
                <c:pt idx="8">
                  <c:v>-1.7844636565641068</c:v>
                </c:pt>
                <c:pt idx="9">
                  <c:v>-1.8018846377466868</c:v>
                </c:pt>
                <c:pt idx="10">
                  <c:v>0</c:v>
                </c:pt>
                <c:pt idx="11">
                  <c:v>-1.836726600111847</c:v>
                </c:pt>
                <c:pt idx="12">
                  <c:v>-1.854147581294427</c:v>
                </c:pt>
                <c:pt idx="13">
                  <c:v>-1.8715685624770071</c:v>
                </c:pt>
                <c:pt idx="14">
                  <c:v>-1.8889895436595872</c:v>
                </c:pt>
                <c:pt idx="15">
                  <c:v>-1.906410524842167</c:v>
                </c:pt>
                <c:pt idx="16">
                  <c:v>-1.9238315060247471</c:v>
                </c:pt>
                <c:pt idx="17">
                  <c:v>-1.9412524872073276</c:v>
                </c:pt>
                <c:pt idx="18">
                  <c:v>-1.9586734683899076</c:v>
                </c:pt>
                <c:pt idx="19">
                  <c:v>-1.9760944495724877</c:v>
                </c:pt>
                <c:pt idx="20">
                  <c:v>-1.9935154307550678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9D2-A3D0-B236F427DB19}"/>
            </c:ext>
          </c:extLst>
        </c:ser>
        <c:ser>
          <c:idx val="1"/>
          <c:order val="1"/>
          <c:tx>
            <c:strRef>
              <c:f>Scenarios!$A$56</c:f>
              <c:strCache>
                <c:ptCount val="1"/>
                <c:pt idx="0">
                  <c:v>Purchasing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Scenarios!$B$56:$V$56</c:f>
              <c:numCache>
                <c:formatCode>0.0%</c:formatCode>
                <c:ptCount val="21"/>
                <c:pt idx="0">
                  <c:v>-1.6450958071034663</c:v>
                </c:pt>
                <c:pt idx="1">
                  <c:v>-1.6625167882860463</c:v>
                </c:pt>
                <c:pt idx="2">
                  <c:v>-1.6799377694686264</c:v>
                </c:pt>
                <c:pt idx="3">
                  <c:v>-1.697358750651206</c:v>
                </c:pt>
                <c:pt idx="4">
                  <c:v>-1.7147797318337865</c:v>
                </c:pt>
                <c:pt idx="5">
                  <c:v>-1.7322007130163666</c:v>
                </c:pt>
                <c:pt idx="6">
                  <c:v>-1.7496216941989466</c:v>
                </c:pt>
                <c:pt idx="7">
                  <c:v>-1.7670426753815267</c:v>
                </c:pt>
                <c:pt idx="8">
                  <c:v>-1.7844636565641068</c:v>
                </c:pt>
                <c:pt idx="9">
                  <c:v>-1.8018846377466868</c:v>
                </c:pt>
                <c:pt idx="10">
                  <c:v>0</c:v>
                </c:pt>
                <c:pt idx="11">
                  <c:v>-1.836726600111847</c:v>
                </c:pt>
                <c:pt idx="12">
                  <c:v>-1.854147581294427</c:v>
                </c:pt>
                <c:pt idx="13">
                  <c:v>-1.8715685624770071</c:v>
                </c:pt>
                <c:pt idx="14">
                  <c:v>-1.8889895436595872</c:v>
                </c:pt>
                <c:pt idx="15">
                  <c:v>-1.906410524842167</c:v>
                </c:pt>
                <c:pt idx="16">
                  <c:v>-1.9238315060247471</c:v>
                </c:pt>
                <c:pt idx="17">
                  <c:v>-1.9412524872073276</c:v>
                </c:pt>
                <c:pt idx="18">
                  <c:v>-1.9586734683899076</c:v>
                </c:pt>
                <c:pt idx="19">
                  <c:v>-1.9760944495724877</c:v>
                </c:pt>
                <c:pt idx="20">
                  <c:v>-1.9935154307550678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9D2-A3D0-B236F427DB19}"/>
            </c:ext>
          </c:extLst>
        </c:ser>
        <c:ser>
          <c:idx val="2"/>
          <c:order val="2"/>
          <c:tx>
            <c:strRef>
              <c:f>Scenarios!$A$57</c:f>
              <c:strCache>
                <c:ptCount val="1"/>
                <c:pt idx="0">
                  <c:v>F&amp;A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Scenarios!$B$57:$V$57</c:f>
              <c:numCache>
                <c:formatCode>0.0%</c:formatCode>
                <c:ptCount val="21"/>
                <c:pt idx="0">
                  <c:v>-1.7471474209503857</c:v>
                </c:pt>
                <c:pt idx="1">
                  <c:v>-1.7543632407482741</c:v>
                </c:pt>
                <c:pt idx="2">
                  <c:v>-1.7615790605461625</c:v>
                </c:pt>
                <c:pt idx="3">
                  <c:v>-1.7687948803440503</c:v>
                </c:pt>
                <c:pt idx="4">
                  <c:v>-1.7760107001419387</c:v>
                </c:pt>
                <c:pt idx="5">
                  <c:v>-1.7832265199398263</c:v>
                </c:pt>
                <c:pt idx="6">
                  <c:v>-1.7904423397377147</c:v>
                </c:pt>
                <c:pt idx="7">
                  <c:v>-1.7976581595356023</c:v>
                </c:pt>
                <c:pt idx="8">
                  <c:v>-1.8048739793334907</c:v>
                </c:pt>
                <c:pt idx="9">
                  <c:v>-1.8120897991313791</c:v>
                </c:pt>
                <c:pt idx="10">
                  <c:v>0</c:v>
                </c:pt>
                <c:pt idx="11">
                  <c:v>-1.8265214387271553</c:v>
                </c:pt>
                <c:pt idx="12">
                  <c:v>-1.8337372585250429</c:v>
                </c:pt>
                <c:pt idx="13">
                  <c:v>-1.8409530783229313</c:v>
                </c:pt>
                <c:pt idx="14">
                  <c:v>-1.8481688981208189</c:v>
                </c:pt>
                <c:pt idx="15">
                  <c:v>-1.8553847179187073</c:v>
                </c:pt>
                <c:pt idx="16">
                  <c:v>-1.8626005377165955</c:v>
                </c:pt>
                <c:pt idx="17">
                  <c:v>-1.8698163575144835</c:v>
                </c:pt>
                <c:pt idx="18">
                  <c:v>-1.8770321773123715</c:v>
                </c:pt>
                <c:pt idx="19">
                  <c:v>-1.8842479971102595</c:v>
                </c:pt>
                <c:pt idx="20">
                  <c:v>-1.8914638169081475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9D2-A3D0-B236F427DB19}"/>
            </c:ext>
          </c:extLst>
        </c:ser>
        <c:ser>
          <c:idx val="3"/>
          <c:order val="3"/>
          <c:tx>
            <c:strRef>
              <c:f>Scenarios!$A$58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Scenarios!$B$58:$V$58</c:f>
              <c:numCache>
                <c:formatCode>0.0%</c:formatCode>
                <c:ptCount val="21"/>
                <c:pt idx="0">
                  <c:v>-1.801051708670268</c:v>
                </c:pt>
                <c:pt idx="1">
                  <c:v>-1.8028770996961678</c:v>
                </c:pt>
                <c:pt idx="2">
                  <c:v>-1.8047024907220677</c:v>
                </c:pt>
                <c:pt idx="3">
                  <c:v>-1.8065278817479682</c:v>
                </c:pt>
                <c:pt idx="4">
                  <c:v>-1.8083532727738674</c:v>
                </c:pt>
                <c:pt idx="5">
                  <c:v>-1.8101786637997679</c:v>
                </c:pt>
                <c:pt idx="6">
                  <c:v>-1.8120040548256677</c:v>
                </c:pt>
                <c:pt idx="7">
                  <c:v>-1.8138294458515676</c:v>
                </c:pt>
                <c:pt idx="8">
                  <c:v>-1.8156548368774674</c:v>
                </c:pt>
                <c:pt idx="9">
                  <c:v>-1.8174802279033673</c:v>
                </c:pt>
                <c:pt idx="10">
                  <c:v>0</c:v>
                </c:pt>
                <c:pt idx="11">
                  <c:v>-1.8211310099551667</c:v>
                </c:pt>
                <c:pt idx="12">
                  <c:v>-1.8229564009810666</c:v>
                </c:pt>
                <c:pt idx="13">
                  <c:v>-1.8247817920069664</c:v>
                </c:pt>
                <c:pt idx="14">
                  <c:v>-1.8266071830328663</c:v>
                </c:pt>
                <c:pt idx="15">
                  <c:v>-1.8284325740587661</c:v>
                </c:pt>
                <c:pt idx="16">
                  <c:v>-1.830257965084666</c:v>
                </c:pt>
                <c:pt idx="17">
                  <c:v>-1.8320833561105658</c:v>
                </c:pt>
                <c:pt idx="18">
                  <c:v>-1.8339087471364657</c:v>
                </c:pt>
                <c:pt idx="19">
                  <c:v>-1.8357341381623655</c:v>
                </c:pt>
                <c:pt idx="20">
                  <c:v>-1.8375595291882652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D-49D2-A3D0-B236F427DB19}"/>
            </c:ext>
          </c:extLst>
        </c:ser>
        <c:ser>
          <c:idx val="4"/>
          <c:order val="4"/>
          <c:tx>
            <c:strRef>
              <c:f>Scenarios!$A$59</c:f>
              <c:strCache>
                <c:ptCount val="1"/>
                <c:pt idx="0">
                  <c:v>JJ Consignment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Scenarios!$B$59:$V$59</c:f>
              <c:numCache>
                <c:formatCode>0.0%</c:formatCode>
                <c:ptCount val="21"/>
                <c:pt idx="0">
                  <c:v>-1.8012173776006046</c:v>
                </c:pt>
                <c:pt idx="1">
                  <c:v>-1.8030262017334711</c:v>
                </c:pt>
                <c:pt idx="2">
                  <c:v>-1.8048350258663366</c:v>
                </c:pt>
                <c:pt idx="3">
                  <c:v>-1.806643849999203</c:v>
                </c:pt>
                <c:pt idx="4">
                  <c:v>-1.8084526741320694</c:v>
                </c:pt>
                <c:pt idx="5">
                  <c:v>-1.8102614982649352</c:v>
                </c:pt>
                <c:pt idx="6">
                  <c:v>-1.8120703223978016</c:v>
                </c:pt>
                <c:pt idx="7">
                  <c:v>-1.8138791465306681</c:v>
                </c:pt>
                <c:pt idx="8">
                  <c:v>-1.8156879706635345</c:v>
                </c:pt>
                <c:pt idx="9">
                  <c:v>-1.8174967947964009</c:v>
                </c:pt>
                <c:pt idx="10">
                  <c:v>0</c:v>
                </c:pt>
                <c:pt idx="11">
                  <c:v>-1.8211144430621331</c:v>
                </c:pt>
                <c:pt idx="12">
                  <c:v>-1.8229232671949995</c:v>
                </c:pt>
                <c:pt idx="13">
                  <c:v>-1.824732091327866</c:v>
                </c:pt>
                <c:pt idx="14">
                  <c:v>-1.8265409154607317</c:v>
                </c:pt>
                <c:pt idx="15">
                  <c:v>-1.8283497395935981</c:v>
                </c:pt>
                <c:pt idx="16">
                  <c:v>-1.8301585637264646</c:v>
                </c:pt>
                <c:pt idx="17">
                  <c:v>-1.831967387859331</c:v>
                </c:pt>
                <c:pt idx="18">
                  <c:v>-1.8337762119921965</c:v>
                </c:pt>
                <c:pt idx="19">
                  <c:v>-1.835585036125063</c:v>
                </c:pt>
                <c:pt idx="20">
                  <c:v>-1.8373938602579296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D-49D2-A3D0-B236F427DB19}"/>
            </c:ext>
          </c:extLst>
        </c:ser>
        <c:ser>
          <c:idx val="5"/>
          <c:order val="5"/>
          <c:tx>
            <c:strRef>
              <c:f>Scenarios!$A$60</c:f>
              <c:strCache>
                <c:ptCount val="1"/>
                <c:pt idx="0">
                  <c:v>JJ Purchasing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Scenarios!$B$60:$V$60</c:f>
              <c:numCache>
                <c:formatCode>0.0%</c:formatCode>
                <c:ptCount val="21"/>
                <c:pt idx="0">
                  <c:v>-1.8192757070739303</c:v>
                </c:pt>
                <c:pt idx="1">
                  <c:v>-1.819278698259464</c:v>
                </c:pt>
                <c:pt idx="2">
                  <c:v>-1.8192816894449977</c:v>
                </c:pt>
                <c:pt idx="3">
                  <c:v>-1.8192846806305316</c:v>
                </c:pt>
                <c:pt idx="4">
                  <c:v>-1.8192876718160644</c:v>
                </c:pt>
                <c:pt idx="5">
                  <c:v>-1.8192906630015981</c:v>
                </c:pt>
                <c:pt idx="6">
                  <c:v>-1.8192936541871318</c:v>
                </c:pt>
                <c:pt idx="7">
                  <c:v>-1.8192966453726656</c:v>
                </c:pt>
                <c:pt idx="8">
                  <c:v>-1.8192996365581993</c:v>
                </c:pt>
                <c:pt idx="9">
                  <c:v>-1.8193026277437332</c:v>
                </c:pt>
                <c:pt idx="10">
                  <c:v>0</c:v>
                </c:pt>
                <c:pt idx="11">
                  <c:v>-1.8193086101148006</c:v>
                </c:pt>
                <c:pt idx="12">
                  <c:v>-1.8193116013003343</c:v>
                </c:pt>
                <c:pt idx="13">
                  <c:v>-1.819314592485868</c:v>
                </c:pt>
                <c:pt idx="14">
                  <c:v>-1.8193175836714017</c:v>
                </c:pt>
                <c:pt idx="15">
                  <c:v>-1.8193205748569354</c:v>
                </c:pt>
                <c:pt idx="16">
                  <c:v>-1.8193235660424691</c:v>
                </c:pt>
                <c:pt idx="17">
                  <c:v>-1.8193265572280022</c:v>
                </c:pt>
                <c:pt idx="18">
                  <c:v>-1.8193295484135359</c:v>
                </c:pt>
                <c:pt idx="19">
                  <c:v>-1.8193325395990696</c:v>
                </c:pt>
                <c:pt idx="20">
                  <c:v>-1.8193355307846033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8D-49D2-A3D0-B236F427DB19}"/>
            </c:ext>
          </c:extLst>
        </c:ser>
        <c:ser>
          <c:idx val="6"/>
          <c:order val="6"/>
          <c:tx>
            <c:strRef>
              <c:f>Scenarios!$A$61</c:f>
              <c:strCache>
                <c:ptCount val="1"/>
                <c:pt idx="0">
                  <c:v>Four Seasons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Scenarios!$B$61:$V$61</c:f>
              <c:numCache>
                <c:formatCode>0.0%</c:formatCode>
                <c:ptCount val="21"/>
                <c:pt idx="0">
                  <c:v>-1.8058030598088937</c:v>
                </c:pt>
                <c:pt idx="1">
                  <c:v>-1.8071533157209303</c:v>
                </c:pt>
                <c:pt idx="2">
                  <c:v>-1.8085035716329678</c:v>
                </c:pt>
                <c:pt idx="3">
                  <c:v>-1.8098538275450051</c:v>
                </c:pt>
                <c:pt idx="4">
                  <c:v>-1.8112040834570426</c:v>
                </c:pt>
                <c:pt idx="5">
                  <c:v>-1.8125543393690802</c:v>
                </c:pt>
                <c:pt idx="6">
                  <c:v>-1.8139045952811177</c:v>
                </c:pt>
                <c:pt idx="7">
                  <c:v>-1.8152548511931552</c:v>
                </c:pt>
                <c:pt idx="8">
                  <c:v>-1.8166051071051919</c:v>
                </c:pt>
                <c:pt idx="9">
                  <c:v>-1.8179553630172294</c:v>
                </c:pt>
                <c:pt idx="10">
                  <c:v>0</c:v>
                </c:pt>
                <c:pt idx="11">
                  <c:v>-1.8206558748413044</c:v>
                </c:pt>
                <c:pt idx="12">
                  <c:v>-1.8220061307533417</c:v>
                </c:pt>
                <c:pt idx="13">
                  <c:v>-1.8233563866653792</c:v>
                </c:pt>
                <c:pt idx="14">
                  <c:v>-1.8247066425774168</c:v>
                </c:pt>
                <c:pt idx="15">
                  <c:v>-1.8260568984894534</c:v>
                </c:pt>
                <c:pt idx="16">
                  <c:v>-1.8274071544014909</c:v>
                </c:pt>
                <c:pt idx="17">
                  <c:v>-1.8287574103135285</c:v>
                </c:pt>
                <c:pt idx="18">
                  <c:v>-1.830107666225566</c:v>
                </c:pt>
                <c:pt idx="19">
                  <c:v>-1.8314579221376035</c:v>
                </c:pt>
                <c:pt idx="20">
                  <c:v>-1.832808178049641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8D-49D2-A3D0-B236F427DB19}"/>
            </c:ext>
          </c:extLst>
        </c:ser>
        <c:ser>
          <c:idx val="7"/>
          <c:order val="7"/>
          <c:tx>
            <c:strRef>
              <c:f>Scenarios!$A$62</c:f>
              <c:strCache>
                <c:ptCount val="1"/>
                <c:pt idx="0">
                  <c:v>Anantara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Scenarios!$B$62:$V$62</c:f>
              <c:numCache>
                <c:formatCode>0.0%</c:formatCode>
                <c:ptCount val="21"/>
                <c:pt idx="0">
                  <c:v>-1.808147567121372</c:v>
                </c:pt>
                <c:pt idx="1">
                  <c:v>-1.8092633723021621</c:v>
                </c:pt>
                <c:pt idx="2">
                  <c:v>-1.8103791774829512</c:v>
                </c:pt>
                <c:pt idx="3">
                  <c:v>-1.8114949826637403</c:v>
                </c:pt>
                <c:pt idx="4">
                  <c:v>-1.8126107878445303</c:v>
                </c:pt>
                <c:pt idx="5">
                  <c:v>-1.8137265930253195</c:v>
                </c:pt>
                <c:pt idx="6">
                  <c:v>-1.8148423982061095</c:v>
                </c:pt>
                <c:pt idx="7">
                  <c:v>-1.8159582033868986</c:v>
                </c:pt>
                <c:pt idx="8">
                  <c:v>-1.8170740085676877</c:v>
                </c:pt>
                <c:pt idx="9">
                  <c:v>-1.8181898137484778</c:v>
                </c:pt>
                <c:pt idx="10">
                  <c:v>0</c:v>
                </c:pt>
                <c:pt idx="11">
                  <c:v>-1.820421424110056</c:v>
                </c:pt>
                <c:pt idx="12">
                  <c:v>-1.821537229290846</c:v>
                </c:pt>
                <c:pt idx="13">
                  <c:v>-1.8226530344716352</c:v>
                </c:pt>
                <c:pt idx="14">
                  <c:v>-1.823768839652425</c:v>
                </c:pt>
                <c:pt idx="15">
                  <c:v>-1.8248846448332141</c:v>
                </c:pt>
                <c:pt idx="16">
                  <c:v>-1.8260004500140032</c:v>
                </c:pt>
                <c:pt idx="17">
                  <c:v>-1.8271162551947933</c:v>
                </c:pt>
                <c:pt idx="18">
                  <c:v>-1.8282320603755824</c:v>
                </c:pt>
                <c:pt idx="19">
                  <c:v>-1.8293478655563724</c:v>
                </c:pt>
                <c:pt idx="20">
                  <c:v>-1.8304636707371615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8D-49D2-A3D0-B236F427DB19}"/>
            </c:ext>
          </c:extLst>
        </c:ser>
        <c:ser>
          <c:idx val="8"/>
          <c:order val="8"/>
          <c:tx>
            <c:strRef>
              <c:f>Scenarios!$A$63</c:f>
              <c:strCache>
                <c:ptCount val="1"/>
                <c:pt idx="0">
                  <c:v>TOI Event + Admin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Scenarios!$B$63:$V$63</c:f>
              <c:numCache>
                <c:formatCode>0.0%</c:formatCode>
                <c:ptCount val="21"/>
                <c:pt idx="0">
                  <c:v>-1.8124094055774465</c:v>
                </c:pt>
                <c:pt idx="1">
                  <c:v>-1.8130990269126286</c:v>
                </c:pt>
                <c:pt idx="2">
                  <c:v>-1.8137886482478107</c:v>
                </c:pt>
                <c:pt idx="3">
                  <c:v>-1.8144782695829922</c:v>
                </c:pt>
                <c:pt idx="4">
                  <c:v>-1.8151678909181743</c:v>
                </c:pt>
                <c:pt idx="5">
                  <c:v>-1.8158575122533565</c:v>
                </c:pt>
                <c:pt idx="6">
                  <c:v>-1.8165471335885386</c:v>
                </c:pt>
                <c:pt idx="7">
                  <c:v>-1.8172367549237207</c:v>
                </c:pt>
                <c:pt idx="8">
                  <c:v>-1.8179263762589029</c:v>
                </c:pt>
                <c:pt idx="9">
                  <c:v>-1.818615997594085</c:v>
                </c:pt>
                <c:pt idx="10">
                  <c:v>0</c:v>
                </c:pt>
                <c:pt idx="11">
                  <c:v>-1.8199952402644486</c:v>
                </c:pt>
                <c:pt idx="12">
                  <c:v>-1.8206848615996307</c:v>
                </c:pt>
                <c:pt idx="13">
                  <c:v>-1.8213744829348129</c:v>
                </c:pt>
                <c:pt idx="14">
                  <c:v>-1.822064104269995</c:v>
                </c:pt>
                <c:pt idx="15">
                  <c:v>-1.8227537256051771</c:v>
                </c:pt>
                <c:pt idx="16">
                  <c:v>-1.8234433469403595</c:v>
                </c:pt>
                <c:pt idx="17">
                  <c:v>-1.8241329682755407</c:v>
                </c:pt>
                <c:pt idx="18">
                  <c:v>-1.8248225896107229</c:v>
                </c:pt>
                <c:pt idx="19">
                  <c:v>-1.825512210945905</c:v>
                </c:pt>
                <c:pt idx="20">
                  <c:v>-1.8262018322810871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8D-49D2-A3D0-B236F427DB19}"/>
            </c:ext>
          </c:extLst>
        </c:ser>
        <c:ser>
          <c:idx val="9"/>
          <c:order val="9"/>
          <c:tx>
            <c:strRef>
              <c:f>Scenarios!$A$64</c:f>
              <c:strCache>
                <c:ptCount val="1"/>
                <c:pt idx="0">
                  <c:v>MD Office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Scenarios!$B$64:$V$64</c:f>
              <c:numCache>
                <c:formatCode>0.0%</c:formatCode>
                <c:ptCount val="21"/>
                <c:pt idx="0">
                  <c:v>-1.8146007219139222</c:v>
                </c:pt>
                <c:pt idx="1">
                  <c:v>-1.815071211615457</c:v>
                </c:pt>
                <c:pt idx="2">
                  <c:v>-1.8155417013169908</c:v>
                </c:pt>
                <c:pt idx="3">
                  <c:v>-1.8160121910185256</c:v>
                </c:pt>
                <c:pt idx="4">
                  <c:v>-1.8164826807200602</c:v>
                </c:pt>
                <c:pt idx="5">
                  <c:v>-1.8169531704215942</c:v>
                </c:pt>
                <c:pt idx="6">
                  <c:v>-1.8174236601231291</c:v>
                </c:pt>
                <c:pt idx="7">
                  <c:v>-1.8178941498246637</c:v>
                </c:pt>
                <c:pt idx="8">
                  <c:v>-1.8183646395261976</c:v>
                </c:pt>
                <c:pt idx="9">
                  <c:v>-1.8188351292277323</c:v>
                </c:pt>
                <c:pt idx="10">
                  <c:v>0</c:v>
                </c:pt>
                <c:pt idx="11">
                  <c:v>-1.8197761086308009</c:v>
                </c:pt>
                <c:pt idx="12">
                  <c:v>-1.8202465983323357</c:v>
                </c:pt>
                <c:pt idx="13">
                  <c:v>-1.8207170880338703</c:v>
                </c:pt>
                <c:pt idx="14">
                  <c:v>-1.8211875777354043</c:v>
                </c:pt>
                <c:pt idx="15">
                  <c:v>-1.8216580674369389</c:v>
                </c:pt>
                <c:pt idx="16">
                  <c:v>-1.8221285571384738</c:v>
                </c:pt>
                <c:pt idx="17">
                  <c:v>-1.8225990468400077</c:v>
                </c:pt>
                <c:pt idx="18">
                  <c:v>-1.8230695365415424</c:v>
                </c:pt>
                <c:pt idx="19">
                  <c:v>-1.823540026243077</c:v>
                </c:pt>
                <c:pt idx="20">
                  <c:v>-1.8240105159446109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8D-49D2-A3D0-B236F427DB19}"/>
            </c:ext>
          </c:extLst>
        </c:ser>
        <c:ser>
          <c:idx val="10"/>
          <c:order val="10"/>
          <c:tx>
            <c:strRef>
              <c:f>Scenarios!$A$65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Scenarios!$B$65:$V$65</c:f>
              <c:numCache>
                <c:formatCode>0.0%</c:formatCode>
                <c:ptCount val="21"/>
                <c:pt idx="0">
                  <c:v>-1.8141523512563478</c:v>
                </c:pt>
                <c:pt idx="1">
                  <c:v>-1.8146676780236399</c:v>
                </c:pt>
                <c:pt idx="2">
                  <c:v>-1.8151830047909314</c:v>
                </c:pt>
                <c:pt idx="3">
                  <c:v>-1.8156983315582236</c:v>
                </c:pt>
                <c:pt idx="4">
                  <c:v>-1.8162136583255151</c:v>
                </c:pt>
                <c:pt idx="5">
                  <c:v>-1.8167289850928072</c:v>
                </c:pt>
                <c:pt idx="6">
                  <c:v>-1.8172443118600996</c:v>
                </c:pt>
                <c:pt idx="7">
                  <c:v>-1.8177596386273909</c:v>
                </c:pt>
                <c:pt idx="8">
                  <c:v>-1.8182749653946833</c:v>
                </c:pt>
                <c:pt idx="9">
                  <c:v>-1.8187902921619745</c:v>
                </c:pt>
                <c:pt idx="10">
                  <c:v>0</c:v>
                </c:pt>
                <c:pt idx="11">
                  <c:v>-1.8198209456965582</c:v>
                </c:pt>
                <c:pt idx="12">
                  <c:v>-1.8203362724638505</c:v>
                </c:pt>
                <c:pt idx="13">
                  <c:v>-1.8208515992311427</c:v>
                </c:pt>
                <c:pt idx="14">
                  <c:v>-1.8213669259984342</c:v>
                </c:pt>
                <c:pt idx="15">
                  <c:v>-1.8218822527657264</c:v>
                </c:pt>
                <c:pt idx="16">
                  <c:v>-1.8223975795330178</c:v>
                </c:pt>
                <c:pt idx="17">
                  <c:v>-1.82291290630031</c:v>
                </c:pt>
                <c:pt idx="18">
                  <c:v>-1.8234282330676024</c:v>
                </c:pt>
                <c:pt idx="19">
                  <c:v>-1.8239435598348936</c:v>
                </c:pt>
                <c:pt idx="20">
                  <c:v>-1.824458886602186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8D-49D2-A3D0-B236F427DB19}"/>
            </c:ext>
          </c:extLst>
        </c:ser>
        <c:ser>
          <c:idx val="11"/>
          <c:order val="11"/>
          <c:tx>
            <c:strRef>
              <c:f>Scenarios!$A$66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Scenarios!$B$66:$V$66</c:f>
              <c:numCache>
                <c:formatCode>0.0%</c:formatCode>
                <c:ptCount val="21"/>
                <c:pt idx="0">
                  <c:v>-1.8175528440609015</c:v>
                </c:pt>
                <c:pt idx="1">
                  <c:v>-1.8177281215477379</c:v>
                </c:pt>
                <c:pt idx="2">
                  <c:v>-1.8179033990345743</c:v>
                </c:pt>
                <c:pt idx="3">
                  <c:v>-1.818078676521411</c:v>
                </c:pt>
                <c:pt idx="4">
                  <c:v>-1.8182539540082474</c:v>
                </c:pt>
                <c:pt idx="5">
                  <c:v>-1.8184292314950838</c:v>
                </c:pt>
                <c:pt idx="6">
                  <c:v>-1.8186045089819205</c:v>
                </c:pt>
                <c:pt idx="7">
                  <c:v>-1.8187797864687569</c:v>
                </c:pt>
                <c:pt idx="8">
                  <c:v>-1.8189550639555934</c:v>
                </c:pt>
                <c:pt idx="9">
                  <c:v>-1.8191303414424298</c:v>
                </c:pt>
                <c:pt idx="10">
                  <c:v>0</c:v>
                </c:pt>
                <c:pt idx="11">
                  <c:v>-1.8194808964161038</c:v>
                </c:pt>
                <c:pt idx="12">
                  <c:v>-1.8196561739029402</c:v>
                </c:pt>
                <c:pt idx="13">
                  <c:v>-1.8198314513897766</c:v>
                </c:pt>
                <c:pt idx="14">
                  <c:v>-1.8200067288766133</c:v>
                </c:pt>
                <c:pt idx="15">
                  <c:v>-1.8201820063634497</c:v>
                </c:pt>
                <c:pt idx="16">
                  <c:v>-1.8203572838502862</c:v>
                </c:pt>
                <c:pt idx="17">
                  <c:v>-1.8205325613371228</c:v>
                </c:pt>
                <c:pt idx="18">
                  <c:v>-1.8207078388239593</c:v>
                </c:pt>
                <c:pt idx="19">
                  <c:v>-1.8208831163107957</c:v>
                </c:pt>
                <c:pt idx="20">
                  <c:v>-1.8210583937976321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8D-49D2-A3D0-B236F427DB19}"/>
            </c:ext>
          </c:extLst>
        </c:ser>
        <c:ser>
          <c:idx val="12"/>
          <c:order val="12"/>
          <c:tx>
            <c:strRef>
              <c:f>Scenarios!$A$67</c:f>
              <c:strCache>
                <c:ptCount val="1"/>
                <c:pt idx="0">
                  <c:v>Stock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Scenarios!$B$67:$V$67</c:f>
              <c:numCache>
                <c:formatCode>0.0%</c:formatCode>
                <c:ptCount val="21"/>
                <c:pt idx="0">
                  <c:v>-1.8176962800768592</c:v>
                </c:pt>
                <c:pt idx="1">
                  <c:v>-1.8178572139620996</c:v>
                </c:pt>
                <c:pt idx="2">
                  <c:v>-1.8180181478473403</c:v>
                </c:pt>
                <c:pt idx="3">
                  <c:v>-1.8181790817325816</c:v>
                </c:pt>
                <c:pt idx="4">
                  <c:v>-1.8183400156178222</c:v>
                </c:pt>
                <c:pt idx="5">
                  <c:v>-1.8185009495030628</c:v>
                </c:pt>
                <c:pt idx="6">
                  <c:v>-1.8186618833883033</c:v>
                </c:pt>
                <c:pt idx="7">
                  <c:v>-1.8188228172735448</c:v>
                </c:pt>
                <c:pt idx="8">
                  <c:v>-1.8189837511587852</c:v>
                </c:pt>
                <c:pt idx="9">
                  <c:v>-1.8191446850440258</c:v>
                </c:pt>
                <c:pt idx="10">
                  <c:v>0</c:v>
                </c:pt>
                <c:pt idx="11">
                  <c:v>-1.8194665528145078</c:v>
                </c:pt>
                <c:pt idx="12">
                  <c:v>-1.8196274866997484</c:v>
                </c:pt>
                <c:pt idx="13">
                  <c:v>-1.819788420584989</c:v>
                </c:pt>
                <c:pt idx="14">
                  <c:v>-1.8199493544702303</c:v>
                </c:pt>
                <c:pt idx="15">
                  <c:v>-1.820110288355471</c:v>
                </c:pt>
                <c:pt idx="16">
                  <c:v>-1.8202712222407114</c:v>
                </c:pt>
                <c:pt idx="17">
                  <c:v>-1.8204321561259529</c:v>
                </c:pt>
                <c:pt idx="18">
                  <c:v>-1.8205930900111933</c:v>
                </c:pt>
                <c:pt idx="19">
                  <c:v>-1.8207540238964339</c:v>
                </c:pt>
                <c:pt idx="20">
                  <c:v>-1.8209149577816746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8D-49D2-A3D0-B236F427DB19}"/>
            </c:ext>
          </c:extLst>
        </c:ser>
        <c:ser>
          <c:idx val="13"/>
          <c:order val="13"/>
          <c:tx>
            <c:strRef>
              <c:f>Scenarios!$A$68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Scenarios!$B$68:$V$68</c:f>
              <c:numCache>
                <c:formatCode>0.0%</c:formatCode>
                <c:ptCount val="21"/>
                <c:pt idx="0">
                  <c:v>-1.8185443924912685</c:v>
                </c:pt>
                <c:pt idx="1">
                  <c:v>-1.8186205151350683</c:v>
                </c:pt>
                <c:pt idx="2">
                  <c:v>-1.8186966377788683</c:v>
                </c:pt>
                <c:pt idx="3">
                  <c:v>-1.818772760422668</c:v>
                </c:pt>
                <c:pt idx="4">
                  <c:v>-1.818848883066468</c:v>
                </c:pt>
                <c:pt idx="5">
                  <c:v>-1.8189250057102677</c:v>
                </c:pt>
                <c:pt idx="6">
                  <c:v>-1.8190011283540675</c:v>
                </c:pt>
                <c:pt idx="7">
                  <c:v>-1.8190772509978674</c:v>
                </c:pt>
                <c:pt idx="8">
                  <c:v>-1.8191533736416672</c:v>
                </c:pt>
                <c:pt idx="9">
                  <c:v>-1.8192294962854669</c:v>
                </c:pt>
                <c:pt idx="10">
                  <c:v>0</c:v>
                </c:pt>
                <c:pt idx="11">
                  <c:v>-1.8193817415730666</c:v>
                </c:pt>
                <c:pt idx="12">
                  <c:v>-1.8194578642168664</c:v>
                </c:pt>
                <c:pt idx="13">
                  <c:v>-1.8195339868606664</c:v>
                </c:pt>
                <c:pt idx="14">
                  <c:v>-1.8196101095044661</c:v>
                </c:pt>
                <c:pt idx="15">
                  <c:v>-1.8196862321482659</c:v>
                </c:pt>
                <c:pt idx="16">
                  <c:v>-1.8197623547920658</c:v>
                </c:pt>
                <c:pt idx="17">
                  <c:v>-1.8198384774358656</c:v>
                </c:pt>
                <c:pt idx="18">
                  <c:v>-1.8199146000796655</c:v>
                </c:pt>
                <c:pt idx="19">
                  <c:v>-1.8199907227234653</c:v>
                </c:pt>
                <c:pt idx="20">
                  <c:v>-1.8200668453672659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8D-49D2-A3D0-B236F427DB19}"/>
            </c:ext>
          </c:extLst>
        </c:ser>
        <c:ser>
          <c:idx val="14"/>
          <c:order val="14"/>
          <c:tx>
            <c:strRef>
              <c:f>Scenarios!$A$69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Scenarios!$B$69:$V$69</c:f>
              <c:numCache>
                <c:formatCode>0.0%</c:formatCode>
                <c:ptCount val="21"/>
                <c:pt idx="0">
                  <c:v>-1.8189412542309871</c:v>
                </c:pt>
                <c:pt idx="1">
                  <c:v>-1.8189776907008151</c:v>
                </c:pt>
                <c:pt idx="2">
                  <c:v>-1.819014127170643</c:v>
                </c:pt>
                <c:pt idx="3">
                  <c:v>-1.819050563640471</c:v>
                </c:pt>
                <c:pt idx="4">
                  <c:v>-1.819087000110299</c:v>
                </c:pt>
                <c:pt idx="5">
                  <c:v>-1.8191234365801272</c:v>
                </c:pt>
                <c:pt idx="6">
                  <c:v>-1.8191598730499552</c:v>
                </c:pt>
                <c:pt idx="7">
                  <c:v>-1.8191963095197832</c:v>
                </c:pt>
                <c:pt idx="8">
                  <c:v>-1.8192327459896112</c:v>
                </c:pt>
                <c:pt idx="9">
                  <c:v>-1.8192691824594391</c:v>
                </c:pt>
                <c:pt idx="10">
                  <c:v>0</c:v>
                </c:pt>
                <c:pt idx="11">
                  <c:v>-1.8193420553990944</c:v>
                </c:pt>
                <c:pt idx="12">
                  <c:v>-1.8193784918689224</c:v>
                </c:pt>
                <c:pt idx="13">
                  <c:v>-1.8194149283387504</c:v>
                </c:pt>
                <c:pt idx="14">
                  <c:v>-1.8194513648085786</c:v>
                </c:pt>
                <c:pt idx="15">
                  <c:v>-1.8194878012784066</c:v>
                </c:pt>
                <c:pt idx="16">
                  <c:v>-1.8195242377482346</c:v>
                </c:pt>
                <c:pt idx="17">
                  <c:v>-1.8195606742180626</c:v>
                </c:pt>
                <c:pt idx="18">
                  <c:v>-1.8195971106878905</c:v>
                </c:pt>
                <c:pt idx="19">
                  <c:v>-1.8196335471577187</c:v>
                </c:pt>
                <c:pt idx="20">
                  <c:v>-1.8196699836275467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8D-49D2-A3D0-B236F427DB19}"/>
            </c:ext>
          </c:extLst>
        </c:ser>
        <c:ser>
          <c:idx val="15"/>
          <c:order val="15"/>
          <c:tx>
            <c:strRef>
              <c:f>Scenarios!$A$70</c:f>
              <c:strCache>
                <c:ptCount val="1"/>
                <c:pt idx="0">
                  <c:v>Sale Inter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Scenarios!$B$70:$V$70</c:f>
              <c:numCache>
                <c:formatCode>0.0%</c:formatCode>
                <c:ptCount val="21"/>
                <c:pt idx="0">
                  <c:v>-1.814950352350186</c:v>
                </c:pt>
                <c:pt idx="1">
                  <c:v>-1.8153858790080937</c:v>
                </c:pt>
                <c:pt idx="2">
                  <c:v>-1.8158214056660016</c:v>
                </c:pt>
                <c:pt idx="3">
                  <c:v>-1.8162569323239104</c:v>
                </c:pt>
                <c:pt idx="4">
                  <c:v>-1.8166924589818183</c:v>
                </c:pt>
                <c:pt idx="5">
                  <c:v>-1.817127985639726</c:v>
                </c:pt>
                <c:pt idx="6">
                  <c:v>-1.8175635122976348</c:v>
                </c:pt>
                <c:pt idx="7">
                  <c:v>-1.8179990389555427</c:v>
                </c:pt>
                <c:pt idx="8">
                  <c:v>-1.8184345656134504</c:v>
                </c:pt>
                <c:pt idx="9">
                  <c:v>-1.8188700922713583</c:v>
                </c:pt>
                <c:pt idx="10">
                  <c:v>0</c:v>
                </c:pt>
                <c:pt idx="11">
                  <c:v>-1.8197411455871748</c:v>
                </c:pt>
                <c:pt idx="12">
                  <c:v>-1.8201766722450827</c:v>
                </c:pt>
                <c:pt idx="13">
                  <c:v>-1.8206121989029915</c:v>
                </c:pt>
                <c:pt idx="14">
                  <c:v>-1.8210477255608992</c:v>
                </c:pt>
                <c:pt idx="15">
                  <c:v>-1.8214832522188071</c:v>
                </c:pt>
                <c:pt idx="16">
                  <c:v>-1.8219187788767151</c:v>
                </c:pt>
                <c:pt idx="17">
                  <c:v>-1.8223543055346236</c:v>
                </c:pt>
                <c:pt idx="18">
                  <c:v>-1.8227898321925315</c:v>
                </c:pt>
                <c:pt idx="19">
                  <c:v>-1.8232253588504395</c:v>
                </c:pt>
                <c:pt idx="20">
                  <c:v>-1.8236608855083483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8D-49D2-A3D0-B236F427DB19}"/>
            </c:ext>
          </c:extLst>
        </c:ser>
        <c:ser>
          <c:idx val="16"/>
          <c:order val="16"/>
          <c:tx>
            <c:strRef>
              <c:f>Scenarios!$A$71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Scenarios!$B$71:$V$71</c:f>
              <c:numCache>
                <c:formatCode>0.0%</c:formatCode>
                <c:ptCount val="21"/>
                <c:pt idx="0">
                  <c:v>-1.8136786738487531</c:v>
                </c:pt>
                <c:pt idx="1">
                  <c:v>-1.8142413683568046</c:v>
                </c:pt>
                <c:pt idx="2">
                  <c:v>-1.8148040628648558</c:v>
                </c:pt>
                <c:pt idx="3">
                  <c:v>-1.8153667573729073</c:v>
                </c:pt>
                <c:pt idx="4">
                  <c:v>-1.8159294518809588</c:v>
                </c:pt>
                <c:pt idx="5">
                  <c:v>-1.8164921463890102</c:v>
                </c:pt>
                <c:pt idx="6">
                  <c:v>-1.8170548408970617</c:v>
                </c:pt>
                <c:pt idx="7">
                  <c:v>-1.8176175354051129</c:v>
                </c:pt>
                <c:pt idx="8">
                  <c:v>-1.8181802299131635</c:v>
                </c:pt>
                <c:pt idx="9">
                  <c:v>-1.818742924421215</c:v>
                </c:pt>
                <c:pt idx="10">
                  <c:v>0</c:v>
                </c:pt>
                <c:pt idx="11">
                  <c:v>-1.8198683134373179</c:v>
                </c:pt>
                <c:pt idx="12">
                  <c:v>-1.8204310079453692</c:v>
                </c:pt>
                <c:pt idx="13">
                  <c:v>-1.8209937024534206</c:v>
                </c:pt>
                <c:pt idx="14">
                  <c:v>-1.8215563969614721</c:v>
                </c:pt>
                <c:pt idx="15">
                  <c:v>-1.8221190914695236</c:v>
                </c:pt>
                <c:pt idx="16">
                  <c:v>-1.8226817859775748</c:v>
                </c:pt>
                <c:pt idx="17">
                  <c:v>-1.8232444804856263</c:v>
                </c:pt>
                <c:pt idx="18">
                  <c:v>-1.8238071749936777</c:v>
                </c:pt>
                <c:pt idx="19">
                  <c:v>-1.8243698695017292</c:v>
                </c:pt>
                <c:pt idx="20">
                  <c:v>-1.8249325640097804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8D-49D2-A3D0-B236F427DB19}"/>
            </c:ext>
          </c:extLst>
        </c:ser>
        <c:ser>
          <c:idx val="17"/>
          <c:order val="17"/>
          <c:tx>
            <c:strRef>
              <c:f>Scenarios!$A$72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Scenarios!$B$72:$V$72</c:f>
              <c:numCache>
                <c:formatCode>0.0%</c:formatCode>
                <c:ptCount val="21"/>
                <c:pt idx="0">
                  <c:v>-1.8155227980963893</c:v>
                </c:pt>
                <c:pt idx="1">
                  <c:v>-1.8159010801796767</c:v>
                </c:pt>
                <c:pt idx="2">
                  <c:v>-1.8162793622629649</c:v>
                </c:pt>
                <c:pt idx="3">
                  <c:v>-1.8166576443462525</c:v>
                </c:pt>
                <c:pt idx="4">
                  <c:v>-1.8170359264295399</c:v>
                </c:pt>
                <c:pt idx="5">
                  <c:v>-1.8174142085128282</c:v>
                </c:pt>
                <c:pt idx="6">
                  <c:v>-1.8177924905961158</c:v>
                </c:pt>
                <c:pt idx="7">
                  <c:v>-1.8181707726794041</c:v>
                </c:pt>
                <c:pt idx="8">
                  <c:v>-1.8185490547626915</c:v>
                </c:pt>
                <c:pt idx="9">
                  <c:v>-1.8189273368459788</c:v>
                </c:pt>
                <c:pt idx="10">
                  <c:v>0</c:v>
                </c:pt>
                <c:pt idx="11">
                  <c:v>-1.8196839010125547</c:v>
                </c:pt>
                <c:pt idx="12">
                  <c:v>-1.8200621830958421</c:v>
                </c:pt>
                <c:pt idx="13">
                  <c:v>-1.8204404651791304</c:v>
                </c:pt>
                <c:pt idx="14">
                  <c:v>-1.820818747262418</c:v>
                </c:pt>
                <c:pt idx="15">
                  <c:v>-1.8211970293457054</c:v>
                </c:pt>
                <c:pt idx="16">
                  <c:v>-1.8215753114289936</c:v>
                </c:pt>
                <c:pt idx="17">
                  <c:v>-1.8219535935122813</c:v>
                </c:pt>
                <c:pt idx="18">
                  <c:v>-1.8223318755955686</c:v>
                </c:pt>
                <c:pt idx="19">
                  <c:v>-1.8227101576788569</c:v>
                </c:pt>
                <c:pt idx="20">
                  <c:v>-1.8230884397621445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8D-49D2-A3D0-B236F427DB19}"/>
            </c:ext>
          </c:extLst>
        </c:ser>
        <c:ser>
          <c:idx val="18"/>
          <c:order val="18"/>
          <c:tx>
            <c:strRef>
              <c:f>Scenarios!$A$73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Scenarios!$B$73:$V$73</c:f>
              <c:numCache>
                <c:formatCode>0.0%</c:formatCode>
                <c:ptCount val="21"/>
                <c:pt idx="0">
                  <c:v>-1.817921986258634</c:v>
                </c:pt>
                <c:pt idx="1">
                  <c:v>-1.8180603495256968</c:v>
                </c:pt>
                <c:pt idx="2">
                  <c:v>-1.8181987127927604</c:v>
                </c:pt>
                <c:pt idx="3">
                  <c:v>-1.8183370760598239</c:v>
                </c:pt>
                <c:pt idx="4">
                  <c:v>-1.8184754393268874</c:v>
                </c:pt>
                <c:pt idx="5">
                  <c:v>-1.81861380259395</c:v>
                </c:pt>
                <c:pt idx="6">
                  <c:v>-1.8187521658610135</c:v>
                </c:pt>
                <c:pt idx="7">
                  <c:v>-1.818890529128077</c:v>
                </c:pt>
                <c:pt idx="8">
                  <c:v>-1.8190288923951405</c:v>
                </c:pt>
                <c:pt idx="9">
                  <c:v>-1.8191672556622034</c:v>
                </c:pt>
                <c:pt idx="10">
                  <c:v>0</c:v>
                </c:pt>
                <c:pt idx="11">
                  <c:v>-1.8194439821963304</c:v>
                </c:pt>
                <c:pt idx="12">
                  <c:v>-1.8195823454633939</c:v>
                </c:pt>
                <c:pt idx="13">
                  <c:v>-1.8197207087304565</c:v>
                </c:pt>
                <c:pt idx="14">
                  <c:v>-1.8198590719975201</c:v>
                </c:pt>
                <c:pt idx="15">
                  <c:v>-1.8199974352645836</c:v>
                </c:pt>
                <c:pt idx="16">
                  <c:v>-1.8201357985316471</c:v>
                </c:pt>
                <c:pt idx="17">
                  <c:v>-1.8202741617987097</c:v>
                </c:pt>
                <c:pt idx="18">
                  <c:v>-1.8204125250657734</c:v>
                </c:pt>
                <c:pt idx="19">
                  <c:v>-1.820550888332837</c:v>
                </c:pt>
                <c:pt idx="20">
                  <c:v>-1.8206892515999005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F8D-49D2-A3D0-B236F427DB19}"/>
            </c:ext>
          </c:extLst>
        </c:ser>
        <c:ser>
          <c:idx val="19"/>
          <c:order val="19"/>
          <c:tx>
            <c:strRef>
              <c:f>Scenarios!$A$74</c:f>
              <c:strCache>
                <c:ptCount val="1"/>
                <c:pt idx="0">
                  <c:v>Malaysia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Scenarios!$B$74:$V$74</c:f>
              <c:numCache>
                <c:formatCode>0.0%</c:formatCode>
                <c:ptCount val="21"/>
                <c:pt idx="0">
                  <c:v>-1.8187136997651061</c:v>
                </c:pt>
                <c:pt idx="1">
                  <c:v>-1.8187728916815218</c:v>
                </c:pt>
                <c:pt idx="2">
                  <c:v>-1.8188320835979384</c:v>
                </c:pt>
                <c:pt idx="3">
                  <c:v>-1.818891275514354</c:v>
                </c:pt>
                <c:pt idx="4">
                  <c:v>-1.8189504674307697</c:v>
                </c:pt>
                <c:pt idx="5">
                  <c:v>-1.8190096593471863</c:v>
                </c:pt>
                <c:pt idx="6">
                  <c:v>-1.819068851263602</c:v>
                </c:pt>
                <c:pt idx="7">
                  <c:v>-1.8191280431800185</c:v>
                </c:pt>
                <c:pt idx="8">
                  <c:v>-1.8191872350964344</c:v>
                </c:pt>
                <c:pt idx="9">
                  <c:v>-1.819246427012851</c:v>
                </c:pt>
                <c:pt idx="10">
                  <c:v>0</c:v>
                </c:pt>
                <c:pt idx="11">
                  <c:v>-1.8193648108456832</c:v>
                </c:pt>
                <c:pt idx="12">
                  <c:v>-1.8194240027620989</c:v>
                </c:pt>
                <c:pt idx="13">
                  <c:v>-1.8194831946785155</c:v>
                </c:pt>
                <c:pt idx="14">
                  <c:v>-1.8195423865949312</c:v>
                </c:pt>
                <c:pt idx="15">
                  <c:v>-1.8196015785113477</c:v>
                </c:pt>
                <c:pt idx="16">
                  <c:v>-1.8196607704277634</c:v>
                </c:pt>
                <c:pt idx="17">
                  <c:v>-1.81971996234418</c:v>
                </c:pt>
                <c:pt idx="18">
                  <c:v>-1.8197791542605957</c:v>
                </c:pt>
                <c:pt idx="19">
                  <c:v>-1.8198383461770122</c:v>
                </c:pt>
                <c:pt idx="20">
                  <c:v>-1.8198975380934279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8D-49D2-A3D0-B236F427DB19}"/>
            </c:ext>
          </c:extLst>
        </c:ser>
        <c:ser>
          <c:idx val="20"/>
          <c:order val="20"/>
          <c:tx>
            <c:strRef>
              <c:f>Scenarios!$A$75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Scenarios!$B$54:$V$54</c:f>
              <c:strCache>
                <c:ptCount val="21"/>
                <c:pt idx="0">
                  <c:v>-10%</c:v>
                </c:pt>
                <c:pt idx="1">
                  <c:v>-9%</c:v>
                </c:pt>
                <c:pt idx="2">
                  <c:v>-8%</c:v>
                </c:pt>
                <c:pt idx="3">
                  <c:v>-7%</c:v>
                </c:pt>
                <c:pt idx="4">
                  <c:v>-6%</c:v>
                </c:pt>
                <c:pt idx="5">
                  <c:v>-5%</c:v>
                </c:pt>
                <c:pt idx="6">
                  <c:v>-4%</c:v>
                </c:pt>
                <c:pt idx="7">
                  <c:v>-3%</c:v>
                </c:pt>
                <c:pt idx="8">
                  <c:v>-2%</c:v>
                </c:pt>
                <c:pt idx="9">
                  <c:v>-1%</c:v>
                </c:pt>
                <c:pt idx="10">
                  <c:v>0%</c:v>
                </c:pt>
                <c:pt idx="11">
                  <c:v>1%</c:v>
                </c:pt>
                <c:pt idx="12">
                  <c:v>2%</c:v>
                </c:pt>
                <c:pt idx="13">
                  <c:v>3%</c:v>
                </c:pt>
                <c:pt idx="14">
                  <c:v>4%</c:v>
                </c:pt>
                <c:pt idx="15">
                  <c:v>5%</c:v>
                </c:pt>
                <c:pt idx="16">
                  <c:v>6%</c:v>
                </c:pt>
                <c:pt idx="17">
                  <c:v>7%</c:v>
                </c:pt>
                <c:pt idx="18">
                  <c:v>8%</c:v>
                </c:pt>
                <c:pt idx="19">
                  <c:v>9%</c:v>
                </c:pt>
                <c:pt idx="20">
                  <c:v>10%</c:v>
                </c:pt>
              </c:strCache>
            </c:strRef>
          </c:cat>
          <c:val>
            <c:numRef>
              <c:f>Scenarios!$B$75:$V$75</c:f>
              <c:numCache>
                <c:formatCode>0.0%</c:formatCode>
                <c:ptCount val="21"/>
                <c:pt idx="0">
                  <c:v>-1.8047991368912126</c:v>
                </c:pt>
                <c:pt idx="1">
                  <c:v>-1.8062497850950179</c:v>
                </c:pt>
                <c:pt idx="2">
                  <c:v>-1.8077004332988238</c:v>
                </c:pt>
                <c:pt idx="3">
                  <c:v>-1.8091510815026288</c:v>
                </c:pt>
                <c:pt idx="4">
                  <c:v>-1.8106017297064338</c:v>
                </c:pt>
                <c:pt idx="5">
                  <c:v>-1.81205237791024</c:v>
                </c:pt>
                <c:pt idx="6">
                  <c:v>-1.813503026114045</c:v>
                </c:pt>
                <c:pt idx="7">
                  <c:v>-1.8149536743178509</c:v>
                </c:pt>
                <c:pt idx="8">
                  <c:v>-1.816404322521656</c:v>
                </c:pt>
                <c:pt idx="9">
                  <c:v>-1.8178549707254612</c:v>
                </c:pt>
                <c:pt idx="10">
                  <c:v>0</c:v>
                </c:pt>
                <c:pt idx="11">
                  <c:v>-1.8207562671330721</c:v>
                </c:pt>
                <c:pt idx="12">
                  <c:v>-1.8222069153368781</c:v>
                </c:pt>
                <c:pt idx="13">
                  <c:v>-1.8236575635406831</c:v>
                </c:pt>
                <c:pt idx="14">
                  <c:v>-1.8251082117444883</c:v>
                </c:pt>
                <c:pt idx="15">
                  <c:v>-1.8265588599482943</c:v>
                </c:pt>
                <c:pt idx="16">
                  <c:v>-1.8280095081520993</c:v>
                </c:pt>
                <c:pt idx="17">
                  <c:v>-1.8294601563559052</c:v>
                </c:pt>
                <c:pt idx="18">
                  <c:v>-1.8309108045597102</c:v>
                </c:pt>
                <c:pt idx="19">
                  <c:v>-1.8323614527635155</c:v>
                </c:pt>
                <c:pt idx="20">
                  <c:v>-1.8338121009673214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F8D-49D2-A3D0-B236F427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81880"/>
        <c:axId val="449882600"/>
      </c:lineChart>
      <c:catAx>
        <c:axId val="44988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2600"/>
        <c:crosses val="autoZero"/>
        <c:auto val="1"/>
        <c:lblAlgn val="ctr"/>
        <c:lblOffset val="100"/>
        <c:noMultiLvlLbl val="0"/>
      </c:catAx>
      <c:valAx>
        <c:axId val="4498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Raw!$F$57:$F$61</c:f>
              <c:strCache>
                <c:ptCount val="5"/>
                <c:pt idx="0">
                  <c:v>Discount</c:v>
                </c:pt>
                <c:pt idx="1">
                  <c:v>Deductions</c:v>
                </c:pt>
                <c:pt idx="2">
                  <c:v>Salary </c:v>
                </c:pt>
                <c:pt idx="3">
                  <c:v>Raw Materials</c:v>
                </c:pt>
                <c:pt idx="4">
                  <c:v>Reserve</c:v>
                </c:pt>
              </c:strCache>
            </c:strRef>
          </c:cat>
          <c:val>
            <c:numRef>
              <c:f>Raw!$G$57:$G$61</c:f>
              <c:numCache>
                <c:formatCode>0%</c:formatCode>
                <c:ptCount val="5"/>
                <c:pt idx="0">
                  <c:v>-4.3376465001609354E-2</c:v>
                </c:pt>
                <c:pt idx="1">
                  <c:v>-9.3594340805324347E-3</c:v>
                </c:pt>
                <c:pt idx="2">
                  <c:v>-1.3867326563542226E-2</c:v>
                </c:pt>
                <c:pt idx="3">
                  <c:v>-1.5287097760615225E-2</c:v>
                </c:pt>
                <c:pt idx="4">
                  <c:v>-8.0875737322155528E-3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A1C-B6CB-C1D5B907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9040"/>
        <c:axId val="823263280"/>
      </c:barChart>
      <c:catAx>
        <c:axId val="8232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3280"/>
        <c:crosses val="autoZero"/>
        <c:auto val="1"/>
        <c:lblAlgn val="ctr"/>
        <c:lblOffset val="100"/>
        <c:noMultiLvlLbl val="0"/>
      </c:catAx>
      <c:valAx>
        <c:axId val="8232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363967</xdr:colOff>
      <xdr:row>5</xdr:row>
      <xdr:rowOff>162260</xdr:rowOff>
    </xdr:from>
    <xdr:to>
      <xdr:col>9</xdr:col>
      <xdr:colOff>283284</xdr:colOff>
      <xdr:row>21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DFEE-518B-4485-8A28-AB94F147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521874</xdr:colOff>
      <xdr:row>27</xdr:row>
      <xdr:rowOff>108216</xdr:rowOff>
    </xdr:from>
    <xdr:to>
      <xdr:col>9</xdr:col>
      <xdr:colOff>261897</xdr:colOff>
      <xdr:row>44</xdr:row>
      <xdr:rowOff>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B850B-A453-49D7-A3FE-0DD473A6E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33</xdr:row>
      <xdr:rowOff>114300</xdr:rowOff>
    </xdr:from>
    <xdr:to>
      <xdr:col>12</xdr:col>
      <xdr:colOff>502920</xdr:colOff>
      <xdr:row>54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99D8B-9C27-517C-2E62-C03675B1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32657</xdr:colOff>
      <xdr:row>43</xdr:row>
      <xdr:rowOff>27214</xdr:rowOff>
    </xdr:from>
    <xdr:to>
      <xdr:col>19</xdr:col>
      <xdr:colOff>1556657</xdr:colOff>
      <xdr:row>57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E972D-A965-7D56-89FE-CDB60E56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152399</xdr:colOff>
      <xdr:row>42</xdr:row>
      <xdr:rowOff>179614</xdr:rowOff>
    </xdr:from>
    <xdr:to>
      <xdr:col>27</xdr:col>
      <xdr:colOff>348342</xdr:colOff>
      <xdr:row>57</xdr:row>
      <xdr:rowOff>146956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36406B-7565-8267-91AD-CF0E9EF0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0</xdr:row>
      <xdr:rowOff>142874</xdr:rowOff>
    </xdr:from>
    <xdr:to>
      <xdr:col>63</xdr:col>
      <xdr:colOff>579120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7A7B1-58B8-5D4E-2239-F93B71CD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805543</xdr:colOff>
      <xdr:row>31</xdr:row>
      <xdr:rowOff>38100</xdr:rowOff>
    </xdr:from>
    <xdr:to>
      <xdr:col>14</xdr:col>
      <xdr:colOff>805543</xdr:colOff>
      <xdr:row>46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CA4CF-EA9B-C0D7-D519-61A83B97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BCF37-6B14-41D1-A51F-3745824149DC}" name="Table2" displayName="Table2" ref="A54:V75" totalsRowShown="0" headerRowDxfId="56" dataDxfId="55" dataCellStyle="Percent">
  <autoFilter ref="A54:V75" xr:uid="{3C6BCF37-6B14-41D1-A51F-3745824149DC}"/>
  <tableColumns count="22">
    <tableColumn id="1" xr3:uid="{FFD4D78C-67C0-4430-81B3-3D756EE86503}" name="Column1"/>
    <tableColumn id="2" xr3:uid="{9035AFB4-13C7-49F8-B5ED-A3AB49377246}" name="-10%" dataDxfId="54" dataCellStyle="Percent">
      <calculatedColumnFormula>(B32-$B$2)/$B$2</calculatedColumnFormula>
    </tableColumn>
    <tableColumn id="3" xr3:uid="{8BBBAA36-EC96-4E7F-850A-5BA5E134AF8F}" name="-9%" dataDxfId="53" dataCellStyle="Percent">
      <calculatedColumnFormula>(C32-$B$2)/$B$2</calculatedColumnFormula>
    </tableColumn>
    <tableColumn id="4" xr3:uid="{59554CE0-E33B-494F-998D-C7BA3E794A2D}" name="-8%" dataDxfId="52" dataCellStyle="Percent">
      <calculatedColumnFormula>(D32-$B$2)/$B$2</calculatedColumnFormula>
    </tableColumn>
    <tableColumn id="5" xr3:uid="{C0FADB08-0213-4E57-87EB-166C6C734576}" name="-7%" dataDxfId="51" dataCellStyle="Percent">
      <calculatedColumnFormula>(E32-$B$2)/$B$2</calculatedColumnFormula>
    </tableColumn>
    <tableColumn id="6" xr3:uid="{BA3F23AD-8D43-4D05-A54D-E0AE5BCBC618}" name="-6%" dataDxfId="50" dataCellStyle="Percent">
      <calculatedColumnFormula>(F32-$B$2)/$B$2</calculatedColumnFormula>
    </tableColumn>
    <tableColumn id="7" xr3:uid="{6C15C1F4-FEBF-4FD5-B794-A2F103D288D4}" name="-5%" dataDxfId="49" dataCellStyle="Percent">
      <calculatedColumnFormula>(G32-$B$2)/$B$2</calculatedColumnFormula>
    </tableColumn>
    <tableColumn id="8" xr3:uid="{E7F6A15D-958C-4130-BB5A-DF5E0460B16D}" name="-4%" dataDxfId="48" dataCellStyle="Percent">
      <calculatedColumnFormula>(H32-$B$2)/$B$2</calculatedColumnFormula>
    </tableColumn>
    <tableColumn id="9" xr3:uid="{56014DC1-F06B-4F05-ADF3-4678D35D9C06}" name="-3%" dataDxfId="47" dataCellStyle="Percent">
      <calculatedColumnFormula>(I32-$B$2)/$B$2</calculatedColumnFormula>
    </tableColumn>
    <tableColumn id="10" xr3:uid="{0A653C45-3803-4388-B96C-573E490EF595}" name="-2%" dataDxfId="46" dataCellStyle="Percent">
      <calculatedColumnFormula>(J32-$B$2)/$B$2</calculatedColumnFormula>
    </tableColumn>
    <tableColumn id="11" xr3:uid="{1D2C9556-9921-4476-87C4-51297554ADD2}" name="-1%" dataDxfId="45" dataCellStyle="Percent">
      <calculatedColumnFormula>(K32-$B$2)/$B$2</calculatedColumnFormula>
    </tableColumn>
    <tableColumn id="12" xr3:uid="{4F8422C9-A7AD-494A-99BB-EB25911D4A7D}" name="0%" dataDxfId="44" dataCellStyle="Percent">
      <calculatedColumnFormula>(L32-L32)/L32</calculatedColumnFormula>
    </tableColumn>
    <tableColumn id="13" xr3:uid="{393E68A7-790C-41E0-98BB-20BC45182CF0}" name="1%" dataDxfId="43" dataCellStyle="Percent">
      <calculatedColumnFormula>(M32-$B$2)/$B$2</calculatedColumnFormula>
    </tableColumn>
    <tableColumn id="14" xr3:uid="{DCBA7D09-1812-4FCA-A1CA-B03A3D131EFD}" name="2%" dataDxfId="42" dataCellStyle="Percent">
      <calculatedColumnFormula>(N32-$B$2)/$B$2</calculatedColumnFormula>
    </tableColumn>
    <tableColumn id="15" xr3:uid="{B2F99472-DD2F-4ADE-94DA-B65E62F789F1}" name="3%" dataDxfId="41" dataCellStyle="Percent">
      <calculatedColumnFormula>(O32-$B$2)/$B$2</calculatedColumnFormula>
    </tableColumn>
    <tableColumn id="16" xr3:uid="{6B22D657-1AA8-4909-BB73-2550CB6F3E4C}" name="4%" dataDxfId="40" dataCellStyle="Percent">
      <calculatedColumnFormula>(P32-$B$2)/$B$2</calculatedColumnFormula>
    </tableColumn>
    <tableColumn id="17" xr3:uid="{A2F20EB9-619E-46A9-A99B-58DAA702CA2A}" name="5%" dataDxfId="39" dataCellStyle="Percent">
      <calculatedColumnFormula>(Q32-$B$2)/$B$2</calculatedColumnFormula>
    </tableColumn>
    <tableColumn id="18" xr3:uid="{675C3D51-73B1-4F0A-B71A-F9E4103ACBD1}" name="6%" dataDxfId="38" dataCellStyle="Percent">
      <calculatedColumnFormula>(R32-$B$2)/$B$2</calculatedColumnFormula>
    </tableColumn>
    <tableColumn id="19" xr3:uid="{B6201506-728B-4982-B4FA-A60F3CEEEDF4}" name="7%" dataDxfId="37" dataCellStyle="Percent">
      <calculatedColumnFormula>(S32-$B$2)/$B$2</calculatedColumnFormula>
    </tableColumn>
    <tableColumn id="20" xr3:uid="{7213908A-1405-4CA1-898B-0111BEDDFD29}" name="8%" dataDxfId="36" dataCellStyle="Percent">
      <calculatedColumnFormula>(T32-$B$2)/$B$2</calculatedColumnFormula>
    </tableColumn>
    <tableColumn id="21" xr3:uid="{E1B40807-3E24-43C5-BFD8-048576D95711}" name="9%" dataDxfId="35" dataCellStyle="Percent">
      <calculatedColumnFormula>(U32-$B$2)/$B$2</calculatedColumnFormula>
    </tableColumn>
    <tableColumn id="22" xr3:uid="{EF67093E-A5B6-4EB4-827C-C09D28D3E500}" name="10%" dataDxfId="34" dataCellStyle="Percent">
      <calculatedColumnFormula>(V32-$B$2)/$B$2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70AC7-CC01-4E35-A78F-89C2B48C79BC}" name="Table1" displayName="Table1" ref="A38:V53" totalsRowShown="0" headerRowDxfId="33" dataDxfId="32" dataCellStyle="Percent">
  <autoFilter ref="A38:V53" xr:uid="{75870AC7-CC01-4E35-A78F-89C2B48C79BC}"/>
  <tableColumns count="22">
    <tableColumn id="1" xr3:uid="{B59814EA-B5E8-41A8-94CD-8453AD41EDA6}" name="Column1" dataDxfId="31"/>
    <tableColumn id="2" xr3:uid="{AE808543-D6DB-474D-B744-E7A038FE7E88}" name="-10%" dataDxfId="30" dataCellStyle="Percent">
      <calculatedColumnFormula>(B21-$L21)/$L21</calculatedColumnFormula>
    </tableColumn>
    <tableColumn id="3" xr3:uid="{E1659C87-2BAB-41E5-8345-02AAECBC01C2}" name="-9%" dataDxfId="29" dataCellStyle="Percent">
      <calculatedColumnFormula>(C21-$L21)/$L21</calculatedColumnFormula>
    </tableColumn>
    <tableColumn id="4" xr3:uid="{D5C3F408-B1FB-4D8B-8CF2-25CE4C5BA9BD}" name="-8%" dataDxfId="28" dataCellStyle="Percent">
      <calculatedColumnFormula>(D21-$L21)/$L21</calculatedColumnFormula>
    </tableColumn>
    <tableColumn id="5" xr3:uid="{21375E02-19F6-4026-BCBD-285260490488}" name="-7%" dataDxfId="27" dataCellStyle="Percent">
      <calculatedColumnFormula>(E21-$L21)/$L21</calculatedColumnFormula>
    </tableColumn>
    <tableColumn id="6" xr3:uid="{D127F093-69BD-4044-9DAE-2D3E8DAA2E61}" name="-6%" dataDxfId="26" dataCellStyle="Percent">
      <calculatedColumnFormula>(F21-$L21)/$L21</calculatedColumnFormula>
    </tableColumn>
    <tableColumn id="7" xr3:uid="{7FE00E86-DCEF-4809-BE04-0DAED59D066E}" name="-5%" dataDxfId="25" dataCellStyle="Percent">
      <calculatedColumnFormula>(G21-$L21)/$L21</calculatedColumnFormula>
    </tableColumn>
    <tableColumn id="8" xr3:uid="{10A70A4E-1218-40B6-8C93-103A1BE42536}" name="-4%" dataDxfId="24" dataCellStyle="Percent">
      <calculatedColumnFormula>(H21-$L21)/$L21</calculatedColumnFormula>
    </tableColumn>
    <tableColumn id="9" xr3:uid="{0C61620F-8047-4843-9396-2A9A416FF452}" name="-3%" dataDxfId="23" dataCellStyle="Percent">
      <calculatedColumnFormula>(I21-$L21)/$L21</calculatedColumnFormula>
    </tableColumn>
    <tableColumn id="10" xr3:uid="{CF351CB9-FFFB-41D6-9A1A-9A808E92858E}" name="-2%" dataDxfId="22" dataCellStyle="Percent">
      <calculatedColumnFormula>(J21-$L21)/$L21</calculatedColumnFormula>
    </tableColumn>
    <tableColumn id="11" xr3:uid="{A6681C63-E011-4115-A983-0D6CE37C9B94}" name="-1%" dataDxfId="21" dataCellStyle="Percent">
      <calculatedColumnFormula>(K21-$L21)/$L21</calculatedColumnFormula>
    </tableColumn>
    <tableColumn id="12" xr3:uid="{0F3A9D44-CD76-4592-978B-53A202C2A0A4}" name="0%" dataDxfId="20">
      <calculatedColumnFormula>(L21-$L21)/$L21</calculatedColumnFormula>
    </tableColumn>
    <tableColumn id="13" xr3:uid="{EB36F4AF-1C50-4E73-AC7F-DD6EA8E71E95}" name="1%" dataDxfId="19" dataCellStyle="Percent">
      <calculatedColumnFormula>(M21-$L21)/$L21</calculatedColumnFormula>
    </tableColumn>
    <tableColumn id="14" xr3:uid="{749DDB9E-218F-421D-9AB8-A35D5813C041}" name="2%" dataDxfId="18" dataCellStyle="Percent">
      <calculatedColumnFormula>(N21-$L21)/$L21</calculatedColumnFormula>
    </tableColumn>
    <tableColumn id="15" xr3:uid="{9D214A9F-F968-4928-9CD3-999DDF70D3F6}" name="3%" dataDxfId="17" dataCellStyle="Percent">
      <calculatedColumnFormula>(O21-$L21)/$L21</calculatedColumnFormula>
    </tableColumn>
    <tableColumn id="16" xr3:uid="{896E9010-E0C1-43F2-8992-BD5A5E986C3F}" name="4%" dataDxfId="16" dataCellStyle="Percent">
      <calculatedColumnFormula>(P21-$L21)/$L21</calculatedColumnFormula>
    </tableColumn>
    <tableColumn id="17" xr3:uid="{7DD78C36-0224-428F-9861-03CA63745B4C}" name="5%" dataDxfId="15" dataCellStyle="Percent">
      <calculatedColumnFormula>(Q21-$L21)/$L21</calculatedColumnFormula>
    </tableColumn>
    <tableColumn id="18" xr3:uid="{ED4B0EDC-1332-4FE5-BB09-EAC6FEBBBCA3}" name="6%" dataDxfId="14" dataCellStyle="Percent">
      <calculatedColumnFormula>(R21-$L21)/$L21</calculatedColumnFormula>
    </tableColumn>
    <tableColumn id="19" xr3:uid="{60DA0910-E596-4B03-8BB0-8DFCE0AA360D}" name="7%" dataDxfId="13" dataCellStyle="Percent">
      <calculatedColumnFormula>(S21-$L21)/$L21</calculatedColumnFormula>
    </tableColumn>
    <tableColumn id="20" xr3:uid="{23CB6967-8079-477B-935C-BE5327CEC608}" name="8%" dataDxfId="12" dataCellStyle="Percent">
      <calculatedColumnFormula>(T21-$L21)/$L21</calculatedColumnFormula>
    </tableColumn>
    <tableColumn id="21" xr3:uid="{256A046C-6775-4DD6-A315-1AB7FD894485}" name="9%" dataDxfId="11" dataCellStyle="Percent">
      <calculatedColumnFormula>(U21-$L21)/$L21</calculatedColumnFormula>
    </tableColumn>
    <tableColumn id="22" xr3:uid="{FF991FD3-DF73-4003-8C99-B18252F01EA3}" name="10%" dataDxfId="10" dataCellStyle="Percent">
      <calculatedColumnFormula>(V21-$L21)/$L21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B9D9-F1BA-4845-B1CD-F777D8FCF4BF}">
  <dimension ref="C4:J49"/>
  <sheetViews>
    <sheetView showGridLines="0" showRowColHeaders="0" tabSelected="1" zoomScale="70" zoomScaleNormal="70" workbookViewId="0">
      <selection activeCell="O11" sqref="O11"/>
    </sheetView>
  </sheetViews>
  <sheetFormatPr defaultRowHeight="14.4" x14ac:dyDescent="0.3"/>
  <cols>
    <col min="1" max="1" width="36" bestFit="1" customWidth="1"/>
    <col min="2" max="2" width="17.77734375" bestFit="1" customWidth="1"/>
    <col min="3" max="3" width="38.88671875" bestFit="1" customWidth="1"/>
    <col min="4" max="4" width="24.33203125" bestFit="1" customWidth="1"/>
    <col min="5" max="5" width="15.6640625" bestFit="1" customWidth="1"/>
    <col min="6" max="6" width="32.5546875" bestFit="1" customWidth="1"/>
    <col min="7" max="7" width="17.5546875" bestFit="1" customWidth="1"/>
    <col min="8" max="8" width="6.109375" customWidth="1"/>
  </cols>
  <sheetData>
    <row r="4" spans="3:7" x14ac:dyDescent="0.3">
      <c r="C4" s="88" t="s">
        <v>107</v>
      </c>
      <c r="D4" s="88" t="s">
        <v>109</v>
      </c>
      <c r="E4" s="88" t="s">
        <v>67</v>
      </c>
      <c r="F4" s="49"/>
      <c r="G4" s="49"/>
    </row>
    <row r="5" spans="3:7" x14ac:dyDescent="0.3">
      <c r="C5" s="55">
        <f>Raw!C50</f>
        <v>71249341.641052753</v>
      </c>
      <c r="D5" s="85">
        <f>E5*C5</f>
        <v>-17854499.840999186</v>
      </c>
      <c r="E5" s="76">
        <f>SUM(E8:E22)</f>
        <v>-0.25059178695219975</v>
      </c>
      <c r="F5" s="49"/>
      <c r="G5" s="49"/>
    </row>
    <row r="6" spans="3:7" x14ac:dyDescent="0.3">
      <c r="C6" s="94" t="s">
        <v>151</v>
      </c>
      <c r="D6" s="49"/>
      <c r="E6" s="49"/>
      <c r="F6" s="49"/>
      <c r="G6" s="49"/>
    </row>
    <row r="7" spans="3:7" x14ac:dyDescent="0.3">
      <c r="C7" s="89" t="s">
        <v>132</v>
      </c>
      <c r="D7" s="89" t="s">
        <v>108</v>
      </c>
      <c r="E7" s="49"/>
      <c r="F7" s="49"/>
      <c r="G7" s="49"/>
    </row>
    <row r="8" spans="3:7" x14ac:dyDescent="0.3">
      <c r="C8" s="72" t="s">
        <v>69</v>
      </c>
      <c r="D8" s="76">
        <v>0.1</v>
      </c>
      <c r="E8" s="86">
        <f>VLOOKUP(C8,Table1[],(D8*100)+12,FALSE)</f>
        <v>-0.25059178695219975</v>
      </c>
      <c r="F8" s="49"/>
      <c r="G8" s="49"/>
    </row>
    <row r="9" spans="3:7" x14ac:dyDescent="0.3">
      <c r="C9" s="73" t="s">
        <v>86</v>
      </c>
      <c r="D9" s="76">
        <v>0</v>
      </c>
      <c r="E9" s="86">
        <f>VLOOKUP(C9,Table1[],(D9*100)+12,FALSE)</f>
        <v>0</v>
      </c>
      <c r="F9" s="49"/>
      <c r="G9" s="49"/>
    </row>
    <row r="10" spans="3:7" x14ac:dyDescent="0.3">
      <c r="C10" s="73" t="s">
        <v>87</v>
      </c>
      <c r="D10" s="76">
        <v>0</v>
      </c>
      <c r="E10" s="86">
        <f>VLOOKUP(C10,Table1[],(D10*100)+12,FALSE)</f>
        <v>0</v>
      </c>
      <c r="F10" s="49"/>
      <c r="G10" s="49"/>
    </row>
    <row r="11" spans="3:7" x14ac:dyDescent="0.3">
      <c r="C11" s="73" t="s">
        <v>88</v>
      </c>
      <c r="D11" s="76">
        <v>0</v>
      </c>
      <c r="E11" s="86">
        <f>VLOOKUP(C11,Table1[],(D11*100)+12,FALSE)</f>
        <v>0</v>
      </c>
      <c r="F11" s="49"/>
      <c r="G11" s="49"/>
    </row>
    <row r="12" spans="3:7" x14ac:dyDescent="0.3">
      <c r="C12" s="73" t="s">
        <v>89</v>
      </c>
      <c r="D12" s="76">
        <v>0</v>
      </c>
      <c r="E12" s="86">
        <f>VLOOKUP(C12,Table1[],(D12*100)+12,FALSE)</f>
        <v>0</v>
      </c>
      <c r="F12" s="49"/>
      <c r="G12" s="49"/>
    </row>
    <row r="13" spans="3:7" x14ac:dyDescent="0.3">
      <c r="C13" s="73" t="s">
        <v>90</v>
      </c>
      <c r="D13" s="76">
        <v>0</v>
      </c>
      <c r="E13" s="86">
        <f>VLOOKUP(C13,Table1[],(D13*100)+12,FALSE)</f>
        <v>0</v>
      </c>
      <c r="F13" s="49"/>
      <c r="G13" s="49"/>
    </row>
    <row r="14" spans="3:7" x14ac:dyDescent="0.3">
      <c r="C14" s="73" t="s">
        <v>91</v>
      </c>
      <c r="D14" s="76">
        <v>0</v>
      </c>
      <c r="E14" s="86">
        <f>VLOOKUP(C14,Table1[],(D14*100)+12,FALSE)</f>
        <v>0</v>
      </c>
      <c r="F14" s="49"/>
      <c r="G14" s="49"/>
    </row>
    <row r="15" spans="3:7" x14ac:dyDescent="0.3">
      <c r="C15" s="73" t="s">
        <v>92</v>
      </c>
      <c r="D15" s="76">
        <v>0</v>
      </c>
      <c r="E15" s="86">
        <f>VLOOKUP(C15,Table1[],(D15*100)+12,FALSE)</f>
        <v>0</v>
      </c>
      <c r="F15" s="49"/>
      <c r="G15" s="49"/>
    </row>
    <row r="16" spans="3:7" x14ac:dyDescent="0.3">
      <c r="C16" s="73" t="s">
        <v>93</v>
      </c>
      <c r="D16" s="76">
        <v>0</v>
      </c>
      <c r="E16" s="86">
        <f>VLOOKUP(C16,Table1[],(D16*100)+12,FALSE)</f>
        <v>0</v>
      </c>
      <c r="F16" s="49"/>
      <c r="G16" s="49"/>
    </row>
    <row r="17" spans="3:10" x14ac:dyDescent="0.3">
      <c r="C17" s="73" t="s">
        <v>95</v>
      </c>
      <c r="D17" s="76">
        <v>0</v>
      </c>
      <c r="E17" s="86">
        <f>VLOOKUP(C17,Table1[],(D17*100)+12,FALSE)</f>
        <v>0</v>
      </c>
      <c r="F17" s="49"/>
      <c r="G17" s="49"/>
    </row>
    <row r="18" spans="3:10" x14ac:dyDescent="0.3">
      <c r="C18" s="73" t="s">
        <v>96</v>
      </c>
      <c r="D18" s="76">
        <v>0</v>
      </c>
      <c r="E18" s="86">
        <f>VLOOKUP(C18,Table1[],(D18*100)+12,FALSE)</f>
        <v>0</v>
      </c>
      <c r="F18" s="49"/>
      <c r="G18" s="49"/>
    </row>
    <row r="19" spans="3:10" x14ac:dyDescent="0.3">
      <c r="C19" s="73" t="s">
        <v>97</v>
      </c>
      <c r="D19" s="76">
        <v>0</v>
      </c>
      <c r="E19" s="86">
        <f>VLOOKUP(C19,Table1[],(D19*100)+12,FALSE)</f>
        <v>0</v>
      </c>
      <c r="F19" s="49"/>
      <c r="G19" s="49"/>
    </row>
    <row r="20" spans="3:10" x14ac:dyDescent="0.3">
      <c r="C20" s="73" t="s">
        <v>98</v>
      </c>
      <c r="D20" s="76">
        <v>0</v>
      </c>
      <c r="E20" s="86">
        <f>VLOOKUP(C20,Table1[],(D20*100)+12,FALSE)</f>
        <v>0</v>
      </c>
      <c r="F20" s="49"/>
      <c r="G20" s="49"/>
    </row>
    <row r="21" spans="3:10" x14ac:dyDescent="0.3">
      <c r="C21" s="73" t="s">
        <v>99</v>
      </c>
      <c r="D21" s="76">
        <v>0</v>
      </c>
      <c r="E21" s="86">
        <f>VLOOKUP(C21,Table1[],(D21*100)+12,FALSE)</f>
        <v>0</v>
      </c>
      <c r="F21" s="49"/>
      <c r="G21" s="49"/>
    </row>
    <row r="22" spans="3:10" x14ac:dyDescent="0.3">
      <c r="C22" s="73" t="s">
        <v>102</v>
      </c>
      <c r="D22" s="76">
        <v>0</v>
      </c>
      <c r="E22" s="86">
        <f>VLOOKUP(C22,Table1[],(D22*100)+12,FALSE)</f>
        <v>0</v>
      </c>
      <c r="F22" s="49"/>
      <c r="G22" s="49"/>
    </row>
    <row r="23" spans="3:10" x14ac:dyDescent="0.3">
      <c r="C23" s="49"/>
      <c r="D23" s="49"/>
      <c r="E23" s="49"/>
      <c r="F23" s="49"/>
      <c r="G23" s="49"/>
    </row>
    <row r="24" spans="3:10" x14ac:dyDescent="0.3">
      <c r="D24" s="49"/>
      <c r="E24" s="49"/>
      <c r="F24" s="49"/>
      <c r="G24" s="49"/>
    </row>
    <row r="25" spans="3:10" x14ac:dyDescent="0.3">
      <c r="C25" s="88" t="s">
        <v>107</v>
      </c>
      <c r="D25" s="88" t="s">
        <v>109</v>
      </c>
      <c r="E25" s="88" t="s">
        <v>67</v>
      </c>
      <c r="F25" s="49"/>
      <c r="G25" s="49"/>
    </row>
    <row r="26" spans="3:10" x14ac:dyDescent="0.3">
      <c r="C26" s="55">
        <f>Raw!C50</f>
        <v>71249341.641052753</v>
      </c>
      <c r="D26" s="85">
        <f>E26*C26</f>
        <v>-534130546.36447728</v>
      </c>
      <c r="E26" s="76">
        <f>SUM(E29:E49)</f>
        <v>-7.4966383416618072</v>
      </c>
      <c r="F26" s="49"/>
      <c r="G26" s="49"/>
    </row>
    <row r="27" spans="3:10" x14ac:dyDescent="0.3">
      <c r="C27" s="94" t="s">
        <v>150</v>
      </c>
      <c r="D27" s="49"/>
      <c r="E27" s="49"/>
      <c r="F27" s="49"/>
      <c r="G27" s="49"/>
    </row>
    <row r="28" spans="3:10" x14ac:dyDescent="0.3">
      <c r="C28" s="90" t="s">
        <v>136</v>
      </c>
      <c r="D28" s="90" t="s">
        <v>108</v>
      </c>
      <c r="E28" s="49"/>
      <c r="F28" s="49"/>
      <c r="G28" s="49"/>
    </row>
    <row r="29" spans="3:10" x14ac:dyDescent="0.3">
      <c r="C29" s="73" t="s">
        <v>24</v>
      </c>
      <c r="D29" s="75">
        <v>0.05</v>
      </c>
      <c r="E29" s="87">
        <f>VLOOKUP(C29,Table2[],(D29*100)+12,FALSE)</f>
        <v>-1.906410524842167</v>
      </c>
      <c r="F29" s="49"/>
      <c r="G29" s="49"/>
      <c r="H29" s="49"/>
      <c r="I29" s="49"/>
      <c r="J29" s="49"/>
    </row>
    <row r="30" spans="3:10" x14ac:dyDescent="0.3">
      <c r="C30" s="73" t="s">
        <v>26</v>
      </c>
      <c r="D30" s="75">
        <v>0.05</v>
      </c>
      <c r="E30" s="87">
        <f>VLOOKUP(C30,Table2[],(D30*100)+12,FALSE)</f>
        <v>-1.906410524842167</v>
      </c>
    </row>
    <row r="31" spans="3:10" x14ac:dyDescent="0.3">
      <c r="C31" s="73" t="s">
        <v>28</v>
      </c>
      <c r="D31" s="75">
        <v>0.05</v>
      </c>
      <c r="E31" s="87">
        <f>VLOOKUP(C31,Table2[],(D31*100)+12,FALSE)</f>
        <v>-1.8553847179187073</v>
      </c>
    </row>
    <row r="32" spans="3:10" x14ac:dyDescent="0.3">
      <c r="C32" s="73" t="s">
        <v>30</v>
      </c>
      <c r="D32" s="75">
        <v>0.05</v>
      </c>
      <c r="E32" s="87">
        <f>VLOOKUP(C32,Table2[],(D32*100)+12,FALSE)</f>
        <v>-1.8284325740587661</v>
      </c>
    </row>
    <row r="33" spans="3:5" x14ac:dyDescent="0.3">
      <c r="C33" s="73" t="s">
        <v>32</v>
      </c>
      <c r="D33" s="75">
        <v>0</v>
      </c>
      <c r="E33" s="87">
        <f>VLOOKUP(C33,Table2[],(D33*100)+12,FALSE)</f>
        <v>0</v>
      </c>
    </row>
    <row r="34" spans="3:5" x14ac:dyDescent="0.3">
      <c r="C34" s="73" t="s">
        <v>34</v>
      </c>
      <c r="D34" s="75">
        <v>0</v>
      </c>
      <c r="E34" s="87">
        <f>VLOOKUP(C34,Table2[],(D34*100)+12,FALSE)</f>
        <v>0</v>
      </c>
    </row>
    <row r="35" spans="3:5" x14ac:dyDescent="0.3">
      <c r="C35" s="73" t="s">
        <v>36</v>
      </c>
      <c r="D35" s="75">
        <v>0</v>
      </c>
      <c r="E35" s="87">
        <f>VLOOKUP(C35,Table2[],(D35*100)+12,FALSE)</f>
        <v>0</v>
      </c>
    </row>
    <row r="36" spans="3:5" x14ac:dyDescent="0.3">
      <c r="C36" s="73" t="s">
        <v>38</v>
      </c>
      <c r="D36" s="75">
        <v>0</v>
      </c>
      <c r="E36" s="87">
        <f>VLOOKUP(C36,Table2[],(D36*100)+12,FALSE)</f>
        <v>0</v>
      </c>
    </row>
    <row r="37" spans="3:5" x14ac:dyDescent="0.3">
      <c r="C37" s="73" t="s">
        <v>40</v>
      </c>
      <c r="D37" s="75">
        <v>0</v>
      </c>
      <c r="E37" s="87">
        <f>VLOOKUP(C37,Table2[],(D37*100)+12,FALSE)</f>
        <v>0</v>
      </c>
    </row>
    <row r="38" spans="3:5" x14ac:dyDescent="0.3">
      <c r="C38" s="73" t="s">
        <v>42</v>
      </c>
      <c r="D38" s="75">
        <v>0</v>
      </c>
      <c r="E38" s="87">
        <f>VLOOKUP(C38,Table2[],(D38*100)+12,FALSE)</f>
        <v>0</v>
      </c>
    </row>
    <row r="39" spans="3:5" x14ac:dyDescent="0.3">
      <c r="C39" s="73" t="s">
        <v>44</v>
      </c>
      <c r="D39" s="75">
        <v>0</v>
      </c>
      <c r="E39" s="87">
        <f>VLOOKUP(C39,Table2[],(D39*100)+12,FALSE)</f>
        <v>0</v>
      </c>
    </row>
    <row r="40" spans="3:5" x14ac:dyDescent="0.3">
      <c r="C40" s="73" t="s">
        <v>46</v>
      </c>
      <c r="D40" s="75">
        <v>0</v>
      </c>
      <c r="E40" s="87">
        <f>VLOOKUP(C40,Table2[],(D40*100)+12,FALSE)</f>
        <v>0</v>
      </c>
    </row>
    <row r="41" spans="3:5" x14ac:dyDescent="0.3">
      <c r="C41" s="73" t="s">
        <v>48</v>
      </c>
      <c r="D41" s="75">
        <v>0</v>
      </c>
      <c r="E41" s="87">
        <f>VLOOKUP(C41,Table2[],(D41*100)+12,FALSE)</f>
        <v>0</v>
      </c>
    </row>
    <row r="42" spans="3:5" x14ac:dyDescent="0.3">
      <c r="C42" s="73" t="s">
        <v>50</v>
      </c>
      <c r="D42" s="75">
        <v>0</v>
      </c>
      <c r="E42" s="87">
        <f>VLOOKUP(C42,Table2[],(D42*100)+12,FALSE)</f>
        <v>0</v>
      </c>
    </row>
    <row r="43" spans="3:5" x14ac:dyDescent="0.3">
      <c r="C43" s="73" t="s">
        <v>52</v>
      </c>
      <c r="D43" s="75">
        <v>0</v>
      </c>
      <c r="E43" s="87">
        <f>VLOOKUP(C43,Table2[],(D43*100)+12,FALSE)</f>
        <v>0</v>
      </c>
    </row>
    <row r="44" spans="3:5" x14ac:dyDescent="0.3">
      <c r="C44" s="73" t="s">
        <v>54</v>
      </c>
      <c r="D44" s="75">
        <v>0</v>
      </c>
      <c r="E44" s="87">
        <f>VLOOKUP(C44,Table2[],(D44*100)+12,FALSE)</f>
        <v>0</v>
      </c>
    </row>
    <row r="45" spans="3:5" x14ac:dyDescent="0.3">
      <c r="C45" s="73" t="s">
        <v>56</v>
      </c>
      <c r="D45" s="75">
        <v>0</v>
      </c>
      <c r="E45" s="87">
        <f>VLOOKUP(C45,Table2[],(D45*100)+12,FALSE)</f>
        <v>0</v>
      </c>
    </row>
    <row r="46" spans="3:5" x14ac:dyDescent="0.3">
      <c r="C46" s="73" t="s">
        <v>58</v>
      </c>
      <c r="D46" s="75">
        <v>0</v>
      </c>
      <c r="E46" s="87">
        <f>VLOOKUP(C46,Table2[],(D46*100)+12,FALSE)</f>
        <v>0</v>
      </c>
    </row>
    <row r="47" spans="3:5" x14ac:dyDescent="0.3">
      <c r="C47" s="73" t="s">
        <v>60</v>
      </c>
      <c r="D47" s="75">
        <v>0</v>
      </c>
      <c r="E47" s="87">
        <f>VLOOKUP(C47,Table2[],(D47*100)+12,FALSE)</f>
        <v>0</v>
      </c>
    </row>
    <row r="48" spans="3:5" x14ac:dyDescent="0.3">
      <c r="C48" s="73" t="s">
        <v>62</v>
      </c>
      <c r="D48" s="75">
        <v>0</v>
      </c>
      <c r="E48" s="87">
        <f>VLOOKUP(C48,Table2[],(D48*100)+12,FALSE)</f>
        <v>0</v>
      </c>
    </row>
    <row r="49" spans="3:5" x14ac:dyDescent="0.3">
      <c r="C49" s="73" t="s">
        <v>59</v>
      </c>
      <c r="D49" s="75">
        <v>0</v>
      </c>
      <c r="E49" s="87">
        <f>VLOOKUP(C49,Table2[],(D49*100)+12,FALSE)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42FF-90DB-4446-8578-416C76048C4C}">
  <dimension ref="A1:AJ94"/>
  <sheetViews>
    <sheetView topLeftCell="A27" zoomScale="70" zoomScaleNormal="70" workbookViewId="0">
      <selection activeCell="N32" sqref="N32"/>
    </sheetView>
  </sheetViews>
  <sheetFormatPr defaultRowHeight="14.4" x14ac:dyDescent="0.3"/>
  <cols>
    <col min="1" max="1" width="23.44140625" bestFit="1" customWidth="1"/>
    <col min="2" max="2" width="10.5546875" bestFit="1" customWidth="1"/>
    <col min="3" max="3" width="9.33203125" bestFit="1" customWidth="1"/>
    <col min="4" max="4" width="9.44140625" bestFit="1" customWidth="1"/>
    <col min="6" max="6" width="9.5546875" bestFit="1" customWidth="1"/>
    <col min="9" max="10" width="9.33203125" bestFit="1" customWidth="1"/>
    <col min="12" max="12" width="9.21875" bestFit="1" customWidth="1"/>
    <col min="13" max="13" width="9.33203125" bestFit="1" customWidth="1"/>
    <col min="14" max="14" width="15.88671875" customWidth="1"/>
    <col min="20" max="20" width="25.5546875" bestFit="1" customWidth="1"/>
    <col min="21" max="32" width="10.5546875" bestFit="1" customWidth="1"/>
    <col min="33" max="33" width="13.88671875" bestFit="1" customWidth="1"/>
  </cols>
  <sheetData>
    <row r="1" spans="1:27" ht="18" x14ac:dyDescent="0.35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27" x14ac:dyDescent="0.3">
      <c r="A2" s="5"/>
      <c r="M2" s="6"/>
      <c r="N2" s="108">
        <v>251972826.54681</v>
      </c>
      <c r="O2" s="104">
        <v>280</v>
      </c>
    </row>
    <row r="3" spans="1:27" x14ac:dyDescent="0.3">
      <c r="A3" s="7" t="s">
        <v>1</v>
      </c>
      <c r="B3" s="1">
        <v>44927</v>
      </c>
      <c r="C3" s="1">
        <v>44958</v>
      </c>
      <c r="D3" s="1">
        <v>44986</v>
      </c>
      <c r="E3" s="1">
        <v>45017</v>
      </c>
      <c r="F3" s="1">
        <v>45047</v>
      </c>
      <c r="G3" s="1">
        <v>45078</v>
      </c>
      <c r="H3" s="1">
        <v>45108</v>
      </c>
      <c r="I3" s="1">
        <v>45139</v>
      </c>
      <c r="J3" s="1">
        <v>45170</v>
      </c>
      <c r="K3" s="1">
        <v>45200</v>
      </c>
      <c r="L3" s="1">
        <v>45231</v>
      </c>
      <c r="M3" s="8">
        <v>45261</v>
      </c>
      <c r="N3" s="100">
        <v>218.56399999999999</v>
      </c>
      <c r="O3" s="105">
        <f>(N3/(N2/1000000))*O2</f>
        <v>242.87507839116537</v>
      </c>
    </row>
    <row r="4" spans="1:27" x14ac:dyDescent="0.3">
      <c r="A4" s="7" t="s">
        <v>2</v>
      </c>
      <c r="B4" s="1">
        <v>44957</v>
      </c>
      <c r="C4" s="1">
        <v>44985</v>
      </c>
      <c r="D4" s="1">
        <v>45016</v>
      </c>
      <c r="E4" s="1">
        <v>45046</v>
      </c>
      <c r="F4" s="1">
        <v>45077</v>
      </c>
      <c r="G4" s="1">
        <v>45107</v>
      </c>
      <c r="H4" s="1">
        <v>45138</v>
      </c>
      <c r="I4" s="1">
        <v>45169</v>
      </c>
      <c r="J4" s="1">
        <v>45199</v>
      </c>
      <c r="K4" s="1">
        <v>45230</v>
      </c>
      <c r="L4" s="1">
        <v>45260</v>
      </c>
      <c r="M4" s="8">
        <v>45291</v>
      </c>
    </row>
    <row r="5" spans="1:27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27" x14ac:dyDescent="0.3">
      <c r="A6" s="7" t="s">
        <v>3</v>
      </c>
      <c r="B6" s="2">
        <v>29.129994109608059</v>
      </c>
      <c r="C6" s="2">
        <v>29.835265329826086</v>
      </c>
      <c r="D6" s="2">
        <v>22.389671948424024</v>
      </c>
      <c r="E6" s="2">
        <v>32.791261553991973</v>
      </c>
      <c r="F6" s="2">
        <v>29.632448582322251</v>
      </c>
      <c r="G6" s="2">
        <v>25.035677132417824</v>
      </c>
      <c r="H6" s="2">
        <v>20.978934091842614</v>
      </c>
      <c r="I6" s="2">
        <v>18.0708321700561</v>
      </c>
      <c r="J6" s="2">
        <v>23.11481349415574</v>
      </c>
      <c r="K6" s="2">
        <v>38.319719111930098</v>
      </c>
      <c r="L6" s="2">
        <v>38.637876851802567</v>
      </c>
      <c r="M6" s="12">
        <v>45.84691444112098</v>
      </c>
    </row>
    <row r="7" spans="1:27" x14ac:dyDescent="0.3">
      <c r="A7" s="7" t="s">
        <v>4</v>
      </c>
      <c r="B7" s="2">
        <v>29.835265329826086</v>
      </c>
      <c r="C7" s="2">
        <v>22.389671948424024</v>
      </c>
      <c r="D7" s="2">
        <v>32.791261553991973</v>
      </c>
      <c r="E7" s="2">
        <v>29.632448582322251</v>
      </c>
      <c r="F7" s="2">
        <v>25.035677132417824</v>
      </c>
      <c r="G7" s="2">
        <v>20.978934091842614</v>
      </c>
      <c r="H7" s="2">
        <v>18.0708321700561</v>
      </c>
      <c r="I7" s="2">
        <v>23.11481349415574</v>
      </c>
      <c r="J7" s="2">
        <v>38.319719111930098</v>
      </c>
      <c r="K7" s="2">
        <v>38.637876851802567</v>
      </c>
      <c r="L7" s="2">
        <v>45.84691444112098</v>
      </c>
      <c r="M7" s="13">
        <v>46.060529962481148</v>
      </c>
    </row>
    <row r="8" spans="1:27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27" x14ac:dyDescent="0.3">
      <c r="A9" s="14"/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15" t="s">
        <v>16</v>
      </c>
    </row>
    <row r="10" spans="1:27" x14ac:dyDescent="0.3">
      <c r="A10" s="16" t="s">
        <v>143</v>
      </c>
      <c r="B10" s="4">
        <f>P10*($O$3/$N$3)</f>
        <v>20.337099172233874</v>
      </c>
      <c r="C10" s="4">
        <f t="shared" ref="C10:M10" si="0">Q10*($O$3/$N$3)</f>
        <v>8.2050888777732531</v>
      </c>
      <c r="D10" s="4">
        <f t="shared" si="0"/>
        <v>30.66384237665984</v>
      </c>
      <c r="E10" s="4">
        <f t="shared" si="0"/>
        <v>12.952307301141227</v>
      </c>
      <c r="F10" s="4">
        <f t="shared" si="0"/>
        <v>5.5141046754336607</v>
      </c>
      <c r="G10" s="4">
        <f t="shared" si="0"/>
        <v>16.457530550666824</v>
      </c>
      <c r="H10" s="4">
        <f t="shared" si="0"/>
        <v>8.4548403187294845</v>
      </c>
      <c r="I10" s="4">
        <f t="shared" si="0"/>
        <v>25.552504606726416</v>
      </c>
      <c r="J10" s="4">
        <f t="shared" si="0"/>
        <v>50.846837163361421</v>
      </c>
      <c r="K10" s="4">
        <f t="shared" si="0"/>
        <v>18.142541961407684</v>
      </c>
      <c r="L10" s="4">
        <f t="shared" si="0"/>
        <v>27.102965781110964</v>
      </c>
      <c r="M10" s="4">
        <f t="shared" si="0"/>
        <v>18.644968749411451</v>
      </c>
      <c r="N10" s="103">
        <f>SUM(N11:N14)</f>
        <v>-226.03899999999999</v>
      </c>
      <c r="O10" s="91">
        <v>-250.20565999999999</v>
      </c>
      <c r="P10">
        <v>18.301415579251998</v>
      </c>
      <c r="Q10">
        <v>7.383783702144</v>
      </c>
      <c r="R10">
        <v>27.5944822729744</v>
      </c>
      <c r="S10">
        <v>11.655819574897997</v>
      </c>
      <c r="T10">
        <v>4.9621590747999997</v>
      </c>
      <c r="U10">
        <v>14.810180324399994</v>
      </c>
      <c r="V10">
        <v>7.6085357611150011</v>
      </c>
      <c r="W10">
        <v>22.994774325382995</v>
      </c>
      <c r="X10">
        <v>45.757218860777002</v>
      </c>
      <c r="Y10">
        <v>16.326527067000001</v>
      </c>
      <c r="Z10">
        <v>24.3900389131</v>
      </c>
      <c r="AA10">
        <v>16.778662416664801</v>
      </c>
    </row>
    <row r="11" spans="1:27" x14ac:dyDescent="0.3">
      <c r="A11" s="73" t="s">
        <v>138</v>
      </c>
      <c r="B11" s="100">
        <f>B71*($O$10/$N$10)</f>
        <v>-4.892558439915236</v>
      </c>
      <c r="C11" s="100">
        <f t="shared" ref="C11:M11" si="1">C71*($O$10/$N$10)</f>
        <v>-4.6268991581098833</v>
      </c>
      <c r="D11" s="100">
        <f t="shared" si="1"/>
        <v>-5.6009831913961747</v>
      </c>
      <c r="E11" s="100">
        <f t="shared" si="1"/>
        <v>-3.6860225350492613</v>
      </c>
      <c r="F11" s="100">
        <f t="shared" si="1"/>
        <v>-3.8631287229194964</v>
      </c>
      <c r="G11" s="100">
        <f t="shared" si="1"/>
        <v>-5.7559511057826303</v>
      </c>
      <c r="H11" s="100">
        <f t="shared" si="1"/>
        <v>-2.0588594339914792</v>
      </c>
      <c r="I11" s="100">
        <f t="shared" si="1"/>
        <v>-5.1914251319462572</v>
      </c>
      <c r="J11" s="100">
        <f t="shared" si="1"/>
        <v>-6.2540622591676662</v>
      </c>
      <c r="K11" s="100">
        <f t="shared" si="1"/>
        <v>-5.7227436955569608</v>
      </c>
      <c r="L11" s="100">
        <f t="shared" si="1"/>
        <v>-5.4017387300421609</v>
      </c>
      <c r="M11" s="100">
        <f t="shared" si="1"/>
        <v>-5.6563288751056238</v>
      </c>
      <c r="N11" s="100">
        <v>-53.04</v>
      </c>
      <c r="O11">
        <f>(O10/N10)*N11</f>
        <v>-58.710701278982825</v>
      </c>
    </row>
    <row r="12" spans="1:27" x14ac:dyDescent="0.3">
      <c r="A12" s="73" t="s">
        <v>89</v>
      </c>
      <c r="B12" s="100">
        <f>$O$12/12</f>
        <v>-1.1801065217435045</v>
      </c>
      <c r="C12" s="100">
        <f t="shared" ref="C12:M12" si="2">$O$12/12</f>
        <v>-1.1801065217435045</v>
      </c>
      <c r="D12" s="100">
        <f t="shared" si="2"/>
        <v>-1.1801065217435045</v>
      </c>
      <c r="E12" s="100">
        <f t="shared" si="2"/>
        <v>-1.1801065217435045</v>
      </c>
      <c r="F12" s="100">
        <f t="shared" si="2"/>
        <v>-1.1801065217435045</v>
      </c>
      <c r="G12" s="100">
        <f t="shared" si="2"/>
        <v>-1.1801065217435045</v>
      </c>
      <c r="H12" s="100">
        <f t="shared" si="2"/>
        <v>-1.1801065217435045</v>
      </c>
      <c r="I12" s="100">
        <f t="shared" si="2"/>
        <v>-1.1801065217435045</v>
      </c>
      <c r="J12" s="100">
        <f t="shared" si="2"/>
        <v>-1.1801065217435045</v>
      </c>
      <c r="K12" s="100">
        <f t="shared" si="2"/>
        <v>-1.1801065217435045</v>
      </c>
      <c r="L12" s="100">
        <f t="shared" si="2"/>
        <v>-1.1801065217435045</v>
      </c>
      <c r="M12" s="100">
        <f t="shared" si="2"/>
        <v>-1.1801065217435045</v>
      </c>
      <c r="N12" s="100">
        <v>-12.7934802786658</v>
      </c>
      <c r="O12">
        <f t="shared" ref="O12:O14" si="3">(O11/N11)*N12</f>
        <v>-14.161278260922055</v>
      </c>
    </row>
    <row r="13" spans="1:27" x14ac:dyDescent="0.3">
      <c r="A13" s="73" t="s">
        <v>17</v>
      </c>
      <c r="B13" s="100">
        <f>$O$13/12</f>
        <v>-12.305311441249067</v>
      </c>
      <c r="C13" s="100">
        <f t="shared" ref="C13:M13" si="4">$O$13/12</f>
        <v>-12.305311441249067</v>
      </c>
      <c r="D13" s="100">
        <f t="shared" si="4"/>
        <v>-12.305311441249067</v>
      </c>
      <c r="E13" s="100">
        <f t="shared" si="4"/>
        <v>-12.305311441249067</v>
      </c>
      <c r="F13" s="100">
        <f t="shared" si="4"/>
        <v>-12.305311441249067</v>
      </c>
      <c r="G13" s="100">
        <f t="shared" si="4"/>
        <v>-12.305311441249067</v>
      </c>
      <c r="H13" s="100">
        <f t="shared" si="4"/>
        <v>-12.305311441249067</v>
      </c>
      <c r="I13" s="100">
        <f t="shared" si="4"/>
        <v>-12.305311441249067</v>
      </c>
      <c r="J13" s="100">
        <f t="shared" si="4"/>
        <v>-12.305311441249067</v>
      </c>
      <c r="K13" s="100">
        <f t="shared" si="4"/>
        <v>-12.305311441249067</v>
      </c>
      <c r="L13" s="100">
        <f t="shared" si="4"/>
        <v>-12.305311441249067</v>
      </c>
      <c r="M13" s="100">
        <f t="shared" si="4"/>
        <v>-12.305311441249067</v>
      </c>
      <c r="N13" s="100">
        <v>-133.40131280172469</v>
      </c>
      <c r="O13">
        <f t="shared" si="3"/>
        <v>-147.66373729498881</v>
      </c>
    </row>
    <row r="14" spans="1:27" x14ac:dyDescent="0.3">
      <c r="A14" s="49" t="s">
        <v>141</v>
      </c>
      <c r="B14" s="100">
        <f>$O$14/12</f>
        <v>-2.4724952637588578</v>
      </c>
      <c r="C14" s="100">
        <f t="shared" ref="C14:M14" si="5">$O$14/12</f>
        <v>-2.4724952637588578</v>
      </c>
      <c r="D14" s="100">
        <f t="shared" si="5"/>
        <v>-2.4724952637588578</v>
      </c>
      <c r="E14" s="100">
        <f t="shared" si="5"/>
        <v>-2.4724952637588578</v>
      </c>
      <c r="F14" s="100">
        <f t="shared" si="5"/>
        <v>-2.4724952637588578</v>
      </c>
      <c r="G14" s="100">
        <f t="shared" si="5"/>
        <v>-2.4724952637588578</v>
      </c>
      <c r="H14" s="100">
        <f t="shared" si="5"/>
        <v>-2.4724952637588578</v>
      </c>
      <c r="I14" s="100">
        <f t="shared" si="5"/>
        <v>-2.4724952637588578</v>
      </c>
      <c r="J14" s="100">
        <f t="shared" si="5"/>
        <v>-2.4724952637588578</v>
      </c>
      <c r="K14" s="100">
        <f t="shared" si="5"/>
        <v>-2.4724952637588578</v>
      </c>
      <c r="L14" s="100">
        <f t="shared" si="5"/>
        <v>-2.4724952637588578</v>
      </c>
      <c r="M14" s="100">
        <f t="shared" si="5"/>
        <v>-2.4724952637588578</v>
      </c>
      <c r="N14" s="100">
        <v>-26.804206919609499</v>
      </c>
      <c r="O14">
        <f t="shared" si="3"/>
        <v>-29.669943165106293</v>
      </c>
    </row>
    <row r="15" spans="1:27" x14ac:dyDescent="0.3">
      <c r="A15" s="9"/>
      <c r="M15" s="6"/>
    </row>
    <row r="16" spans="1:27" x14ac:dyDescent="0.3">
      <c r="A16" s="17" t="s">
        <v>19</v>
      </c>
      <c r="B16" s="18">
        <f>SUM(B10:B14)</f>
        <v>-0.51337249443279109</v>
      </c>
      <c r="C16" s="18">
        <f t="shared" ref="C16:M16" si="6">SUM(C10:C14)</f>
        <v>-12.379723507088059</v>
      </c>
      <c r="D16" s="18">
        <f t="shared" si="6"/>
        <v>9.1049459585122356</v>
      </c>
      <c r="E16" s="18">
        <f t="shared" si="6"/>
        <v>-6.6916284606594632</v>
      </c>
      <c r="F16" s="18">
        <f t="shared" si="6"/>
        <v>-14.306937274237264</v>
      </c>
      <c r="G16" s="18">
        <f t="shared" si="6"/>
        <v>-5.2563337818672347</v>
      </c>
      <c r="H16" s="18">
        <f t="shared" si="6"/>
        <v>-9.5619323420134243</v>
      </c>
      <c r="I16" s="18">
        <f t="shared" si="6"/>
        <v>4.4031662480287297</v>
      </c>
      <c r="J16" s="18">
        <f t="shared" si="6"/>
        <v>28.634861677442323</v>
      </c>
      <c r="K16" s="18">
        <f t="shared" si="6"/>
        <v>-3.5381149609007059</v>
      </c>
      <c r="L16" s="18">
        <f t="shared" si="6"/>
        <v>5.7433138243173731</v>
      </c>
      <c r="M16" s="18">
        <f t="shared" si="6"/>
        <v>-2.9692733524456019</v>
      </c>
    </row>
    <row r="19" spans="1:36" ht="18" x14ac:dyDescent="0.35">
      <c r="A19" s="114" t="s">
        <v>133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T19" s="114" t="s">
        <v>144</v>
      </c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</row>
    <row r="20" spans="1:36" x14ac:dyDescent="0.3">
      <c r="A20" s="71" t="s">
        <v>135</v>
      </c>
      <c r="B20" t="s">
        <v>5</v>
      </c>
      <c r="C20" s="71" t="s">
        <v>6</v>
      </c>
      <c r="D20" t="s">
        <v>7</v>
      </c>
      <c r="E20" s="71" t="s">
        <v>8</v>
      </c>
      <c r="F20" t="s">
        <v>9</v>
      </c>
      <c r="G20" s="71" t="s">
        <v>10</v>
      </c>
      <c r="H20" t="s">
        <v>11</v>
      </c>
      <c r="I20" s="71" t="s">
        <v>12</v>
      </c>
      <c r="J20" t="s">
        <v>13</v>
      </c>
      <c r="K20" s="71" t="s">
        <v>14</v>
      </c>
      <c r="L20" t="s">
        <v>15</v>
      </c>
      <c r="M20" s="71" t="s">
        <v>16</v>
      </c>
      <c r="T20" s="71" t="s">
        <v>135</v>
      </c>
      <c r="U20" t="s">
        <v>5</v>
      </c>
      <c r="V20" s="71" t="s">
        <v>6</v>
      </c>
      <c r="W20" t="s">
        <v>7</v>
      </c>
      <c r="X20" s="71" t="s">
        <v>8</v>
      </c>
      <c r="Y20" t="s">
        <v>9</v>
      </c>
      <c r="Z20" s="71" t="s">
        <v>10</v>
      </c>
      <c r="AA20" t="s">
        <v>11</v>
      </c>
      <c r="AB20" s="71" t="s">
        <v>12</v>
      </c>
      <c r="AC20" t="s">
        <v>13</v>
      </c>
      <c r="AD20" s="71" t="s">
        <v>14</v>
      </c>
      <c r="AE20" t="s">
        <v>15</v>
      </c>
      <c r="AF20" s="71" t="s">
        <v>16</v>
      </c>
    </row>
    <row r="21" spans="1:36" x14ac:dyDescent="0.3">
      <c r="A21" s="60" t="s">
        <v>1</v>
      </c>
      <c r="B21" s="77">
        <v>44562</v>
      </c>
      <c r="C21" s="77">
        <v>44593</v>
      </c>
      <c r="D21" s="77">
        <v>44621</v>
      </c>
      <c r="E21" s="77">
        <v>44652</v>
      </c>
      <c r="F21" s="77">
        <v>44682</v>
      </c>
      <c r="G21" s="77">
        <v>44713</v>
      </c>
      <c r="H21" s="77">
        <v>44743</v>
      </c>
      <c r="I21" s="77">
        <v>44774</v>
      </c>
      <c r="J21" s="77">
        <v>44805</v>
      </c>
      <c r="K21" s="77">
        <v>44835</v>
      </c>
      <c r="L21" s="77">
        <v>44866</v>
      </c>
      <c r="M21" s="77">
        <v>44896</v>
      </c>
      <c r="T21" s="60" t="s">
        <v>1</v>
      </c>
      <c r="U21" s="1">
        <v>44927</v>
      </c>
      <c r="V21" s="1">
        <v>44958</v>
      </c>
      <c r="W21" s="1">
        <v>44986</v>
      </c>
      <c r="X21" s="1">
        <v>45017</v>
      </c>
      <c r="Y21" s="1">
        <v>45047</v>
      </c>
      <c r="Z21" s="1">
        <v>45078</v>
      </c>
      <c r="AA21" s="1">
        <v>45108</v>
      </c>
      <c r="AB21" s="1">
        <v>45139</v>
      </c>
      <c r="AC21" s="1">
        <v>45170</v>
      </c>
      <c r="AD21" s="1">
        <v>45200</v>
      </c>
      <c r="AE21" s="1">
        <v>45231</v>
      </c>
      <c r="AF21" s="8">
        <v>45261</v>
      </c>
    </row>
    <row r="22" spans="1:36" x14ac:dyDescent="0.3">
      <c r="A22" s="60" t="s">
        <v>2</v>
      </c>
      <c r="B22" s="77">
        <v>44592</v>
      </c>
      <c r="C22" s="77">
        <v>44620</v>
      </c>
      <c r="D22" s="77">
        <v>44651</v>
      </c>
      <c r="E22" s="77">
        <v>44681</v>
      </c>
      <c r="F22" s="77">
        <v>44712</v>
      </c>
      <c r="G22" s="77">
        <v>44742</v>
      </c>
      <c r="H22" s="77">
        <v>44773</v>
      </c>
      <c r="I22" s="77">
        <v>44804</v>
      </c>
      <c r="J22" s="77">
        <v>44834</v>
      </c>
      <c r="K22" s="77">
        <v>44865</v>
      </c>
      <c r="L22" s="77">
        <v>44895</v>
      </c>
      <c r="M22" s="77">
        <v>44926</v>
      </c>
      <c r="T22" s="60" t="s">
        <v>2</v>
      </c>
      <c r="U22" s="1">
        <v>44957</v>
      </c>
      <c r="V22" s="1">
        <v>44985</v>
      </c>
      <c r="W22" s="1">
        <v>45016</v>
      </c>
      <c r="X22" s="1">
        <v>45046</v>
      </c>
      <c r="Y22" s="1">
        <v>45077</v>
      </c>
      <c r="Z22" s="1">
        <v>45107</v>
      </c>
      <c r="AA22" s="1">
        <v>45138</v>
      </c>
      <c r="AB22" s="1">
        <v>45169</v>
      </c>
      <c r="AC22" s="1">
        <v>45199</v>
      </c>
      <c r="AD22" s="1">
        <v>45230</v>
      </c>
      <c r="AE22" s="1">
        <v>45260</v>
      </c>
      <c r="AF22" s="8">
        <v>45291</v>
      </c>
    </row>
    <row r="23" spans="1:36" x14ac:dyDescent="0.3">
      <c r="A23" s="60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T23" s="60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</row>
    <row r="24" spans="1:36" x14ac:dyDescent="0.3">
      <c r="A24" s="60" t="s">
        <v>3</v>
      </c>
      <c r="B24" s="79">
        <v>4.3499999999999996</v>
      </c>
      <c r="C24" s="80">
        <f t="shared" ref="C24:M24" si="7">B25</f>
        <v>8.4696129464305514</v>
      </c>
      <c r="D24" s="80">
        <f t="shared" si="7"/>
        <v>14.070404352971446</v>
      </c>
      <c r="E24" s="80">
        <f t="shared" si="7"/>
        <v>39.768233176857166</v>
      </c>
      <c r="F24" s="80">
        <f t="shared" si="7"/>
        <v>38.755751952135995</v>
      </c>
      <c r="G24" s="80">
        <f t="shared" si="7"/>
        <v>28.635400217966549</v>
      </c>
      <c r="H24" s="80">
        <f t="shared" si="7"/>
        <v>61.196638249935035</v>
      </c>
      <c r="I24" s="80">
        <f t="shared" si="7"/>
        <v>54.368838833710413</v>
      </c>
      <c r="J24" s="80">
        <f t="shared" si="7"/>
        <v>55.41593075150648</v>
      </c>
      <c r="K24" s="80">
        <f t="shared" si="7"/>
        <v>74.314577970599103</v>
      </c>
      <c r="L24" s="80">
        <f t="shared" si="7"/>
        <v>69.872204773719318</v>
      </c>
      <c r="M24" s="80">
        <f t="shared" si="7"/>
        <v>77.72038469445063</v>
      </c>
      <c r="T24" s="60" t="s">
        <v>3</v>
      </c>
      <c r="U24" s="81">
        <v>31.266533184383</v>
      </c>
      <c r="V24" s="80">
        <f t="shared" ref="V24" si="8">U25</f>
        <v>29.766795389525115</v>
      </c>
      <c r="W24" s="80">
        <f t="shared" ref="W24" si="9">V25</f>
        <v>33.98220830068675</v>
      </c>
      <c r="X24" s="80">
        <f t="shared" ref="X24" si="10">W25</f>
        <v>38.980789165535654</v>
      </c>
      <c r="Y24" s="80">
        <f t="shared" ref="Y24" si="11">X25</f>
        <v>43.482374629545646</v>
      </c>
      <c r="Z24" s="80">
        <f t="shared" ref="Z24" si="12">Y25</f>
        <v>43.798031481216739</v>
      </c>
      <c r="AA24" s="80">
        <f t="shared" ref="AA24" si="13">Z25</f>
        <v>43.527305138550759</v>
      </c>
      <c r="AB24" s="80">
        <f t="shared" ref="AB24" si="14">AA25</f>
        <v>41.025062872454811</v>
      </c>
      <c r="AC24" s="80">
        <f t="shared" ref="AC24" si="15">AB25</f>
        <v>44.08593059755232</v>
      </c>
      <c r="AD24" s="80">
        <f t="shared" ref="AD24" si="16">AC25</f>
        <v>46.694683851542422</v>
      </c>
      <c r="AE24" s="80">
        <f t="shared" ref="AE24" si="17">AD25</f>
        <v>51.596735981946303</v>
      </c>
      <c r="AF24" s="80">
        <f t="shared" ref="AF24" si="18">AE25</f>
        <v>56.498788112350184</v>
      </c>
    </row>
    <row r="25" spans="1:36" x14ac:dyDescent="0.3">
      <c r="A25" s="60" t="s">
        <v>4</v>
      </c>
      <c r="B25" s="80">
        <f t="shared" ref="B25:M25" si="19">B24+B33</f>
        <v>8.4696129464305514</v>
      </c>
      <c r="C25" s="80">
        <f t="shared" si="19"/>
        <v>14.070404352971446</v>
      </c>
      <c r="D25" s="80">
        <f t="shared" si="19"/>
        <v>39.768233176857166</v>
      </c>
      <c r="E25" s="80">
        <f t="shared" si="19"/>
        <v>38.755751952135995</v>
      </c>
      <c r="F25" s="80">
        <f t="shared" si="19"/>
        <v>28.635400217966549</v>
      </c>
      <c r="G25" s="80">
        <f t="shared" si="19"/>
        <v>61.196638249935035</v>
      </c>
      <c r="H25" s="80">
        <f t="shared" si="19"/>
        <v>54.368838833710413</v>
      </c>
      <c r="I25" s="80">
        <f t="shared" si="19"/>
        <v>55.41593075150648</v>
      </c>
      <c r="J25" s="80">
        <f t="shared" si="19"/>
        <v>74.314577970599103</v>
      </c>
      <c r="K25" s="80">
        <f t="shared" si="19"/>
        <v>69.872204773719318</v>
      </c>
      <c r="L25" s="80">
        <f t="shared" si="19"/>
        <v>77.72038469445063</v>
      </c>
      <c r="M25" s="81">
        <f t="shared" si="19"/>
        <v>84.941015423381131</v>
      </c>
      <c r="T25" s="60" t="s">
        <v>4</v>
      </c>
      <c r="U25" s="80">
        <f t="shared" ref="U25:AF25" si="20">U24+U33</f>
        <v>29.766795389525115</v>
      </c>
      <c r="V25" s="80">
        <f t="shared" si="20"/>
        <v>33.98220830068675</v>
      </c>
      <c r="W25" s="80">
        <f t="shared" si="20"/>
        <v>38.980789165535654</v>
      </c>
      <c r="X25" s="80">
        <f t="shared" si="20"/>
        <v>43.482374629545646</v>
      </c>
      <c r="Y25" s="80">
        <f t="shared" si="20"/>
        <v>43.798031481216739</v>
      </c>
      <c r="Z25" s="80">
        <f t="shared" si="20"/>
        <v>43.527305138550759</v>
      </c>
      <c r="AA25" s="80">
        <f t="shared" si="20"/>
        <v>41.025062872454811</v>
      </c>
      <c r="AB25" s="80">
        <f t="shared" si="20"/>
        <v>44.08593059755232</v>
      </c>
      <c r="AC25" s="80">
        <f t="shared" si="20"/>
        <v>46.694683851542422</v>
      </c>
      <c r="AD25" s="80">
        <f t="shared" si="20"/>
        <v>51.596735981946303</v>
      </c>
      <c r="AE25" s="80">
        <f t="shared" si="20"/>
        <v>56.498788112350184</v>
      </c>
      <c r="AF25" s="81">
        <f t="shared" si="20"/>
        <v>60.646510593399015</v>
      </c>
    </row>
    <row r="26" spans="1:36" x14ac:dyDescent="0.3">
      <c r="A26" s="60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T26" s="60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</row>
    <row r="27" spans="1:36" x14ac:dyDescent="0.3">
      <c r="A27" s="60"/>
      <c r="B27" s="51" t="s">
        <v>5</v>
      </c>
      <c r="C27" s="51" t="s">
        <v>6</v>
      </c>
      <c r="D27" s="51" t="s">
        <v>7</v>
      </c>
      <c r="E27" s="51" t="s">
        <v>8</v>
      </c>
      <c r="F27" s="51" t="s">
        <v>9</v>
      </c>
      <c r="G27" s="51" t="s">
        <v>10</v>
      </c>
      <c r="H27" s="51" t="s">
        <v>11</v>
      </c>
      <c r="I27" s="51" t="s">
        <v>12</v>
      </c>
      <c r="J27" s="51" t="s">
        <v>13</v>
      </c>
      <c r="K27" s="51" t="s">
        <v>14</v>
      </c>
      <c r="L27" s="51" t="s">
        <v>15</v>
      </c>
      <c r="M27" s="51" t="s">
        <v>16</v>
      </c>
      <c r="T27" s="60"/>
      <c r="U27" s="51" t="s">
        <v>5</v>
      </c>
      <c r="V27" s="51" t="s">
        <v>6</v>
      </c>
      <c r="W27" s="51" t="s">
        <v>7</v>
      </c>
      <c r="X27" s="51" t="s">
        <v>8</v>
      </c>
      <c r="Y27" s="51" t="s">
        <v>9</v>
      </c>
      <c r="Z27" s="51" t="s">
        <v>10</v>
      </c>
      <c r="AA27" s="51" t="s">
        <v>11</v>
      </c>
      <c r="AB27" s="51" t="s">
        <v>12</v>
      </c>
      <c r="AC27" s="51" t="s">
        <v>13</v>
      </c>
      <c r="AD27" s="51" t="s">
        <v>14</v>
      </c>
      <c r="AE27" s="51" t="s">
        <v>15</v>
      </c>
      <c r="AF27" s="51" t="s">
        <v>16</v>
      </c>
    </row>
    <row r="28" spans="1:36" ht="20.399999999999999" x14ac:dyDescent="0.3">
      <c r="A28" s="60" t="s">
        <v>134</v>
      </c>
      <c r="B28" s="84">
        <v>20</v>
      </c>
      <c r="C28" s="84">
        <v>20</v>
      </c>
      <c r="D28" s="84">
        <v>45</v>
      </c>
      <c r="E28" s="84">
        <v>12</v>
      </c>
      <c r="F28" s="84">
        <v>1</v>
      </c>
      <c r="G28" s="84">
        <v>50</v>
      </c>
      <c r="H28" s="84">
        <v>5</v>
      </c>
      <c r="I28" s="84">
        <v>20</v>
      </c>
      <c r="J28" s="84">
        <v>45</v>
      </c>
      <c r="K28" s="84">
        <v>10</v>
      </c>
      <c r="L28" s="84">
        <v>29.072024327059385</v>
      </c>
      <c r="M28" s="84">
        <v>19.638981951762851</v>
      </c>
      <c r="T28" s="60" t="s">
        <v>134</v>
      </c>
      <c r="U28" s="109">
        <v>14.181632559618899</v>
      </c>
      <c r="V28" s="109">
        <v>21.735637769440601</v>
      </c>
      <c r="W28" s="109">
        <v>24.944243980898602</v>
      </c>
      <c r="X28" s="109">
        <v>22.441686003590998</v>
      </c>
      <c r="Y28" s="109">
        <v>15.4370211882039</v>
      </c>
      <c r="Z28" s="109">
        <v>18.048189852955801</v>
      </c>
      <c r="AA28" s="109">
        <v>12.405763039337799</v>
      </c>
      <c r="AB28" s="109">
        <v>25.779035214288701</v>
      </c>
      <c r="AC28" s="109">
        <v>22.688383573103799</v>
      </c>
      <c r="AD28" s="109">
        <v>23.972528538334998</v>
      </c>
      <c r="AE28" s="109">
        <v>23.972528538334998</v>
      </c>
      <c r="AF28" s="109">
        <v>22.9736474628594</v>
      </c>
    </row>
    <row r="29" spans="1:36" ht="20.399999999999999" x14ac:dyDescent="0.3">
      <c r="A29" s="60" t="s">
        <v>68</v>
      </c>
      <c r="B29" s="84">
        <v>-5.7503870535694466</v>
      </c>
      <c r="C29" s="84">
        <v>-2.5192085934591066</v>
      </c>
      <c r="D29" s="84">
        <v>-8.442171176114277</v>
      </c>
      <c r="E29" s="84">
        <v>-3.4924812247211738</v>
      </c>
      <c r="F29" s="84">
        <v>-2.3603517341694489</v>
      </c>
      <c r="G29" s="84">
        <v>-4.7787619680315201</v>
      </c>
      <c r="H29" s="84">
        <v>-3.187799416224621</v>
      </c>
      <c r="I29" s="84">
        <v>-8.0929080822039321</v>
      </c>
      <c r="J29" s="84">
        <v>-14.91135278090738</v>
      </c>
      <c r="K29" s="84">
        <v>-6.2023731968797922</v>
      </c>
      <c r="L29" s="84">
        <v>-10.143844406328069</v>
      </c>
      <c r="M29" s="84">
        <v>-6.5874944312039325</v>
      </c>
      <c r="T29" s="60" t="s">
        <v>68</v>
      </c>
      <c r="U29" s="109">
        <v>-4.9862993965777873</v>
      </c>
      <c r="V29" s="109">
        <v>-6.8251539003799673</v>
      </c>
      <c r="W29" s="109">
        <v>-9.2505921581506989</v>
      </c>
      <c r="X29" s="109">
        <v>-7.2450295816820072</v>
      </c>
      <c r="Y29" s="109">
        <v>-4.4262933786338072</v>
      </c>
      <c r="Z29" s="109">
        <v>-7.6238452377227874</v>
      </c>
      <c r="AA29" s="109">
        <v>-4.2129343475347474</v>
      </c>
      <c r="AB29" s="109">
        <v>-12.023096531292198</v>
      </c>
      <c r="AC29" s="109">
        <v>-9.3845593612146985</v>
      </c>
      <c r="AD29" s="109">
        <v>-8.3754054500321189</v>
      </c>
      <c r="AE29" s="109">
        <v>-8.3754054500321189</v>
      </c>
      <c r="AF29" s="109">
        <v>-8.130854023911569</v>
      </c>
      <c r="AG29" s="69">
        <v>-100.38014583786813</v>
      </c>
      <c r="AH29" s="55">
        <v>-90.859468817164498</v>
      </c>
      <c r="AI29" s="69">
        <f>AG29-AH29</f>
        <v>-9.52067702070363</v>
      </c>
      <c r="AJ29" s="69">
        <f>AI29/12</f>
        <v>-0.79338975172530246</v>
      </c>
    </row>
    <row r="30" spans="1:36" x14ac:dyDescent="0.3">
      <c r="A30" s="60" t="s">
        <v>17</v>
      </c>
      <c r="B30" s="84">
        <v>-10.130000000000001</v>
      </c>
      <c r="C30" s="84">
        <v>-11.88</v>
      </c>
      <c r="D30" s="84">
        <v>-10.86</v>
      </c>
      <c r="E30" s="84">
        <v>-9.52</v>
      </c>
      <c r="F30" s="84">
        <v>-8.76</v>
      </c>
      <c r="G30" s="84">
        <v>-12.66</v>
      </c>
      <c r="H30" s="84">
        <v>-8.64</v>
      </c>
      <c r="I30" s="84">
        <v>-10.86</v>
      </c>
      <c r="J30" s="84">
        <v>-11.19</v>
      </c>
      <c r="K30" s="84">
        <v>-8.24</v>
      </c>
      <c r="L30" s="84">
        <v>-11.08</v>
      </c>
      <c r="M30" s="84">
        <v>-5.8308567916284222</v>
      </c>
      <c r="T30" s="60" t="s">
        <v>17</v>
      </c>
      <c r="U30" s="84">
        <f>$AH$30/12</f>
        <v>-10.695070957898997</v>
      </c>
      <c r="V30" s="84">
        <f t="shared" ref="V30:AF30" si="21">$AH$30/12</f>
        <v>-10.695070957898997</v>
      </c>
      <c r="W30" s="84">
        <f t="shared" si="21"/>
        <v>-10.695070957898997</v>
      </c>
      <c r="X30" s="84">
        <f t="shared" si="21"/>
        <v>-10.695070957898997</v>
      </c>
      <c r="Y30" s="84">
        <f t="shared" si="21"/>
        <v>-10.695070957898997</v>
      </c>
      <c r="Z30" s="84">
        <f t="shared" si="21"/>
        <v>-10.695070957898997</v>
      </c>
      <c r="AA30" s="84">
        <f t="shared" si="21"/>
        <v>-10.695070957898997</v>
      </c>
      <c r="AB30" s="84">
        <f t="shared" si="21"/>
        <v>-10.695070957898997</v>
      </c>
      <c r="AC30" s="84">
        <f t="shared" si="21"/>
        <v>-10.695070957898997</v>
      </c>
      <c r="AD30" s="84">
        <f t="shared" si="21"/>
        <v>-10.695070957898997</v>
      </c>
      <c r="AE30" s="84">
        <f t="shared" si="21"/>
        <v>-10.695070957898997</v>
      </c>
      <c r="AF30" s="84">
        <f t="shared" si="21"/>
        <v>-10.695070957898997</v>
      </c>
      <c r="AG30">
        <f>-117955891.834725+AG31</f>
        <v>-128340851.49478795</v>
      </c>
      <c r="AH30">
        <f>AG30/1000000</f>
        <v>-128.34085149478796</v>
      </c>
    </row>
    <row r="31" spans="1:36" x14ac:dyDescent="0.3">
      <c r="A31" s="60" t="s">
        <v>59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T31" s="60" t="s">
        <v>145</v>
      </c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>
        <v>-10384959.660062943</v>
      </c>
    </row>
    <row r="32" spans="1:36" x14ac:dyDescent="0.3">
      <c r="A32" s="6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T32" s="60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</row>
    <row r="33" spans="1:34" ht="39" customHeight="1" x14ac:dyDescent="0.3">
      <c r="A33" s="74" t="s">
        <v>19</v>
      </c>
      <c r="B33" s="83">
        <f>SUM(B28:B31)</f>
        <v>4.1196129464305518</v>
      </c>
      <c r="C33" s="83">
        <f t="shared" ref="C33:M33" si="22">SUM(C28:C31)</f>
        <v>5.6007914065408944</v>
      </c>
      <c r="D33" s="83">
        <f t="shared" si="22"/>
        <v>25.697828823885722</v>
      </c>
      <c r="E33" s="83">
        <f t="shared" si="22"/>
        <v>-1.0124812247211743</v>
      </c>
      <c r="F33" s="83">
        <f t="shared" si="22"/>
        <v>-10.120351734169448</v>
      </c>
      <c r="G33" s="83">
        <f t="shared" si="22"/>
        <v>32.561238031968486</v>
      </c>
      <c r="H33" s="83">
        <f t="shared" si="22"/>
        <v>-6.8277994162246216</v>
      </c>
      <c r="I33" s="83">
        <f t="shared" si="22"/>
        <v>1.0470919177960685</v>
      </c>
      <c r="J33" s="83">
        <f t="shared" si="22"/>
        <v>18.898647219092624</v>
      </c>
      <c r="K33" s="83">
        <f t="shared" si="22"/>
        <v>-4.4423731968797924</v>
      </c>
      <c r="L33" s="83">
        <f t="shared" si="22"/>
        <v>7.848179920731317</v>
      </c>
      <c r="M33" s="83">
        <f t="shared" si="22"/>
        <v>7.2206307289304963</v>
      </c>
      <c r="O33" s="91">
        <v>40.072606261754323</v>
      </c>
      <c r="P33">
        <v>26.916533184383002</v>
      </c>
      <c r="Q33" s="91">
        <v>13.156073077371321</v>
      </c>
      <c r="R33">
        <v>1.0963394231142767</v>
      </c>
      <c r="T33" s="74" t="s">
        <v>19</v>
      </c>
      <c r="U33" s="83">
        <f>SUM(U28:U31)</f>
        <v>-1.4997377948578841</v>
      </c>
      <c r="V33" s="83">
        <f t="shared" ref="V33:AF33" si="23">SUM(V28:V31)</f>
        <v>4.2154129111616374</v>
      </c>
      <c r="W33" s="83">
        <f t="shared" si="23"/>
        <v>4.9985808648489058</v>
      </c>
      <c r="X33" s="83">
        <f t="shared" si="23"/>
        <v>4.5015854640099935</v>
      </c>
      <c r="Y33" s="83">
        <f t="shared" si="23"/>
        <v>0.31565685167109514</v>
      </c>
      <c r="Z33" s="83">
        <f t="shared" si="23"/>
        <v>-0.2707263426659825</v>
      </c>
      <c r="AA33" s="83">
        <f t="shared" si="23"/>
        <v>-2.502242266095946</v>
      </c>
      <c r="AB33" s="83">
        <f t="shared" si="23"/>
        <v>3.0608677250975056</v>
      </c>
      <c r="AC33" s="83">
        <f t="shared" si="23"/>
        <v>2.6087532539901037</v>
      </c>
      <c r="AD33" s="83">
        <f t="shared" si="23"/>
        <v>4.9020521304038827</v>
      </c>
      <c r="AE33" s="83">
        <f t="shared" si="23"/>
        <v>4.9020521304038827</v>
      </c>
      <c r="AF33" s="83">
        <f t="shared" si="23"/>
        <v>4.1477224810488345</v>
      </c>
    </row>
    <row r="38" spans="1:34" x14ac:dyDescent="0.3">
      <c r="U38" t="s">
        <v>5</v>
      </c>
      <c r="V38" s="71" t="s">
        <v>6</v>
      </c>
      <c r="W38" t="s">
        <v>7</v>
      </c>
      <c r="X38" s="71" t="s">
        <v>8</v>
      </c>
      <c r="Y38" t="s">
        <v>9</v>
      </c>
      <c r="Z38" s="71" t="s">
        <v>10</v>
      </c>
      <c r="AA38" t="s">
        <v>11</v>
      </c>
      <c r="AB38" s="71" t="s">
        <v>12</v>
      </c>
      <c r="AC38" t="s">
        <v>13</v>
      </c>
      <c r="AD38" s="71" t="s">
        <v>14</v>
      </c>
      <c r="AE38" t="s">
        <v>15</v>
      </c>
      <c r="AF38" s="71" t="s">
        <v>16</v>
      </c>
    </row>
    <row r="39" spans="1:34" x14ac:dyDescent="0.3">
      <c r="T39" t="s">
        <v>148</v>
      </c>
      <c r="U39" s="110">
        <v>-1.4997377948578841</v>
      </c>
      <c r="V39" s="110">
        <v>4.2154129111616374</v>
      </c>
      <c r="W39" s="110">
        <v>4.9985808648489058</v>
      </c>
      <c r="X39" s="110">
        <v>4.5015854640099935</v>
      </c>
      <c r="Y39" s="110">
        <v>0.31565685167109514</v>
      </c>
      <c r="Z39" s="110">
        <v>-0.2707263426659825</v>
      </c>
      <c r="AA39" s="110">
        <v>-2.502242266095946</v>
      </c>
      <c r="AB39" s="110">
        <v>3.0608677250975056</v>
      </c>
      <c r="AC39" s="110">
        <v>2.6087532539901037</v>
      </c>
      <c r="AD39" s="110">
        <v>4.9020521304038827</v>
      </c>
      <c r="AE39" s="110">
        <v>4.9020521304038827</v>
      </c>
      <c r="AF39" s="110">
        <v>4.1477224810488345</v>
      </c>
    </row>
    <row r="40" spans="1:34" x14ac:dyDescent="0.3">
      <c r="T40" t="s">
        <v>146</v>
      </c>
      <c r="U40" s="69">
        <f>U39+$AH$40</f>
        <v>-2.9876127816078162</v>
      </c>
      <c r="V40" s="69">
        <f t="shared" ref="V40:AF40" si="24">V39+$AH$40</f>
        <v>2.7275379244117053</v>
      </c>
      <c r="W40" s="69">
        <f t="shared" si="24"/>
        <v>3.5107058780989737</v>
      </c>
      <c r="X40" s="69">
        <f t="shared" si="24"/>
        <v>3.0137104772600614</v>
      </c>
      <c r="Y40" s="69">
        <f t="shared" si="24"/>
        <v>-1.172218135078837</v>
      </c>
      <c r="Z40" s="69">
        <f t="shared" si="24"/>
        <v>-1.7586013294159146</v>
      </c>
      <c r="AA40" s="69">
        <f t="shared" si="24"/>
        <v>-3.9901172528458781</v>
      </c>
      <c r="AB40" s="69">
        <f t="shared" si="24"/>
        <v>1.5729927383475735</v>
      </c>
      <c r="AC40" s="69">
        <f t="shared" si="24"/>
        <v>1.1208782672401716</v>
      </c>
      <c r="AD40" s="69">
        <f t="shared" si="24"/>
        <v>3.4141771436539505</v>
      </c>
      <c r="AE40" s="69">
        <f t="shared" si="24"/>
        <v>3.4141771436539505</v>
      </c>
      <c r="AF40" s="69">
        <f t="shared" si="24"/>
        <v>2.6598474942989023</v>
      </c>
      <c r="AG40" s="69">
        <f>Main!D5</f>
        <v>-17854499.840999186</v>
      </c>
      <c r="AH40" s="69">
        <f>AG40/12000000</f>
        <v>-1.4878749867499321</v>
      </c>
    </row>
    <row r="41" spans="1:34" x14ac:dyDescent="0.3">
      <c r="T41" t="s">
        <v>147</v>
      </c>
      <c r="U41" s="69">
        <f>U39+$AH$41</f>
        <v>-46.010616658564324</v>
      </c>
      <c r="V41" s="69">
        <f t="shared" ref="V41:AF41" si="25">V39+$AH$41</f>
        <v>-40.295465952544802</v>
      </c>
      <c r="W41" s="69">
        <f t="shared" si="25"/>
        <v>-39.512297998857534</v>
      </c>
      <c r="X41" s="69">
        <f t="shared" si="25"/>
        <v>-40.009293399696446</v>
      </c>
      <c r="Y41" s="69">
        <f t="shared" si="25"/>
        <v>-44.195222012035345</v>
      </c>
      <c r="Z41" s="69">
        <f t="shared" si="25"/>
        <v>-44.781605206372419</v>
      </c>
      <c r="AA41" s="69">
        <f t="shared" si="25"/>
        <v>-47.013121129802386</v>
      </c>
      <c r="AB41" s="69">
        <f t="shared" si="25"/>
        <v>-41.450011138608929</v>
      </c>
      <c r="AC41" s="69">
        <f t="shared" si="25"/>
        <v>-41.902125609716336</v>
      </c>
      <c r="AD41" s="69">
        <f t="shared" si="25"/>
        <v>-39.608826733302557</v>
      </c>
      <c r="AE41" s="69">
        <f t="shared" si="25"/>
        <v>-39.608826733302557</v>
      </c>
      <c r="AF41" s="69">
        <f t="shared" si="25"/>
        <v>-40.363156382657607</v>
      </c>
      <c r="AG41" s="69">
        <f>Main!D26</f>
        <v>-534130546.36447728</v>
      </c>
      <c r="AH41" s="69">
        <f>AG41/12000000</f>
        <v>-44.510878863706438</v>
      </c>
    </row>
    <row r="43" spans="1:34" x14ac:dyDescent="0.3">
      <c r="T43" t="s">
        <v>149</v>
      </c>
    </row>
    <row r="61" spans="1:27" ht="18" x14ac:dyDescent="0.35">
      <c r="A61" s="114" t="s">
        <v>133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O61" s="106">
        <v>18301415.579251997</v>
      </c>
      <c r="P61" s="106">
        <v>18301415.579251997</v>
      </c>
      <c r="Q61" s="107">
        <v>7383783.7021439997</v>
      </c>
      <c r="R61" s="107">
        <v>27594482.272974398</v>
      </c>
      <c r="S61" s="107">
        <v>11655819.574897997</v>
      </c>
      <c r="T61" s="107">
        <v>4962159.0747999996</v>
      </c>
      <c r="U61" s="107">
        <v>14810180.324399995</v>
      </c>
      <c r="V61" s="107">
        <v>7608535.7611150015</v>
      </c>
      <c r="W61" s="107">
        <v>22994774.325382996</v>
      </c>
      <c r="X61" s="107">
        <v>45757218.860776998</v>
      </c>
      <c r="Y61" s="107">
        <v>16326527.067000002</v>
      </c>
      <c r="Z61" s="107">
        <v>24390038.9131</v>
      </c>
      <c r="AA61" s="107">
        <v>16778662.416664802</v>
      </c>
    </row>
    <row r="62" spans="1:27" x14ac:dyDescent="0.3">
      <c r="A62" s="71" t="s">
        <v>135</v>
      </c>
      <c r="B62" t="s">
        <v>5</v>
      </c>
      <c r="C62" s="71" t="s">
        <v>6</v>
      </c>
      <c r="D62" t="s">
        <v>7</v>
      </c>
      <c r="E62" s="71" t="s">
        <v>8</v>
      </c>
      <c r="F62" t="s">
        <v>9</v>
      </c>
      <c r="G62" s="71" t="s">
        <v>10</v>
      </c>
      <c r="H62" t="s">
        <v>11</v>
      </c>
      <c r="I62" s="71" t="s">
        <v>12</v>
      </c>
      <c r="J62" t="s">
        <v>13</v>
      </c>
      <c r="K62" s="71" t="s">
        <v>14</v>
      </c>
      <c r="L62" t="s">
        <v>15</v>
      </c>
      <c r="M62" s="71" t="s">
        <v>16</v>
      </c>
      <c r="O62" s="107">
        <v>7383783.7021439997</v>
      </c>
      <c r="P62">
        <f>P61/1000000</f>
        <v>18.301415579251998</v>
      </c>
      <c r="Q62">
        <f t="shared" ref="Q62:AA62" si="26">Q61/1000000</f>
        <v>7.383783702144</v>
      </c>
      <c r="R62">
        <f t="shared" si="26"/>
        <v>27.5944822729744</v>
      </c>
      <c r="S62">
        <f t="shared" si="26"/>
        <v>11.655819574897997</v>
      </c>
      <c r="T62">
        <f t="shared" si="26"/>
        <v>4.9621590747999997</v>
      </c>
      <c r="U62">
        <f t="shared" si="26"/>
        <v>14.810180324399994</v>
      </c>
      <c r="V62">
        <f t="shared" si="26"/>
        <v>7.6085357611150011</v>
      </c>
      <c r="W62">
        <f t="shared" si="26"/>
        <v>22.994774325382995</v>
      </c>
      <c r="X62">
        <f t="shared" si="26"/>
        <v>45.757218860777002</v>
      </c>
      <c r="Y62">
        <f t="shared" si="26"/>
        <v>16.326527067000001</v>
      </c>
      <c r="Z62">
        <f t="shared" si="26"/>
        <v>24.3900389131</v>
      </c>
      <c r="AA62">
        <f t="shared" si="26"/>
        <v>16.778662416664801</v>
      </c>
    </row>
    <row r="63" spans="1:27" x14ac:dyDescent="0.3">
      <c r="A63" s="60" t="s">
        <v>1</v>
      </c>
      <c r="B63" s="77">
        <v>44562</v>
      </c>
      <c r="C63" s="77">
        <v>44593</v>
      </c>
      <c r="D63" s="77">
        <v>44621</v>
      </c>
      <c r="E63" s="77">
        <v>44652</v>
      </c>
      <c r="F63" s="77">
        <v>44682</v>
      </c>
      <c r="G63" s="77">
        <v>44713</v>
      </c>
      <c r="H63" s="77">
        <v>44743</v>
      </c>
      <c r="I63" s="77">
        <v>44774</v>
      </c>
      <c r="J63" s="77">
        <v>44805</v>
      </c>
      <c r="K63" s="77">
        <v>44835</v>
      </c>
      <c r="L63" s="77">
        <v>44866</v>
      </c>
      <c r="M63" s="77">
        <v>44896</v>
      </c>
      <c r="O63" s="107">
        <v>27594482.272974398</v>
      </c>
    </row>
    <row r="64" spans="1:27" x14ac:dyDescent="0.3">
      <c r="A64" s="60" t="s">
        <v>2</v>
      </c>
      <c r="B64" s="77">
        <v>44592</v>
      </c>
      <c r="C64" s="77">
        <v>44620</v>
      </c>
      <c r="D64" s="77">
        <v>44651</v>
      </c>
      <c r="E64" s="77">
        <v>44681</v>
      </c>
      <c r="F64" s="77">
        <v>44712</v>
      </c>
      <c r="G64" s="77">
        <v>44742</v>
      </c>
      <c r="H64" s="77">
        <v>44773</v>
      </c>
      <c r="I64" s="77">
        <v>44804</v>
      </c>
      <c r="J64" s="77">
        <v>44834</v>
      </c>
      <c r="K64" s="77">
        <v>44865</v>
      </c>
      <c r="L64" s="77">
        <v>44895</v>
      </c>
      <c r="M64" s="77">
        <v>44926</v>
      </c>
      <c r="O64" s="107">
        <v>11655819.574897997</v>
      </c>
    </row>
    <row r="65" spans="1:15" x14ac:dyDescent="0.3">
      <c r="A65" s="60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O65" s="107">
        <v>4962159.0747999996</v>
      </c>
    </row>
    <row r="66" spans="1:15" x14ac:dyDescent="0.3">
      <c r="A66" s="60" t="s">
        <v>3</v>
      </c>
      <c r="B66" s="79">
        <v>4.3499999999999996</v>
      </c>
      <c r="C66" s="80">
        <f t="shared" ref="C66" si="27">B67</f>
        <v>-10.200000000000001</v>
      </c>
      <c r="D66" s="80">
        <f t="shared" ref="D66" si="28">C67</f>
        <v>-26.260000000000005</v>
      </c>
      <c r="E66" s="80">
        <f t="shared" ref="E66" si="29">D67</f>
        <v>-42.180000000000007</v>
      </c>
      <c r="F66" s="80">
        <f t="shared" ref="F66" si="30">E67</f>
        <v>-55.030000000000008</v>
      </c>
      <c r="G66" s="80">
        <f t="shared" ref="G66" si="31">F67</f>
        <v>-67.28</v>
      </c>
      <c r="H66" s="80">
        <f t="shared" ref="H66" si="32">G67</f>
        <v>-85.14</v>
      </c>
      <c r="I66" s="80">
        <f t="shared" ref="I66" si="33">H67</f>
        <v>-95.64</v>
      </c>
      <c r="J66" s="80">
        <f t="shared" ref="J66" si="34">I67</f>
        <v>-111.19</v>
      </c>
      <c r="K66" s="80">
        <f t="shared" ref="K66" si="35">J67</f>
        <v>-128.03</v>
      </c>
      <c r="L66" s="80">
        <f t="shared" ref="L66" si="36">K67</f>
        <v>-141.44</v>
      </c>
      <c r="M66" s="80">
        <f t="shared" ref="M66" si="37">L67</f>
        <v>-157.4</v>
      </c>
      <c r="O66" s="107">
        <v>14810180.324399995</v>
      </c>
    </row>
    <row r="67" spans="1:15" x14ac:dyDescent="0.3">
      <c r="A67" s="60" t="s">
        <v>4</v>
      </c>
      <c r="B67" s="80">
        <f t="shared" ref="B67:M67" si="38">B66+B76</f>
        <v>-10.200000000000001</v>
      </c>
      <c r="C67" s="80">
        <f t="shared" si="38"/>
        <v>-26.260000000000005</v>
      </c>
      <c r="D67" s="80">
        <f t="shared" si="38"/>
        <v>-42.180000000000007</v>
      </c>
      <c r="E67" s="80">
        <f t="shared" si="38"/>
        <v>-55.030000000000008</v>
      </c>
      <c r="F67" s="80">
        <f t="shared" si="38"/>
        <v>-67.28</v>
      </c>
      <c r="G67" s="80">
        <f t="shared" si="38"/>
        <v>-85.14</v>
      </c>
      <c r="H67" s="80">
        <f t="shared" si="38"/>
        <v>-95.64</v>
      </c>
      <c r="I67" s="80">
        <f t="shared" si="38"/>
        <v>-111.19</v>
      </c>
      <c r="J67" s="80">
        <f t="shared" si="38"/>
        <v>-128.03</v>
      </c>
      <c r="K67" s="80">
        <f t="shared" si="38"/>
        <v>-141.44</v>
      </c>
      <c r="L67" s="80">
        <f t="shared" si="38"/>
        <v>-157.4</v>
      </c>
      <c r="M67" s="81">
        <f t="shared" si="38"/>
        <v>-168.34085679162843</v>
      </c>
      <c r="O67" s="107">
        <v>7608535.7611150015</v>
      </c>
    </row>
    <row r="68" spans="1:15" x14ac:dyDescent="0.3">
      <c r="A68" s="60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O68" s="107">
        <v>22994774.325382996</v>
      </c>
    </row>
    <row r="69" spans="1:15" x14ac:dyDescent="0.3">
      <c r="A69" s="60"/>
      <c r="B69" s="51" t="s">
        <v>5</v>
      </c>
      <c r="C69" s="51" t="s">
        <v>6</v>
      </c>
      <c r="D69" s="51" t="s">
        <v>7</v>
      </c>
      <c r="E69" s="51" t="s">
        <v>8</v>
      </c>
      <c r="F69" s="51" t="s">
        <v>9</v>
      </c>
      <c r="G69" s="51" t="s">
        <v>10</v>
      </c>
      <c r="H69" s="51" t="s">
        <v>11</v>
      </c>
      <c r="I69" s="51" t="s">
        <v>12</v>
      </c>
      <c r="J69" s="51" t="s">
        <v>13</v>
      </c>
      <c r="K69" s="51" t="s">
        <v>14</v>
      </c>
      <c r="L69" s="51" t="s">
        <v>15</v>
      </c>
      <c r="M69" s="51" t="s">
        <v>16</v>
      </c>
      <c r="O69" s="107">
        <v>45757218.860776998</v>
      </c>
    </row>
    <row r="70" spans="1:15" x14ac:dyDescent="0.3">
      <c r="A70" s="60" t="s">
        <v>137</v>
      </c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O70" s="107">
        <v>16326527.067000002</v>
      </c>
    </row>
    <row r="71" spans="1:15" x14ac:dyDescent="0.3">
      <c r="A71" s="60" t="s">
        <v>138</v>
      </c>
      <c r="B71" s="93">
        <v>-4.42</v>
      </c>
      <c r="C71" s="93">
        <v>-4.18</v>
      </c>
      <c r="D71" s="93">
        <v>-5.0599999999999996</v>
      </c>
      <c r="E71" s="93">
        <v>-3.33</v>
      </c>
      <c r="F71" s="93">
        <v>-3.49</v>
      </c>
      <c r="G71" s="93">
        <v>-5.2</v>
      </c>
      <c r="H71" s="93">
        <v>-1.86</v>
      </c>
      <c r="I71" s="93">
        <v>-4.6900000000000004</v>
      </c>
      <c r="J71" s="93">
        <v>-5.65</v>
      </c>
      <c r="K71" s="93">
        <v>-5.17</v>
      </c>
      <c r="L71" s="93">
        <v>-4.88</v>
      </c>
      <c r="M71" s="93">
        <v>-5.1100000000000003</v>
      </c>
      <c r="O71" s="107">
        <v>24390038.9131</v>
      </c>
    </row>
    <row r="72" spans="1:15" x14ac:dyDescent="0.3">
      <c r="A72" s="92" t="s">
        <v>139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O72" s="107">
        <v>16778662.416664802</v>
      </c>
    </row>
    <row r="73" spans="1:15" x14ac:dyDescent="0.3">
      <c r="A73" s="60" t="s">
        <v>17</v>
      </c>
      <c r="B73" s="84">
        <v>-10.130000000000001</v>
      </c>
      <c r="C73" s="84">
        <v>-11.88</v>
      </c>
      <c r="D73" s="84">
        <v>-10.86</v>
      </c>
      <c r="E73" s="84">
        <v>-9.52</v>
      </c>
      <c r="F73" s="84">
        <v>-8.76</v>
      </c>
      <c r="G73" s="84">
        <v>-12.66</v>
      </c>
      <c r="H73" s="84">
        <v>-8.64</v>
      </c>
      <c r="I73" s="84">
        <v>-10.86</v>
      </c>
      <c r="J73" s="84">
        <v>-11.19</v>
      </c>
      <c r="K73" s="84">
        <v>-8.24</v>
      </c>
      <c r="L73" s="84">
        <v>-11.08</v>
      </c>
      <c r="M73" s="84">
        <v>-5.8308567916284222</v>
      </c>
    </row>
    <row r="74" spans="1:15" x14ac:dyDescent="0.3">
      <c r="A74" s="60" t="s">
        <v>140</v>
      </c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1:15" x14ac:dyDescent="0.3">
      <c r="A75" s="60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5" x14ac:dyDescent="0.3">
      <c r="A76" s="74" t="s">
        <v>19</v>
      </c>
      <c r="B76" s="83">
        <f t="shared" ref="B76:M76" si="39">SUM(B70:B74)</f>
        <v>-14.55</v>
      </c>
      <c r="C76" s="83">
        <f t="shared" si="39"/>
        <v>-16.060000000000002</v>
      </c>
      <c r="D76" s="83">
        <f t="shared" si="39"/>
        <v>-15.919999999999998</v>
      </c>
      <c r="E76" s="83">
        <f t="shared" si="39"/>
        <v>-12.85</v>
      </c>
      <c r="F76" s="83">
        <f t="shared" si="39"/>
        <v>-12.25</v>
      </c>
      <c r="G76" s="83">
        <f t="shared" si="39"/>
        <v>-17.86</v>
      </c>
      <c r="H76" s="83">
        <f t="shared" si="39"/>
        <v>-10.5</v>
      </c>
      <c r="I76" s="83">
        <f t="shared" si="39"/>
        <v>-15.55</v>
      </c>
      <c r="J76" s="83">
        <f t="shared" si="39"/>
        <v>-16.84</v>
      </c>
      <c r="K76" s="83">
        <f t="shared" si="39"/>
        <v>-13.41</v>
      </c>
      <c r="L76" s="83">
        <f t="shared" si="39"/>
        <v>-15.96</v>
      </c>
      <c r="M76" s="83">
        <f t="shared" si="39"/>
        <v>-10.940856791628423</v>
      </c>
    </row>
    <row r="79" spans="1:15" x14ac:dyDescent="0.3">
      <c r="A79" s="74" t="s">
        <v>135</v>
      </c>
      <c r="B79" s="74">
        <v>2022</v>
      </c>
    </row>
    <row r="80" spans="1:15" x14ac:dyDescent="0.3">
      <c r="A80" s="73" t="s">
        <v>1</v>
      </c>
      <c r="B80" s="95">
        <v>44562</v>
      </c>
    </row>
    <row r="81" spans="1:4" x14ac:dyDescent="0.3">
      <c r="A81" s="73" t="s">
        <v>2</v>
      </c>
      <c r="B81" s="95">
        <v>44926</v>
      </c>
    </row>
    <row r="82" spans="1:4" x14ac:dyDescent="0.3">
      <c r="A82" s="73"/>
      <c r="B82" s="96"/>
    </row>
    <row r="83" spans="1:4" x14ac:dyDescent="0.3">
      <c r="A83" s="73" t="s">
        <v>3</v>
      </c>
      <c r="B83" s="97">
        <v>4.3499999999999996</v>
      </c>
    </row>
    <row r="84" spans="1:4" x14ac:dyDescent="0.3">
      <c r="A84" s="73" t="s">
        <v>4</v>
      </c>
      <c r="B84" s="98">
        <f>B83+B93</f>
        <v>-3.1249999999999947</v>
      </c>
    </row>
    <row r="85" spans="1:4" x14ac:dyDescent="0.3">
      <c r="A85" s="73"/>
      <c r="B85" s="96"/>
    </row>
    <row r="86" spans="1:4" x14ac:dyDescent="0.3">
      <c r="A86" s="73"/>
      <c r="B86" s="74"/>
    </row>
    <row r="87" spans="1:4" x14ac:dyDescent="0.3">
      <c r="A87" s="73" t="s">
        <v>137</v>
      </c>
      <c r="B87" s="100">
        <v>218.56399999999999</v>
      </c>
    </row>
    <row r="88" spans="1:4" x14ac:dyDescent="0.3">
      <c r="A88" s="73" t="s">
        <v>138</v>
      </c>
      <c r="B88" s="100">
        <v>-53.04</v>
      </c>
    </row>
    <row r="89" spans="1:4" x14ac:dyDescent="0.3">
      <c r="A89" s="73" t="s">
        <v>89</v>
      </c>
      <c r="B89" s="100">
        <v>-12.7934802786658</v>
      </c>
    </row>
    <row r="90" spans="1:4" x14ac:dyDescent="0.3">
      <c r="A90" s="73" t="s">
        <v>17</v>
      </c>
      <c r="B90" s="100">
        <v>-133.40131280172469</v>
      </c>
    </row>
    <row r="91" spans="1:4" x14ac:dyDescent="0.3">
      <c r="A91" s="49" t="s">
        <v>141</v>
      </c>
      <c r="B91" s="100">
        <v>-26.804206919609499</v>
      </c>
      <c r="D91" s="101"/>
    </row>
    <row r="92" spans="1:4" x14ac:dyDescent="0.3">
      <c r="A92" s="73"/>
      <c r="B92" s="73"/>
      <c r="D92" s="102"/>
    </row>
    <row r="93" spans="1:4" x14ac:dyDescent="0.3">
      <c r="A93" s="74" t="s">
        <v>19</v>
      </c>
      <c r="B93" s="83">
        <f>SUM(B87:B91)</f>
        <v>-7.4749999999999943</v>
      </c>
    </row>
    <row r="94" spans="1:4" x14ac:dyDescent="0.3">
      <c r="A94" s="73" t="s">
        <v>142</v>
      </c>
      <c r="B94" s="99">
        <v>24.704687</v>
      </c>
    </row>
  </sheetData>
  <sheetProtection algorithmName="SHA-512" hashValue="S7K4T99GIezhEsAtBojRZ8vPCRjw6IJb1XyegYH/YTEW3sOwyE/W4DAnzFIZrLkfTV03SaHvRMtHBgB1VohYew==" saltValue="vbWL2eFLUNvbABP9Le/jyg==" spinCount="100000" sheet="1" objects="1" scenarios="1"/>
  <mergeCells count="4">
    <mergeCell ref="A1:M1"/>
    <mergeCell ref="A19:M19"/>
    <mergeCell ref="A61:M61"/>
    <mergeCell ref="T19:AF19"/>
  </mergeCells>
  <phoneticPr fontId="9" type="noConversion"/>
  <conditionalFormatting sqref="B93">
    <cfRule type="cellIs" dxfId="9" priority="3" operator="greaterThan">
      <formula>0</formula>
    </cfRule>
    <cfRule type="cellIs" dxfId="8" priority="4" operator="lessThanOrEqual">
      <formula>0</formula>
    </cfRule>
  </conditionalFormatting>
  <conditionalFormatting sqref="B16:M16">
    <cfRule type="cellIs" dxfId="7" priority="9" operator="greaterThan">
      <formula>0</formula>
    </cfRule>
    <cfRule type="cellIs" dxfId="6" priority="10" operator="lessThanOrEqual">
      <formula>0</formula>
    </cfRule>
  </conditionalFormatting>
  <conditionalFormatting sqref="B33:M33">
    <cfRule type="cellIs" dxfId="5" priority="7" operator="greaterThan">
      <formula>0</formula>
    </cfRule>
    <cfRule type="cellIs" dxfId="4" priority="8" operator="lessThanOrEqual">
      <formula>0</formula>
    </cfRule>
  </conditionalFormatting>
  <conditionalFormatting sqref="B76:M76">
    <cfRule type="cellIs" dxfId="3" priority="5" operator="greaterThan">
      <formula>0</formula>
    </cfRule>
    <cfRule type="cellIs" dxfId="2" priority="6" operator="lessThanOrEqual">
      <formula>0</formula>
    </cfRule>
  </conditionalFormatting>
  <conditionalFormatting sqref="U33:AF33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xr2:uid="{81BC7129-2BC9-4794-AC6E-3471CDA4B5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Flow'!B33:M33</xm:f>
              <xm:sqref>N33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zoomScale="59" zoomScaleNormal="59" workbookViewId="0">
      <selection activeCell="K28" sqref="K28"/>
    </sheetView>
  </sheetViews>
  <sheetFormatPr defaultRowHeight="14.4" x14ac:dyDescent="0.3"/>
  <cols>
    <col min="1" max="1" width="16.6640625" bestFit="1" customWidth="1"/>
    <col min="2" max="2" width="18.44140625" bestFit="1" customWidth="1"/>
    <col min="3" max="3" width="17.88671875" bestFit="1" customWidth="1"/>
    <col min="4" max="5" width="16.88671875" bestFit="1" customWidth="1"/>
    <col min="6" max="6" width="17.109375" bestFit="1" customWidth="1"/>
    <col min="7" max="7" width="16.88671875" bestFit="1" customWidth="1"/>
    <col min="8" max="8" width="18.109375" bestFit="1" customWidth="1"/>
    <col min="9" max="9" width="16.88671875" bestFit="1" customWidth="1"/>
    <col min="10" max="10" width="18.109375" bestFit="1" customWidth="1"/>
    <col min="11" max="11" width="17.6640625" bestFit="1" customWidth="1"/>
    <col min="12" max="12" width="18.109375" bestFit="1" customWidth="1"/>
    <col min="13" max="15" width="17.33203125" bestFit="1" customWidth="1"/>
    <col min="16" max="16" width="18.109375" bestFit="1" customWidth="1"/>
    <col min="17" max="18" width="17.6640625" bestFit="1" customWidth="1"/>
    <col min="19" max="19" width="16.109375" bestFit="1" customWidth="1"/>
    <col min="20" max="20" width="17.6640625" bestFit="1" customWidth="1"/>
    <col min="21" max="21" width="17.33203125" bestFit="1" customWidth="1"/>
    <col min="22" max="22" width="17.6640625" bestFit="1" customWidth="1"/>
    <col min="23" max="23" width="17.33203125" bestFit="1" customWidth="1"/>
  </cols>
  <sheetData>
    <row r="1" spans="1:23" x14ac:dyDescent="0.3">
      <c r="A1" t="s">
        <v>105</v>
      </c>
      <c r="B1" s="43">
        <f>(B2-$B$2)/$B$2</f>
        <v>0</v>
      </c>
      <c r="C1" s="43">
        <f t="shared" ref="C1:W1" si="0">(C2-$B$2)/$B$2</f>
        <v>-1.2862059736650626</v>
      </c>
      <c r="D1" s="43">
        <f t="shared" si="0"/>
        <v>-1.3395159381914805</v>
      </c>
      <c r="E1" s="43">
        <f t="shared" si="0"/>
        <v>-1.3928259027179024</v>
      </c>
      <c r="F1" s="43">
        <f t="shared" si="0"/>
        <v>-1.4461358672443227</v>
      </c>
      <c r="G1" s="43">
        <f t="shared" si="0"/>
        <v>-1.4994458317707424</v>
      </c>
      <c r="H1" s="43">
        <f t="shared" si="0"/>
        <v>-1.5527557962971643</v>
      </c>
      <c r="I1" s="43">
        <f t="shared" si="0"/>
        <v>-1.6060657608235855</v>
      </c>
      <c r="J1" s="43">
        <f t="shared" si="0"/>
        <v>-1.6593757253500074</v>
      </c>
      <c r="K1" s="43">
        <f t="shared" si="0"/>
        <v>-1.7126856898764253</v>
      </c>
      <c r="L1" s="43">
        <f t="shared" si="0"/>
        <v>-1.7659956544028457</v>
      </c>
      <c r="M1" s="43">
        <f t="shared" si="0"/>
        <v>-1.8193056189292669</v>
      </c>
      <c r="N1" s="43">
        <f t="shared" si="0"/>
        <v>-1.8726155834556863</v>
      </c>
      <c r="O1" s="43">
        <f t="shared" si="0"/>
        <v>-1.9259255479821076</v>
      </c>
      <c r="P1" s="43">
        <f t="shared" si="0"/>
        <v>-1.9792355125085295</v>
      </c>
      <c r="Q1" s="43">
        <f t="shared" si="0"/>
        <v>-2.0325454770349491</v>
      </c>
      <c r="R1" s="43">
        <f t="shared" si="0"/>
        <v>-2.0858554415613693</v>
      </c>
      <c r="S1" s="43">
        <f t="shared" si="0"/>
        <v>-2.1391654060877898</v>
      </c>
      <c r="T1" s="43">
        <f t="shared" si="0"/>
        <v>-2.1924753706142108</v>
      </c>
      <c r="U1" s="43">
        <f t="shared" si="0"/>
        <v>-2.2457853351406305</v>
      </c>
      <c r="V1" s="43">
        <f t="shared" si="0"/>
        <v>-2.2990952996670515</v>
      </c>
      <c r="W1" s="43">
        <f t="shared" si="0"/>
        <v>-2.3524052641934734</v>
      </c>
    </row>
    <row r="2" spans="1:23" x14ac:dyDescent="0.3">
      <c r="A2" t="s">
        <v>21</v>
      </c>
      <c r="B2" s="67">
        <f>Raw!C50</f>
        <v>71249341.641052753</v>
      </c>
      <c r="C2" s="69">
        <f>Raw!$C$32+SUM(Scenarios!C5:C25)</f>
        <v>-20391987.197372198</v>
      </c>
      <c r="D2" s="69">
        <f>Raw!$C$32+SUM(Scenarios!D5:D25)</f>
        <v>-24190287.072787344</v>
      </c>
      <c r="E2" s="69">
        <f>Raw!$C$32+SUM(Scenarios!E5:E25)</f>
        <v>-27988586.948202789</v>
      </c>
      <c r="F2" s="69">
        <f>Raw!$C$32+SUM(Scenarios!F5:F25)</f>
        <v>-31786886.823618114</v>
      </c>
      <c r="G2" s="69">
        <f>Raw!$C$32+SUM(Scenarios!G5:G25)</f>
        <v>-35585186.69903338</v>
      </c>
      <c r="H2" s="69">
        <f>Raw!$C$32+SUM(Scenarios!H5:H25)</f>
        <v>-39383486.574448824</v>
      </c>
      <c r="I2" s="69">
        <f>Raw!$C$32+SUM(Scenarios!I5:I25)</f>
        <v>-43181786.449864209</v>
      </c>
      <c r="J2" s="69">
        <f>Raw!$C$32+SUM(Scenarios!J5:J25)</f>
        <v>-46980086.325279653</v>
      </c>
      <c r="K2" s="69">
        <f>Raw!$C$32+SUM(Scenarios!K5:K25)</f>
        <v>-50778386.200694799</v>
      </c>
      <c r="L2" s="69">
        <f>Raw!$C$32+SUM(Scenarios!L5:L25)</f>
        <v>-54576686.076110125</v>
      </c>
      <c r="M2" s="69">
        <f>Raw!$C$32+SUM(Scenarios!M5:M25)</f>
        <v>-58374985.951525509</v>
      </c>
      <c r="N2" s="69">
        <f>Raw!$C$32+SUM(Scenarios!N5:N25)</f>
        <v>-62173285.826940775</v>
      </c>
      <c r="O2" s="69">
        <f>Raw!$C$32+SUM(Scenarios!O5:O25)</f>
        <v>-65971585.70235616</v>
      </c>
      <c r="P2" s="69">
        <f>Raw!$C$32+SUM(Scenarios!P5:P25)</f>
        <v>-69769885.577771604</v>
      </c>
      <c r="Q2" s="69">
        <f>Raw!$C$32+SUM(Scenarios!Q5:Q25)</f>
        <v>-73568185.45318687</v>
      </c>
      <c r="R2" s="69">
        <f>Raw!$C$32+SUM(Scenarios!R5:R25)</f>
        <v>-77366485.328602195</v>
      </c>
      <c r="S2" s="69">
        <f>Raw!$C$32+SUM(Scenarios!S5:S25)</f>
        <v>-81164785.20401752</v>
      </c>
      <c r="T2" s="69">
        <f>Raw!$C$32+SUM(Scenarios!T5:T25)</f>
        <v>-84963085.079432905</v>
      </c>
      <c r="U2" s="69">
        <f>Raw!$C$32+SUM(Scenarios!U5:U25)</f>
        <v>-88761384.95484817</v>
      </c>
      <c r="V2" s="69">
        <f>Raw!$C$32+SUM(Scenarios!V5:V25)</f>
        <v>-92559684.830263555</v>
      </c>
      <c r="W2" s="69">
        <f>Raw!$C$32+SUM(Scenarios!W5:W25)</f>
        <v>-96357984.705678999</v>
      </c>
    </row>
    <row r="4" spans="1:23" x14ac:dyDescent="0.3">
      <c r="A4" t="s">
        <v>22</v>
      </c>
      <c r="B4" t="s">
        <v>20</v>
      </c>
      <c r="C4" s="19">
        <v>-0.1</v>
      </c>
      <c r="D4" s="19">
        <v>-0.09</v>
      </c>
      <c r="E4" s="19">
        <v>-0.08</v>
      </c>
      <c r="F4" s="19">
        <v>-7.0000000000000007E-2</v>
      </c>
      <c r="G4" s="19">
        <v>-0.06</v>
      </c>
      <c r="H4" s="19">
        <v>-0.05</v>
      </c>
      <c r="I4" s="19">
        <v>-3.9999999999999897E-2</v>
      </c>
      <c r="J4" s="19">
        <v>-2.9999999999999898E-2</v>
      </c>
      <c r="K4" s="19">
        <v>-1.99999999999999E-2</v>
      </c>
      <c r="L4" s="19">
        <v>-9.99999999999991E-3</v>
      </c>
      <c r="M4" s="19">
        <v>0</v>
      </c>
      <c r="N4" s="19">
        <v>0.01</v>
      </c>
      <c r="O4" s="19">
        <v>0.02</v>
      </c>
      <c r="P4" s="19">
        <v>0.03</v>
      </c>
      <c r="Q4" s="19">
        <v>0.04</v>
      </c>
      <c r="R4" s="19">
        <v>0.05</v>
      </c>
      <c r="S4" s="19">
        <v>0.06</v>
      </c>
      <c r="T4" s="19">
        <v>7.0000000000000007E-2</v>
      </c>
      <c r="U4" s="19">
        <v>0.08</v>
      </c>
      <c r="V4" s="19">
        <v>0.09</v>
      </c>
      <c r="W4" s="19">
        <v>0.1</v>
      </c>
    </row>
    <row r="5" spans="1:23" x14ac:dyDescent="0.3">
      <c r="A5" t="s">
        <v>24</v>
      </c>
      <c r="B5" s="45">
        <f>-Raw!V31</f>
        <v>-124123344</v>
      </c>
      <c r="C5" s="69">
        <f>(1+C$4)*$B5</f>
        <v>-111711009.60000001</v>
      </c>
      <c r="D5" s="69">
        <f t="shared" ref="D5:W5" si="1">(1+D$4)*$B5</f>
        <v>-112952243.04000001</v>
      </c>
      <c r="E5" s="69">
        <f t="shared" si="1"/>
        <v>-114193476.48</v>
      </c>
      <c r="F5" s="69">
        <f t="shared" si="1"/>
        <v>-115434709.91999999</v>
      </c>
      <c r="G5" s="69">
        <f t="shared" si="1"/>
        <v>-116675943.36</v>
      </c>
      <c r="H5" s="69">
        <f t="shared" si="1"/>
        <v>-117917176.8</v>
      </c>
      <c r="I5" s="69">
        <f t="shared" si="1"/>
        <v>-119158410.24000001</v>
      </c>
      <c r="J5" s="69">
        <f t="shared" si="1"/>
        <v>-120399643.68000001</v>
      </c>
      <c r="K5" s="69">
        <f t="shared" si="1"/>
        <v>-121640877.12</v>
      </c>
      <c r="L5" s="69">
        <f t="shared" si="1"/>
        <v>-122882110.56000002</v>
      </c>
      <c r="M5" s="69">
        <f t="shared" si="1"/>
        <v>-124123344</v>
      </c>
      <c r="N5" s="69">
        <f t="shared" si="1"/>
        <v>-125364577.44</v>
      </c>
      <c r="O5" s="69">
        <f t="shared" si="1"/>
        <v>-126605810.88</v>
      </c>
      <c r="P5" s="69">
        <f t="shared" si="1"/>
        <v>-127847044.32000001</v>
      </c>
      <c r="Q5" s="69">
        <f t="shared" si="1"/>
        <v>-129088277.76000001</v>
      </c>
      <c r="R5" s="69">
        <f t="shared" si="1"/>
        <v>-130329511.2</v>
      </c>
      <c r="S5" s="69">
        <f t="shared" si="1"/>
        <v>-131570744.64</v>
      </c>
      <c r="T5" s="69">
        <f t="shared" si="1"/>
        <v>-132811978.08000001</v>
      </c>
      <c r="U5" s="69">
        <f t="shared" si="1"/>
        <v>-134053211.52000001</v>
      </c>
      <c r="V5" s="69">
        <f t="shared" si="1"/>
        <v>-135294444.96000001</v>
      </c>
      <c r="W5" s="69">
        <f t="shared" si="1"/>
        <v>-136535678.40000001</v>
      </c>
    </row>
    <row r="6" spans="1:23" x14ac:dyDescent="0.3">
      <c r="A6" t="s">
        <v>26</v>
      </c>
      <c r="B6" s="45">
        <f>-Raw!V32</f>
        <v>-124123344</v>
      </c>
      <c r="C6" s="69">
        <f t="shared" ref="C6:R21" si="2">(1+C$4)*$B6</f>
        <v>-111711009.60000001</v>
      </c>
      <c r="D6" s="69">
        <f t="shared" si="2"/>
        <v>-112952243.04000001</v>
      </c>
      <c r="E6" s="69">
        <f t="shared" si="2"/>
        <v>-114193476.48</v>
      </c>
      <c r="F6" s="69">
        <f t="shared" si="2"/>
        <v>-115434709.91999999</v>
      </c>
      <c r="G6" s="69">
        <f t="shared" si="2"/>
        <v>-116675943.36</v>
      </c>
      <c r="H6" s="69">
        <f t="shared" si="2"/>
        <v>-117917176.8</v>
      </c>
      <c r="I6" s="69">
        <f t="shared" si="2"/>
        <v>-119158410.24000001</v>
      </c>
      <c r="J6" s="69">
        <f t="shared" si="2"/>
        <v>-120399643.68000001</v>
      </c>
      <c r="K6" s="69">
        <f t="shared" si="2"/>
        <v>-121640877.12</v>
      </c>
      <c r="L6" s="69">
        <f t="shared" si="2"/>
        <v>-122882110.56000002</v>
      </c>
      <c r="M6" s="69">
        <f t="shared" si="2"/>
        <v>-124123344</v>
      </c>
      <c r="N6" s="69">
        <f t="shared" si="2"/>
        <v>-125364577.44</v>
      </c>
      <c r="O6" s="69">
        <f t="shared" si="2"/>
        <v>-126605810.88</v>
      </c>
      <c r="P6" s="69">
        <f t="shared" si="2"/>
        <v>-127847044.32000001</v>
      </c>
      <c r="Q6" s="69">
        <f t="shared" si="2"/>
        <v>-129088277.76000001</v>
      </c>
      <c r="R6" s="69">
        <f t="shared" si="2"/>
        <v>-130329511.2</v>
      </c>
      <c r="S6" s="69">
        <f t="shared" ref="S6:W20" si="3">(1+S$4)*$B6</f>
        <v>-131570744.64</v>
      </c>
      <c r="T6" s="69">
        <f t="shared" si="3"/>
        <v>-132811978.08000001</v>
      </c>
      <c r="U6" s="69">
        <f t="shared" si="3"/>
        <v>-134053211.52000001</v>
      </c>
      <c r="V6" s="69">
        <f t="shared" si="3"/>
        <v>-135294444.96000001</v>
      </c>
      <c r="W6" s="69">
        <f t="shared" si="3"/>
        <v>-136535678.40000001</v>
      </c>
    </row>
    <row r="7" spans="1:23" x14ac:dyDescent="0.3">
      <c r="A7" t="s">
        <v>28</v>
      </c>
      <c r="B7" s="45">
        <f>-Raw!V33</f>
        <v>-51412241</v>
      </c>
      <c r="C7" s="69">
        <f t="shared" si="2"/>
        <v>-46271016.899999999</v>
      </c>
      <c r="D7" s="69">
        <f t="shared" si="2"/>
        <v>-46785139.310000002</v>
      </c>
      <c r="E7" s="69">
        <f t="shared" si="2"/>
        <v>-47299261.719999999</v>
      </c>
      <c r="F7" s="69">
        <f t="shared" si="2"/>
        <v>-47813384.129999995</v>
      </c>
      <c r="G7" s="69">
        <f t="shared" si="2"/>
        <v>-48327506.539999999</v>
      </c>
      <c r="H7" s="69">
        <f t="shared" si="2"/>
        <v>-48841628.949999996</v>
      </c>
      <c r="I7" s="69">
        <f t="shared" si="2"/>
        <v>-49355751.360000007</v>
      </c>
      <c r="J7" s="69">
        <f t="shared" si="2"/>
        <v>-49869873.770000003</v>
      </c>
      <c r="K7" s="69">
        <f t="shared" si="2"/>
        <v>-50383996.180000007</v>
      </c>
      <c r="L7" s="69">
        <f t="shared" si="2"/>
        <v>-50898118.590000004</v>
      </c>
      <c r="M7" s="69">
        <f t="shared" si="2"/>
        <v>-51412241</v>
      </c>
      <c r="N7" s="69">
        <f t="shared" si="2"/>
        <v>-51926363.410000004</v>
      </c>
      <c r="O7" s="69">
        <f t="shared" si="2"/>
        <v>-52440485.82</v>
      </c>
      <c r="P7" s="69">
        <f t="shared" si="2"/>
        <v>-52954608.230000004</v>
      </c>
      <c r="Q7" s="69">
        <f t="shared" si="2"/>
        <v>-53468730.640000001</v>
      </c>
      <c r="R7" s="69">
        <f t="shared" si="2"/>
        <v>-53982853.050000004</v>
      </c>
      <c r="S7" s="69">
        <f t="shared" si="3"/>
        <v>-54496975.460000001</v>
      </c>
      <c r="T7" s="69">
        <f t="shared" si="3"/>
        <v>-55011097.870000005</v>
      </c>
      <c r="U7" s="69">
        <f t="shared" si="3"/>
        <v>-55525220.280000001</v>
      </c>
      <c r="V7" s="69">
        <f t="shared" si="3"/>
        <v>-56039342.690000005</v>
      </c>
      <c r="W7" s="69">
        <f t="shared" si="3"/>
        <v>-56553465.100000001</v>
      </c>
    </row>
    <row r="8" spans="1:23" x14ac:dyDescent="0.3">
      <c r="A8" t="s">
        <v>30</v>
      </c>
      <c r="B8" s="45">
        <f>-Raw!V34</f>
        <v>-13005790.883284967</v>
      </c>
      <c r="C8" s="69">
        <f t="shared" si="2"/>
        <v>-11705211.794956472</v>
      </c>
      <c r="D8" s="69">
        <f t="shared" si="2"/>
        <v>-11835269.70378932</v>
      </c>
      <c r="E8" s="69">
        <f t="shared" si="2"/>
        <v>-11965327.61262217</v>
      </c>
      <c r="F8" s="69">
        <f t="shared" si="2"/>
        <v>-12095385.52145502</v>
      </c>
      <c r="G8" s="69">
        <f t="shared" si="2"/>
        <v>-12225443.430287868</v>
      </c>
      <c r="H8" s="69">
        <f t="shared" si="2"/>
        <v>-12355501.339120718</v>
      </c>
      <c r="I8" s="69">
        <f t="shared" si="2"/>
        <v>-12485559.24795357</v>
      </c>
      <c r="J8" s="69">
        <f t="shared" si="2"/>
        <v>-12615617.156786419</v>
      </c>
      <c r="K8" s="69">
        <f t="shared" si="2"/>
        <v>-12745675.065619269</v>
      </c>
      <c r="L8" s="69">
        <f t="shared" si="2"/>
        <v>-12875732.974452119</v>
      </c>
      <c r="M8" s="69">
        <f t="shared" si="2"/>
        <v>-13005790.883284967</v>
      </c>
      <c r="N8" s="69">
        <f t="shared" si="2"/>
        <v>-13135848.792117817</v>
      </c>
      <c r="O8" s="69">
        <f t="shared" si="2"/>
        <v>-13265906.700950667</v>
      </c>
      <c r="P8" s="69">
        <f t="shared" si="2"/>
        <v>-13395964.609783517</v>
      </c>
      <c r="Q8" s="69">
        <f t="shared" si="2"/>
        <v>-13526022.518616367</v>
      </c>
      <c r="R8" s="69">
        <f t="shared" si="2"/>
        <v>-13656080.427449217</v>
      </c>
      <c r="S8" s="69">
        <f t="shared" si="3"/>
        <v>-13786138.336282067</v>
      </c>
      <c r="T8" s="69">
        <f t="shared" si="3"/>
        <v>-13916196.245114915</v>
      </c>
      <c r="U8" s="69">
        <f t="shared" si="3"/>
        <v>-14046254.153947765</v>
      </c>
      <c r="V8" s="69">
        <f t="shared" si="3"/>
        <v>-14176312.062780615</v>
      </c>
      <c r="W8" s="69">
        <f t="shared" si="3"/>
        <v>-14306369.971613465</v>
      </c>
    </row>
    <row r="9" spans="1:23" x14ac:dyDescent="0.3">
      <c r="A9" t="s">
        <v>32</v>
      </c>
      <c r="B9" s="45">
        <f>-Raw!V35</f>
        <v>-12887752.861116843</v>
      </c>
      <c r="C9" s="69">
        <f t="shared" si="2"/>
        <v>-11598977.575005159</v>
      </c>
      <c r="D9" s="69">
        <f t="shared" si="2"/>
        <v>-11727855.103616327</v>
      </c>
      <c r="E9" s="69">
        <f t="shared" si="2"/>
        <v>-11856732.632227497</v>
      </c>
      <c r="F9" s="69">
        <f t="shared" si="2"/>
        <v>-11985610.160838664</v>
      </c>
      <c r="G9" s="69">
        <f t="shared" si="2"/>
        <v>-12114487.689449832</v>
      </c>
      <c r="H9" s="69">
        <f t="shared" si="2"/>
        <v>-12243365.218061</v>
      </c>
      <c r="I9" s="69">
        <f t="shared" si="2"/>
        <v>-12372242.74667217</v>
      </c>
      <c r="J9" s="69">
        <f t="shared" si="2"/>
        <v>-12501120.275283339</v>
      </c>
      <c r="K9" s="69">
        <f t="shared" si="2"/>
        <v>-12629997.803894507</v>
      </c>
      <c r="L9" s="69">
        <f t="shared" si="2"/>
        <v>-12758875.332505677</v>
      </c>
      <c r="M9" s="69">
        <f t="shared" si="2"/>
        <v>-12887752.861116843</v>
      </c>
      <c r="N9" s="69">
        <f t="shared" si="2"/>
        <v>-13016630.389728012</v>
      </c>
      <c r="O9" s="69">
        <f t="shared" si="2"/>
        <v>-13145507.91833918</v>
      </c>
      <c r="P9" s="69">
        <f t="shared" si="2"/>
        <v>-13274385.446950348</v>
      </c>
      <c r="Q9" s="69">
        <f t="shared" si="2"/>
        <v>-13403262.975561518</v>
      </c>
      <c r="R9" s="69">
        <f t="shared" si="2"/>
        <v>-13532140.504172686</v>
      </c>
      <c r="S9" s="69">
        <f t="shared" si="3"/>
        <v>-13661018.032783855</v>
      </c>
      <c r="T9" s="69">
        <f t="shared" si="3"/>
        <v>-13789895.561395023</v>
      </c>
      <c r="U9" s="69">
        <f t="shared" si="3"/>
        <v>-13918773.090006191</v>
      </c>
      <c r="V9" s="69">
        <f t="shared" si="3"/>
        <v>-14047650.61861736</v>
      </c>
      <c r="W9" s="69">
        <f t="shared" si="3"/>
        <v>-14176528.14722853</v>
      </c>
    </row>
    <row r="10" spans="1:23" x14ac:dyDescent="0.3">
      <c r="A10" t="s">
        <v>34</v>
      </c>
      <c r="B10" s="45">
        <f>-Raw!V36</f>
        <v>-21312</v>
      </c>
      <c r="C10" s="69">
        <f t="shared" si="2"/>
        <v>-19180.8</v>
      </c>
      <c r="D10" s="69">
        <f t="shared" si="2"/>
        <v>-19393.920000000002</v>
      </c>
      <c r="E10" s="69">
        <f t="shared" si="2"/>
        <v>-19607.04</v>
      </c>
      <c r="F10" s="69">
        <f t="shared" si="2"/>
        <v>-19820.16</v>
      </c>
      <c r="G10" s="69">
        <f t="shared" si="2"/>
        <v>-20033.28</v>
      </c>
      <c r="H10" s="69">
        <f t="shared" si="2"/>
        <v>-20246.399999999998</v>
      </c>
      <c r="I10" s="69">
        <f t="shared" si="2"/>
        <v>-20459.52</v>
      </c>
      <c r="J10" s="69">
        <f t="shared" si="2"/>
        <v>-20672.640000000003</v>
      </c>
      <c r="K10" s="69">
        <f t="shared" si="2"/>
        <v>-20885.760000000002</v>
      </c>
      <c r="L10" s="69">
        <f t="shared" si="2"/>
        <v>-21098.880000000001</v>
      </c>
      <c r="M10" s="69">
        <f t="shared" si="2"/>
        <v>-21312</v>
      </c>
      <c r="N10" s="69">
        <f t="shared" si="2"/>
        <v>-21525.119999999999</v>
      </c>
      <c r="O10" s="69">
        <f t="shared" si="2"/>
        <v>-21738.240000000002</v>
      </c>
      <c r="P10" s="69">
        <f t="shared" si="2"/>
        <v>-21951.360000000001</v>
      </c>
      <c r="Q10" s="69">
        <f t="shared" si="2"/>
        <v>-22164.48</v>
      </c>
      <c r="R10" s="69">
        <f t="shared" si="2"/>
        <v>-22377.600000000002</v>
      </c>
      <c r="S10" s="69">
        <f t="shared" si="3"/>
        <v>-22590.720000000001</v>
      </c>
      <c r="T10" s="69">
        <f t="shared" si="3"/>
        <v>-22803.84</v>
      </c>
      <c r="U10" s="69">
        <f t="shared" si="3"/>
        <v>-23016.960000000003</v>
      </c>
      <c r="V10" s="69">
        <f t="shared" si="3"/>
        <v>-23230.080000000002</v>
      </c>
      <c r="W10" s="69">
        <f t="shared" si="3"/>
        <v>-23443.200000000001</v>
      </c>
    </row>
    <row r="11" spans="1:23" x14ac:dyDescent="0.3">
      <c r="A11" t="s">
        <v>36</v>
      </c>
      <c r="B11" s="45">
        <f>-Raw!V37</f>
        <v>-9620484.4779602345</v>
      </c>
      <c r="C11" s="69">
        <f t="shared" si="2"/>
        <v>-8658436.030164212</v>
      </c>
      <c r="D11" s="69">
        <f t="shared" si="2"/>
        <v>-8754640.8749438133</v>
      </c>
      <c r="E11" s="69">
        <f t="shared" si="2"/>
        <v>-8850845.7197234165</v>
      </c>
      <c r="F11" s="69">
        <f t="shared" si="2"/>
        <v>-8947050.5645030178</v>
      </c>
      <c r="G11" s="69">
        <f t="shared" si="2"/>
        <v>-9043255.4092826191</v>
      </c>
      <c r="H11" s="69">
        <f t="shared" si="2"/>
        <v>-9139460.2540622223</v>
      </c>
      <c r="I11" s="69">
        <f t="shared" si="2"/>
        <v>-9235665.0988418255</v>
      </c>
      <c r="J11" s="69">
        <f t="shared" si="2"/>
        <v>-9331869.9436214287</v>
      </c>
      <c r="K11" s="69">
        <f t="shared" si="2"/>
        <v>-9428074.78840103</v>
      </c>
      <c r="L11" s="69">
        <f t="shared" si="2"/>
        <v>-9524279.6331806332</v>
      </c>
      <c r="M11" s="69">
        <f t="shared" si="2"/>
        <v>-9620484.4779602345</v>
      </c>
      <c r="N11" s="69">
        <f t="shared" si="2"/>
        <v>-9716689.3227398377</v>
      </c>
      <c r="O11" s="69">
        <f t="shared" si="2"/>
        <v>-9812894.167519439</v>
      </c>
      <c r="P11" s="69">
        <f t="shared" si="2"/>
        <v>-9909099.0122990422</v>
      </c>
      <c r="Q11" s="69">
        <f t="shared" si="2"/>
        <v>-10005303.857078644</v>
      </c>
      <c r="R11" s="69">
        <f t="shared" si="2"/>
        <v>-10101508.701858247</v>
      </c>
      <c r="S11" s="69">
        <f t="shared" si="3"/>
        <v>-10197713.54663785</v>
      </c>
      <c r="T11" s="69">
        <f t="shared" si="3"/>
        <v>-10293918.391417451</v>
      </c>
      <c r="U11" s="69">
        <f t="shared" si="3"/>
        <v>-10390123.236197054</v>
      </c>
      <c r="V11" s="69">
        <f t="shared" si="3"/>
        <v>-10486328.080976656</v>
      </c>
      <c r="W11" s="69">
        <f t="shared" si="3"/>
        <v>-10582532.925756259</v>
      </c>
    </row>
    <row r="12" spans="1:23" x14ac:dyDescent="0.3">
      <c r="A12" t="s">
        <v>38</v>
      </c>
      <c r="B12" s="45">
        <f>-Raw!V38</f>
        <v>-7950038.4530924624</v>
      </c>
      <c r="C12" s="69">
        <f t="shared" si="2"/>
        <v>-7155034.6077832161</v>
      </c>
      <c r="D12" s="69">
        <f t="shared" si="2"/>
        <v>-7234534.9923141412</v>
      </c>
      <c r="E12" s="69">
        <f t="shared" si="2"/>
        <v>-7314035.3768450655</v>
      </c>
      <c r="F12" s="69">
        <f t="shared" si="2"/>
        <v>-7393535.7613759898</v>
      </c>
      <c r="G12" s="69">
        <f t="shared" si="2"/>
        <v>-7473036.145906914</v>
      </c>
      <c r="H12" s="69">
        <f t="shared" si="2"/>
        <v>-7552536.5304378392</v>
      </c>
      <c r="I12" s="69">
        <f t="shared" si="2"/>
        <v>-7632036.9149687644</v>
      </c>
      <c r="J12" s="69">
        <f t="shared" si="2"/>
        <v>-7711537.2994996896</v>
      </c>
      <c r="K12" s="69">
        <f t="shared" si="2"/>
        <v>-7791037.6840306139</v>
      </c>
      <c r="L12" s="69">
        <f t="shared" si="2"/>
        <v>-7870538.0685615381</v>
      </c>
      <c r="M12" s="69">
        <f t="shared" si="2"/>
        <v>-7950038.4530924624</v>
      </c>
      <c r="N12" s="69">
        <f t="shared" si="2"/>
        <v>-8029538.8376233866</v>
      </c>
      <c r="O12" s="69">
        <f t="shared" si="2"/>
        <v>-8109039.2221543118</v>
      </c>
      <c r="P12" s="69">
        <f t="shared" si="2"/>
        <v>-8188539.6066852361</v>
      </c>
      <c r="Q12" s="69">
        <f t="shared" si="2"/>
        <v>-8268039.9912161613</v>
      </c>
      <c r="R12" s="69">
        <f t="shared" si="2"/>
        <v>-8347540.3757470855</v>
      </c>
      <c r="S12" s="69">
        <f t="shared" si="3"/>
        <v>-8427040.7602780107</v>
      </c>
      <c r="T12" s="69">
        <f t="shared" si="3"/>
        <v>-8506541.144808935</v>
      </c>
      <c r="U12" s="69">
        <f t="shared" si="3"/>
        <v>-8586041.5293398593</v>
      </c>
      <c r="V12" s="69">
        <f t="shared" si="3"/>
        <v>-8665541.9138707854</v>
      </c>
      <c r="W12" s="69">
        <f t="shared" si="3"/>
        <v>-8745042.2984017096</v>
      </c>
    </row>
    <row r="13" spans="1:23" x14ac:dyDescent="0.3">
      <c r="A13" t="s">
        <v>40</v>
      </c>
      <c r="B13" s="45">
        <f>-Raw!V39</f>
        <v>-4913506.6113344124</v>
      </c>
      <c r="C13" s="69">
        <f t="shared" si="2"/>
        <v>-4422155.9502009712</v>
      </c>
      <c r="D13" s="69">
        <f t="shared" si="2"/>
        <v>-4471291.0163143156</v>
      </c>
      <c r="E13" s="69">
        <f t="shared" si="2"/>
        <v>-4520426.08242766</v>
      </c>
      <c r="F13" s="69">
        <f t="shared" si="2"/>
        <v>-4569561.1485410035</v>
      </c>
      <c r="G13" s="69">
        <f t="shared" si="2"/>
        <v>-4618696.2146543469</v>
      </c>
      <c r="H13" s="69">
        <f t="shared" si="2"/>
        <v>-4667831.2807676913</v>
      </c>
      <c r="I13" s="69">
        <f t="shared" si="2"/>
        <v>-4716966.3468810366</v>
      </c>
      <c r="J13" s="69">
        <f t="shared" si="2"/>
        <v>-4766101.4129943801</v>
      </c>
      <c r="K13" s="69">
        <f t="shared" si="2"/>
        <v>-4815236.4791077245</v>
      </c>
      <c r="L13" s="69">
        <f t="shared" si="2"/>
        <v>-4864371.5452210689</v>
      </c>
      <c r="M13" s="69">
        <f t="shared" si="2"/>
        <v>-4913506.6113344124</v>
      </c>
      <c r="N13" s="69">
        <f t="shared" si="2"/>
        <v>-4962641.6774477568</v>
      </c>
      <c r="O13" s="69">
        <f t="shared" si="2"/>
        <v>-5011776.7435611011</v>
      </c>
      <c r="P13" s="69">
        <f t="shared" si="2"/>
        <v>-5060911.8096744446</v>
      </c>
      <c r="Q13" s="69">
        <f t="shared" si="2"/>
        <v>-5110046.875787789</v>
      </c>
      <c r="R13" s="69">
        <f t="shared" si="2"/>
        <v>-5159181.9419011334</v>
      </c>
      <c r="S13" s="69">
        <f t="shared" si="3"/>
        <v>-5208317.0080144778</v>
      </c>
      <c r="T13" s="69">
        <f t="shared" si="3"/>
        <v>-5257452.0741278213</v>
      </c>
      <c r="U13" s="69">
        <f t="shared" si="3"/>
        <v>-5306587.1402411656</v>
      </c>
      <c r="V13" s="69">
        <f t="shared" si="3"/>
        <v>-5355722.20635451</v>
      </c>
      <c r="W13" s="69">
        <f t="shared" si="3"/>
        <v>-5404857.2724678544</v>
      </c>
    </row>
    <row r="14" spans="1:23" x14ac:dyDescent="0.3">
      <c r="A14" t="s">
        <v>42</v>
      </c>
      <c r="B14" s="45">
        <f>-Raw!V40</f>
        <v>-3352208.1483224463</v>
      </c>
      <c r="C14" s="69">
        <f t="shared" si="2"/>
        <v>-3016987.3334902017</v>
      </c>
      <c r="D14" s="69">
        <f t="shared" si="2"/>
        <v>-3050509.4149734261</v>
      </c>
      <c r="E14" s="69">
        <f t="shared" si="2"/>
        <v>-3084031.4964566506</v>
      </c>
      <c r="F14" s="69">
        <f t="shared" si="2"/>
        <v>-3117553.577939875</v>
      </c>
      <c r="G14" s="69">
        <f t="shared" si="2"/>
        <v>-3151075.6594230994</v>
      </c>
      <c r="H14" s="69">
        <f t="shared" si="2"/>
        <v>-3184597.7409063238</v>
      </c>
      <c r="I14" s="69">
        <f t="shared" si="2"/>
        <v>-3218119.8223895486</v>
      </c>
      <c r="J14" s="69">
        <f t="shared" si="2"/>
        <v>-3251641.9038727731</v>
      </c>
      <c r="K14" s="69">
        <f t="shared" si="2"/>
        <v>-3285163.9853559975</v>
      </c>
      <c r="L14" s="69">
        <f t="shared" si="2"/>
        <v>-3318686.0668392223</v>
      </c>
      <c r="M14" s="69">
        <f t="shared" si="2"/>
        <v>-3352208.1483224463</v>
      </c>
      <c r="N14" s="69">
        <f t="shared" si="2"/>
        <v>-3385730.2298056707</v>
      </c>
      <c r="O14" s="69">
        <f t="shared" si="2"/>
        <v>-3419252.3112888951</v>
      </c>
      <c r="P14" s="69">
        <f t="shared" si="2"/>
        <v>-3452774.39277212</v>
      </c>
      <c r="Q14" s="69">
        <f t="shared" si="2"/>
        <v>-3486296.4742553444</v>
      </c>
      <c r="R14" s="69">
        <f t="shared" si="2"/>
        <v>-3519818.5557385688</v>
      </c>
      <c r="S14" s="69">
        <f t="shared" si="3"/>
        <v>-3553340.6372217932</v>
      </c>
      <c r="T14" s="69">
        <f t="shared" si="3"/>
        <v>-3586862.7187050176</v>
      </c>
      <c r="U14" s="69">
        <f t="shared" si="3"/>
        <v>-3620384.800188242</v>
      </c>
      <c r="V14" s="69">
        <f t="shared" si="3"/>
        <v>-3653906.8816714669</v>
      </c>
      <c r="W14" s="69">
        <f t="shared" si="3"/>
        <v>-3687428.9631546913</v>
      </c>
    </row>
    <row r="15" spans="1:23" x14ac:dyDescent="0.3">
      <c r="A15" t="s">
        <v>44</v>
      </c>
      <c r="B15" s="45">
        <f>-Raw!V41</f>
        <v>-3671669.2899560863</v>
      </c>
      <c r="C15" s="69">
        <f t="shared" si="2"/>
        <v>-3304502.360960478</v>
      </c>
      <c r="D15" s="69">
        <f t="shared" si="2"/>
        <v>-3341219.0538600385</v>
      </c>
      <c r="E15" s="69">
        <f t="shared" si="2"/>
        <v>-3377935.7467595995</v>
      </c>
      <c r="F15" s="69">
        <f t="shared" si="2"/>
        <v>-3414652.4396591601</v>
      </c>
      <c r="G15" s="69">
        <f t="shared" si="2"/>
        <v>-3451369.1325587211</v>
      </c>
      <c r="H15" s="69">
        <f t="shared" si="2"/>
        <v>-3488085.8254582817</v>
      </c>
      <c r="I15" s="69">
        <f t="shared" si="2"/>
        <v>-3524802.5183578432</v>
      </c>
      <c r="J15" s="69">
        <f t="shared" si="2"/>
        <v>-3561519.2112574042</v>
      </c>
      <c r="K15" s="69">
        <f t="shared" si="2"/>
        <v>-3598235.9041569647</v>
      </c>
      <c r="L15" s="69">
        <f t="shared" si="2"/>
        <v>-3634952.5970565258</v>
      </c>
      <c r="M15" s="69">
        <f t="shared" si="2"/>
        <v>-3671669.2899560863</v>
      </c>
      <c r="N15" s="69">
        <f t="shared" si="2"/>
        <v>-3708385.9828556473</v>
      </c>
      <c r="O15" s="69">
        <f t="shared" si="2"/>
        <v>-3745102.6757552079</v>
      </c>
      <c r="P15" s="69">
        <f t="shared" si="2"/>
        <v>-3781819.3686547689</v>
      </c>
      <c r="Q15" s="69">
        <f t="shared" si="2"/>
        <v>-3818536.0615543299</v>
      </c>
      <c r="R15" s="69">
        <f t="shared" si="2"/>
        <v>-3855252.754453891</v>
      </c>
      <c r="S15" s="69">
        <f t="shared" si="3"/>
        <v>-3891969.4473534515</v>
      </c>
      <c r="T15" s="69">
        <f t="shared" si="3"/>
        <v>-3928686.1402530125</v>
      </c>
      <c r="U15" s="69">
        <f t="shared" si="3"/>
        <v>-3965402.8331525736</v>
      </c>
      <c r="V15" s="69">
        <f t="shared" si="3"/>
        <v>-4002119.5260521346</v>
      </c>
      <c r="W15" s="69">
        <f t="shared" si="3"/>
        <v>-4038836.2189516951</v>
      </c>
    </row>
    <row r="16" spans="1:23" x14ac:dyDescent="0.3">
      <c r="A16" t="s">
        <v>46</v>
      </c>
      <c r="B16" s="45">
        <f>-Raw!V42</f>
        <v>-1248840.5541601479</v>
      </c>
      <c r="C16" s="69">
        <f t="shared" si="2"/>
        <v>-1123956.4987441332</v>
      </c>
      <c r="D16" s="69">
        <f t="shared" si="2"/>
        <v>-1136444.9042857345</v>
      </c>
      <c r="E16" s="69">
        <f t="shared" si="2"/>
        <v>-1148933.3098273361</v>
      </c>
      <c r="F16" s="69">
        <f t="shared" si="2"/>
        <v>-1161421.7153689375</v>
      </c>
      <c r="G16" s="69">
        <f t="shared" si="2"/>
        <v>-1173910.1209105391</v>
      </c>
      <c r="H16" s="69">
        <f t="shared" si="2"/>
        <v>-1186398.5264521404</v>
      </c>
      <c r="I16" s="69">
        <f t="shared" si="2"/>
        <v>-1198886.931993742</v>
      </c>
      <c r="J16" s="69">
        <f t="shared" si="2"/>
        <v>-1211375.3375353436</v>
      </c>
      <c r="K16" s="69">
        <f t="shared" si="2"/>
        <v>-1223863.743076945</v>
      </c>
      <c r="L16" s="69">
        <f t="shared" si="2"/>
        <v>-1236352.1486185465</v>
      </c>
      <c r="M16" s="69">
        <f t="shared" si="2"/>
        <v>-1248840.5541601479</v>
      </c>
      <c r="N16" s="69">
        <f t="shared" si="2"/>
        <v>-1261328.9597017495</v>
      </c>
      <c r="O16" s="69">
        <f t="shared" si="2"/>
        <v>-1273817.3652433509</v>
      </c>
      <c r="P16" s="69">
        <f t="shared" si="2"/>
        <v>-1286305.7707849524</v>
      </c>
      <c r="Q16" s="69">
        <f t="shared" si="2"/>
        <v>-1298794.1763265538</v>
      </c>
      <c r="R16" s="69">
        <f t="shared" si="2"/>
        <v>-1311282.5818681554</v>
      </c>
      <c r="S16" s="69">
        <f t="shared" si="3"/>
        <v>-1323770.9874097568</v>
      </c>
      <c r="T16" s="69">
        <f t="shared" si="3"/>
        <v>-1336259.3929513583</v>
      </c>
      <c r="U16" s="69">
        <f t="shared" si="3"/>
        <v>-1348747.7984929599</v>
      </c>
      <c r="V16" s="69">
        <f t="shared" si="3"/>
        <v>-1361236.2040345613</v>
      </c>
      <c r="W16" s="69">
        <f t="shared" si="3"/>
        <v>-1373724.6095761629</v>
      </c>
    </row>
    <row r="17" spans="1:23" x14ac:dyDescent="0.3">
      <c r="A17" t="s">
        <v>48</v>
      </c>
      <c r="B17" s="45">
        <f>-Raw!V43</f>
        <v>-1146643.3371143097</v>
      </c>
      <c r="C17" s="69">
        <f t="shared" si="2"/>
        <v>-1031979.0034028788</v>
      </c>
      <c r="D17" s="69">
        <f t="shared" si="2"/>
        <v>-1043445.4367740218</v>
      </c>
      <c r="E17" s="69">
        <f t="shared" si="2"/>
        <v>-1054911.8701451649</v>
      </c>
      <c r="F17" s="69">
        <f t="shared" si="2"/>
        <v>-1066378.3035163078</v>
      </c>
      <c r="G17" s="69">
        <f t="shared" si="2"/>
        <v>-1077844.736887451</v>
      </c>
      <c r="H17" s="69">
        <f t="shared" si="2"/>
        <v>-1089311.1702585942</v>
      </c>
      <c r="I17" s="69">
        <f t="shared" si="2"/>
        <v>-1100777.6036297374</v>
      </c>
      <c r="J17" s="69">
        <f t="shared" si="2"/>
        <v>-1112244.0370008806</v>
      </c>
      <c r="K17" s="69">
        <f t="shared" si="2"/>
        <v>-1123710.4703720235</v>
      </c>
      <c r="L17" s="69">
        <f t="shared" si="2"/>
        <v>-1135176.9037431667</v>
      </c>
      <c r="M17" s="69">
        <f t="shared" si="2"/>
        <v>-1146643.3371143097</v>
      </c>
      <c r="N17" s="69">
        <f t="shared" si="2"/>
        <v>-1158109.7704854528</v>
      </c>
      <c r="O17" s="69">
        <f t="shared" si="2"/>
        <v>-1169576.2038565958</v>
      </c>
      <c r="P17" s="69">
        <f t="shared" si="2"/>
        <v>-1181042.637227739</v>
      </c>
      <c r="Q17" s="69">
        <f t="shared" si="2"/>
        <v>-1192509.0705988822</v>
      </c>
      <c r="R17" s="69">
        <f t="shared" si="2"/>
        <v>-1203975.5039700251</v>
      </c>
      <c r="S17" s="69">
        <f t="shared" si="3"/>
        <v>-1215441.9373411683</v>
      </c>
      <c r="T17" s="69">
        <f t="shared" si="3"/>
        <v>-1226908.3707123115</v>
      </c>
      <c r="U17" s="69">
        <f t="shared" si="3"/>
        <v>-1238374.8040834544</v>
      </c>
      <c r="V17" s="69">
        <f t="shared" si="3"/>
        <v>-1249841.2374545976</v>
      </c>
      <c r="W17" s="69">
        <f t="shared" si="3"/>
        <v>-1261307.6708257408</v>
      </c>
    </row>
    <row r="18" spans="1:23" x14ac:dyDescent="0.3">
      <c r="A18" t="s">
        <v>50</v>
      </c>
      <c r="B18" s="45">
        <f>-Raw!V44</f>
        <v>-542368.82547164545</v>
      </c>
      <c r="C18" s="69">
        <f t="shared" si="2"/>
        <v>-488131.94292448094</v>
      </c>
      <c r="D18" s="69">
        <f t="shared" si="2"/>
        <v>-493555.6311791974</v>
      </c>
      <c r="E18" s="69">
        <f t="shared" si="2"/>
        <v>-498979.31943391386</v>
      </c>
      <c r="F18" s="69">
        <f t="shared" si="2"/>
        <v>-504403.00768863026</v>
      </c>
      <c r="G18" s="69">
        <f t="shared" si="2"/>
        <v>-509826.69594334671</v>
      </c>
      <c r="H18" s="69">
        <f t="shared" si="2"/>
        <v>-515250.38419806317</v>
      </c>
      <c r="I18" s="69">
        <f t="shared" si="2"/>
        <v>-520674.07245277968</v>
      </c>
      <c r="J18" s="69">
        <f t="shared" si="2"/>
        <v>-526097.76070749608</v>
      </c>
      <c r="K18" s="69">
        <f t="shared" si="2"/>
        <v>-531521.44896221254</v>
      </c>
      <c r="L18" s="69">
        <f t="shared" si="2"/>
        <v>-536945.137216929</v>
      </c>
      <c r="M18" s="69">
        <f t="shared" si="2"/>
        <v>-542368.82547164545</v>
      </c>
      <c r="N18" s="69">
        <f t="shared" si="2"/>
        <v>-547792.51372636191</v>
      </c>
      <c r="O18" s="69">
        <f t="shared" si="2"/>
        <v>-553216.20198107837</v>
      </c>
      <c r="P18" s="69">
        <f t="shared" si="2"/>
        <v>-558639.89023579482</v>
      </c>
      <c r="Q18" s="69">
        <f t="shared" si="2"/>
        <v>-564063.57849051128</v>
      </c>
      <c r="R18" s="69">
        <f t="shared" si="2"/>
        <v>-569487.26674522774</v>
      </c>
      <c r="S18" s="69">
        <f t="shared" si="3"/>
        <v>-574910.9549999442</v>
      </c>
      <c r="T18" s="69">
        <f t="shared" si="3"/>
        <v>-580334.64325466065</v>
      </c>
      <c r="U18" s="69">
        <f t="shared" si="3"/>
        <v>-585758.33150937711</v>
      </c>
      <c r="V18" s="69">
        <f t="shared" si="3"/>
        <v>-591182.01976409357</v>
      </c>
      <c r="W18" s="69">
        <f t="shared" si="3"/>
        <v>-596605.70801881002</v>
      </c>
    </row>
    <row r="19" spans="1:23" x14ac:dyDescent="0.3">
      <c r="A19" t="s">
        <v>52</v>
      </c>
      <c r="B19" s="45">
        <f>-Raw!V45</f>
        <v>-259607.44869663892</v>
      </c>
      <c r="C19" s="69">
        <f t="shared" si="2"/>
        <v>-233646.70382697505</v>
      </c>
      <c r="D19" s="69">
        <f t="shared" si="2"/>
        <v>-236242.77831394144</v>
      </c>
      <c r="E19" s="69">
        <f t="shared" si="2"/>
        <v>-238838.85280090783</v>
      </c>
      <c r="F19" s="69">
        <f t="shared" si="2"/>
        <v>-241434.92728787419</v>
      </c>
      <c r="G19" s="69">
        <f t="shared" si="2"/>
        <v>-244031.00177484058</v>
      </c>
      <c r="H19" s="69">
        <f t="shared" si="2"/>
        <v>-246627.07626180697</v>
      </c>
      <c r="I19" s="69">
        <f t="shared" si="2"/>
        <v>-249223.15074877339</v>
      </c>
      <c r="J19" s="69">
        <f t="shared" si="2"/>
        <v>-251819.22523573978</v>
      </c>
      <c r="K19" s="69">
        <f t="shared" si="2"/>
        <v>-254415.29972270617</v>
      </c>
      <c r="L19" s="69">
        <f t="shared" si="2"/>
        <v>-257011.37420967256</v>
      </c>
      <c r="M19" s="69">
        <f t="shared" si="2"/>
        <v>-259607.44869663892</v>
      </c>
      <c r="N19" s="69">
        <f t="shared" si="2"/>
        <v>-262203.52318360534</v>
      </c>
      <c r="O19" s="69">
        <f t="shared" si="2"/>
        <v>-264799.5976705717</v>
      </c>
      <c r="P19" s="69">
        <f t="shared" si="2"/>
        <v>-267395.67215753812</v>
      </c>
      <c r="Q19" s="69">
        <f t="shared" si="2"/>
        <v>-269991.74664450448</v>
      </c>
      <c r="R19" s="69">
        <f t="shared" si="2"/>
        <v>-272587.8211314709</v>
      </c>
      <c r="S19" s="69">
        <f t="shared" si="3"/>
        <v>-275183.89561843727</v>
      </c>
      <c r="T19" s="69">
        <f t="shared" si="3"/>
        <v>-277779.97010540369</v>
      </c>
      <c r="U19" s="69">
        <f t="shared" si="3"/>
        <v>-280376.04459237005</v>
      </c>
      <c r="V19" s="69">
        <f t="shared" si="3"/>
        <v>-282972.11907933647</v>
      </c>
      <c r="W19" s="69">
        <f t="shared" si="3"/>
        <v>-285568.19356630283</v>
      </c>
    </row>
    <row r="20" spans="1:23" x14ac:dyDescent="0.3">
      <c r="A20" t="s">
        <v>54</v>
      </c>
      <c r="B20" s="45">
        <f>-Raw!V46</f>
        <v>-3103098.7643080214</v>
      </c>
      <c r="C20" s="69">
        <f t="shared" si="2"/>
        <v>-2792788.8878772194</v>
      </c>
      <c r="D20" s="69">
        <f t="shared" si="2"/>
        <v>-2823819.8755202997</v>
      </c>
      <c r="E20" s="69">
        <f t="shared" si="2"/>
        <v>-2854850.86316338</v>
      </c>
      <c r="F20" s="69">
        <f t="shared" si="2"/>
        <v>-2885881.8508064598</v>
      </c>
      <c r="G20" s="69">
        <f t="shared" si="2"/>
        <v>-2916912.8384495401</v>
      </c>
      <c r="H20" s="69">
        <f t="shared" si="2"/>
        <v>-2947943.8260926204</v>
      </c>
      <c r="I20" s="69">
        <f t="shared" si="2"/>
        <v>-2978974.8137357007</v>
      </c>
      <c r="J20" s="69">
        <f t="shared" si="2"/>
        <v>-3010005.801378781</v>
      </c>
      <c r="K20" s="69">
        <f t="shared" si="2"/>
        <v>-3041036.7890218613</v>
      </c>
      <c r="L20" s="69">
        <f t="shared" si="2"/>
        <v>-3072067.7766649416</v>
      </c>
      <c r="M20" s="69">
        <f t="shared" si="2"/>
        <v>-3103098.7643080214</v>
      </c>
      <c r="N20" s="69">
        <f t="shared" si="2"/>
        <v>-3134129.7519511017</v>
      </c>
      <c r="O20" s="69">
        <f t="shared" si="2"/>
        <v>-3165160.739594182</v>
      </c>
      <c r="P20" s="69">
        <f t="shared" si="2"/>
        <v>-3196191.7272372623</v>
      </c>
      <c r="Q20" s="69">
        <f t="shared" si="2"/>
        <v>-3227222.7148803426</v>
      </c>
      <c r="R20" s="69">
        <f t="shared" si="2"/>
        <v>-3258253.7025234224</v>
      </c>
      <c r="S20" s="69">
        <f t="shared" si="3"/>
        <v>-3289284.6901665027</v>
      </c>
      <c r="T20" s="69">
        <f t="shared" si="3"/>
        <v>-3320315.677809583</v>
      </c>
      <c r="U20" s="69">
        <f t="shared" si="3"/>
        <v>-3351346.6654526633</v>
      </c>
      <c r="V20" s="69">
        <f t="shared" si="3"/>
        <v>-3382377.6530957436</v>
      </c>
      <c r="W20" s="69">
        <f t="shared" si="3"/>
        <v>-3413408.6407388239</v>
      </c>
    </row>
    <row r="21" spans="1:23" x14ac:dyDescent="0.3">
      <c r="A21" t="s">
        <v>56</v>
      </c>
      <c r="B21" s="45">
        <f>-Raw!V47</f>
        <v>-4009161.3243696308</v>
      </c>
      <c r="C21" s="69">
        <f t="shared" si="2"/>
        <v>-3608245.191932668</v>
      </c>
      <c r="D21" s="69">
        <f t="shared" si="2"/>
        <v>-3648336.8051763643</v>
      </c>
      <c r="E21" s="69">
        <f t="shared" si="2"/>
        <v>-3688428.4184200605</v>
      </c>
      <c r="F21" s="69">
        <f t="shared" si="2"/>
        <v>-3728520.0316637564</v>
      </c>
      <c r="G21" s="69">
        <f t="shared" si="2"/>
        <v>-3768611.6449074526</v>
      </c>
      <c r="H21" s="69">
        <f t="shared" si="2"/>
        <v>-3808703.2581511489</v>
      </c>
      <c r="I21" s="69">
        <f t="shared" si="2"/>
        <v>-3848794.8713948457</v>
      </c>
      <c r="J21" s="69">
        <f t="shared" si="2"/>
        <v>-3888886.4846385424</v>
      </c>
      <c r="K21" s="69">
        <f t="shared" si="2"/>
        <v>-3928978.0978822387</v>
      </c>
      <c r="L21" s="69">
        <f t="shared" si="2"/>
        <v>-3969069.711125935</v>
      </c>
      <c r="M21" s="69">
        <f t="shared" si="2"/>
        <v>-4009161.3243696308</v>
      </c>
      <c r="N21" s="69">
        <f t="shared" si="2"/>
        <v>-4049252.9376133271</v>
      </c>
      <c r="O21" s="69">
        <f t="shared" si="2"/>
        <v>-4089344.5508570233</v>
      </c>
      <c r="P21" s="69">
        <f t="shared" si="2"/>
        <v>-4129436.1641007196</v>
      </c>
      <c r="Q21" s="69">
        <f t="shared" si="2"/>
        <v>-4169527.7773444164</v>
      </c>
      <c r="R21" s="69">
        <f t="shared" ref="R21:W25" si="4">(1+R$4)*$B21</f>
        <v>-4209619.3905881122</v>
      </c>
      <c r="S21" s="69">
        <f t="shared" si="4"/>
        <v>-4249711.0038318085</v>
      </c>
      <c r="T21" s="69">
        <f t="shared" si="4"/>
        <v>-4289802.6170755047</v>
      </c>
      <c r="U21" s="69">
        <f t="shared" si="4"/>
        <v>-4329894.2303192019</v>
      </c>
      <c r="V21" s="69">
        <f t="shared" si="4"/>
        <v>-4369985.8435628982</v>
      </c>
      <c r="W21" s="69">
        <f t="shared" si="4"/>
        <v>-4410077.4568065945</v>
      </c>
    </row>
    <row r="22" spans="1:23" x14ac:dyDescent="0.3">
      <c r="A22" t="s">
        <v>58</v>
      </c>
      <c r="B22" s="45">
        <f>-Raw!V48</f>
        <v>-2695234.9388859035</v>
      </c>
      <c r="C22" s="69">
        <f t="shared" ref="C22:R25" si="5">(1+C$4)*$B22</f>
        <v>-2425711.444997313</v>
      </c>
      <c r="D22" s="69">
        <f t="shared" si="5"/>
        <v>-2452663.7943861722</v>
      </c>
      <c r="E22" s="69">
        <f t="shared" si="5"/>
        <v>-2479616.1437750314</v>
      </c>
      <c r="F22" s="69">
        <f t="shared" si="5"/>
        <v>-2506568.4931638902</v>
      </c>
      <c r="G22" s="69">
        <f t="shared" si="5"/>
        <v>-2533520.842552749</v>
      </c>
      <c r="H22" s="69">
        <f t="shared" si="5"/>
        <v>-2560473.1919416082</v>
      </c>
      <c r="I22" s="69">
        <f t="shared" si="5"/>
        <v>-2587425.5413304674</v>
      </c>
      <c r="J22" s="69">
        <f t="shared" si="5"/>
        <v>-2614377.8907193267</v>
      </c>
      <c r="K22" s="69">
        <f t="shared" si="5"/>
        <v>-2641330.2401081854</v>
      </c>
      <c r="L22" s="69">
        <f t="shared" si="5"/>
        <v>-2668282.5894970447</v>
      </c>
      <c r="M22" s="69">
        <f t="shared" si="5"/>
        <v>-2695234.9388859035</v>
      </c>
      <c r="N22" s="69">
        <f t="shared" si="5"/>
        <v>-2722187.2882747627</v>
      </c>
      <c r="O22" s="69">
        <f t="shared" si="5"/>
        <v>-2749139.6376636215</v>
      </c>
      <c r="P22" s="69">
        <f t="shared" si="5"/>
        <v>-2776091.9870524807</v>
      </c>
      <c r="Q22" s="69">
        <f t="shared" si="5"/>
        <v>-2803044.3364413395</v>
      </c>
      <c r="R22" s="69">
        <f t="shared" si="5"/>
        <v>-2829996.6858301987</v>
      </c>
      <c r="S22" s="69">
        <f t="shared" si="4"/>
        <v>-2856949.0352190579</v>
      </c>
      <c r="T22" s="69">
        <f t="shared" si="4"/>
        <v>-2883901.3846079167</v>
      </c>
      <c r="U22" s="69">
        <f t="shared" si="4"/>
        <v>-2910853.7339967759</v>
      </c>
      <c r="V22" s="69">
        <f t="shared" si="4"/>
        <v>-2937806.0833856352</v>
      </c>
      <c r="W22" s="69">
        <f t="shared" si="4"/>
        <v>-2964758.4327744939</v>
      </c>
    </row>
    <row r="23" spans="1:23" x14ac:dyDescent="0.3">
      <c r="A23" t="s">
        <v>60</v>
      </c>
      <c r="B23" s="45">
        <f>-Raw!V49</f>
        <v>-985829.16855663946</v>
      </c>
      <c r="C23" s="69">
        <f t="shared" si="5"/>
        <v>-887246.25170097558</v>
      </c>
      <c r="D23" s="69">
        <f t="shared" si="5"/>
        <v>-897104.54338654189</v>
      </c>
      <c r="E23" s="69">
        <f t="shared" si="5"/>
        <v>-906962.83507210831</v>
      </c>
      <c r="F23" s="69">
        <f t="shared" si="5"/>
        <v>-916821.12675767462</v>
      </c>
      <c r="G23" s="69">
        <f t="shared" si="5"/>
        <v>-926679.41844324104</v>
      </c>
      <c r="H23" s="69">
        <f t="shared" si="5"/>
        <v>-936537.71012880746</v>
      </c>
      <c r="I23" s="69">
        <f t="shared" si="5"/>
        <v>-946396.001814374</v>
      </c>
      <c r="J23" s="69">
        <f t="shared" si="5"/>
        <v>-956254.29349994031</v>
      </c>
      <c r="K23" s="69">
        <f t="shared" si="5"/>
        <v>-966112.58518550673</v>
      </c>
      <c r="L23" s="69">
        <f t="shared" si="5"/>
        <v>-975970.87687107315</v>
      </c>
      <c r="M23" s="69">
        <f t="shared" si="5"/>
        <v>-985829.16855663946</v>
      </c>
      <c r="N23" s="69">
        <f t="shared" si="5"/>
        <v>-995687.46024220588</v>
      </c>
      <c r="O23" s="69">
        <f t="shared" si="5"/>
        <v>-1005545.7519277723</v>
      </c>
      <c r="P23" s="69">
        <f t="shared" si="5"/>
        <v>-1015404.0436133387</v>
      </c>
      <c r="Q23" s="69">
        <f t="shared" si="5"/>
        <v>-1025262.335298905</v>
      </c>
      <c r="R23" s="69">
        <f t="shared" si="5"/>
        <v>-1035120.6269844715</v>
      </c>
      <c r="S23" s="69">
        <f t="shared" si="4"/>
        <v>-1044978.9186700379</v>
      </c>
      <c r="T23" s="69">
        <f t="shared" si="4"/>
        <v>-1054837.2103556043</v>
      </c>
      <c r="U23" s="69">
        <f t="shared" si="4"/>
        <v>-1064695.5020411706</v>
      </c>
      <c r="V23" s="69">
        <f t="shared" si="4"/>
        <v>-1074553.7937267371</v>
      </c>
      <c r="W23" s="69">
        <f t="shared" si="4"/>
        <v>-1084412.0854123035</v>
      </c>
    </row>
    <row r="24" spans="1:23" x14ac:dyDescent="0.3">
      <c r="A24" t="s">
        <v>62</v>
      </c>
      <c r="B24" s="45">
        <f>-Raw!V50</f>
        <v>-421738.5075120515</v>
      </c>
      <c r="C24" s="69">
        <f t="shared" si="5"/>
        <v>-379564.65676084638</v>
      </c>
      <c r="D24" s="69">
        <f t="shared" si="5"/>
        <v>-383782.04183596687</v>
      </c>
      <c r="E24" s="69">
        <f t="shared" si="5"/>
        <v>-387999.42691108742</v>
      </c>
      <c r="F24" s="69">
        <f t="shared" si="5"/>
        <v>-392216.81198620785</v>
      </c>
      <c r="G24" s="69">
        <f t="shared" si="5"/>
        <v>-396434.19706132839</v>
      </c>
      <c r="H24" s="69">
        <f t="shared" si="5"/>
        <v>-400651.58213644888</v>
      </c>
      <c r="I24" s="69">
        <f t="shared" si="5"/>
        <v>-404868.96721156948</v>
      </c>
      <c r="J24" s="69">
        <f t="shared" si="5"/>
        <v>-409086.35228668997</v>
      </c>
      <c r="K24" s="69">
        <f t="shared" si="5"/>
        <v>-413303.73736181052</v>
      </c>
      <c r="L24" s="69">
        <f t="shared" si="5"/>
        <v>-417521.12243693101</v>
      </c>
      <c r="M24" s="69">
        <f t="shared" si="5"/>
        <v>-421738.5075120515</v>
      </c>
      <c r="N24" s="69">
        <f t="shared" si="5"/>
        <v>-425955.89258717204</v>
      </c>
      <c r="O24" s="69">
        <f t="shared" si="5"/>
        <v>-430173.27766229253</v>
      </c>
      <c r="P24" s="69">
        <f t="shared" si="5"/>
        <v>-434390.66273741308</v>
      </c>
      <c r="Q24" s="69">
        <f t="shared" si="5"/>
        <v>-438608.04781253356</v>
      </c>
      <c r="R24" s="69">
        <f t="shared" si="5"/>
        <v>-442825.43288765411</v>
      </c>
      <c r="S24" s="69">
        <f t="shared" si="4"/>
        <v>-447042.8179627746</v>
      </c>
      <c r="T24" s="69">
        <f t="shared" si="4"/>
        <v>-451260.20303789515</v>
      </c>
      <c r="U24" s="69">
        <f t="shared" si="4"/>
        <v>-455477.58811301563</v>
      </c>
      <c r="V24" s="69">
        <f t="shared" si="4"/>
        <v>-459694.97318813618</v>
      </c>
      <c r="W24" s="69">
        <f t="shared" si="4"/>
        <v>-463912.35826325667</v>
      </c>
    </row>
    <row r="25" spans="1:23" x14ac:dyDescent="0.3">
      <c r="A25" t="s">
        <v>59</v>
      </c>
      <c r="B25" s="45">
        <f>-Raw!V51</f>
        <v>-10335772.947391318</v>
      </c>
      <c r="C25" s="69">
        <f t="shared" si="5"/>
        <v>-9302195.6526521873</v>
      </c>
      <c r="D25" s="69">
        <f t="shared" si="5"/>
        <v>-9405553.3821261004</v>
      </c>
      <c r="E25" s="69">
        <f t="shared" si="5"/>
        <v>-9508911.1116000134</v>
      </c>
      <c r="F25" s="69">
        <f t="shared" si="5"/>
        <v>-9612268.8410739247</v>
      </c>
      <c r="G25" s="69">
        <f t="shared" si="5"/>
        <v>-9715626.5705478378</v>
      </c>
      <c r="H25" s="69">
        <f t="shared" si="5"/>
        <v>-9818984.3000217527</v>
      </c>
      <c r="I25" s="69">
        <f t="shared" si="5"/>
        <v>-9922342.0294956658</v>
      </c>
      <c r="J25" s="69">
        <f t="shared" si="5"/>
        <v>-10025699.758969579</v>
      </c>
      <c r="K25" s="69">
        <f t="shared" si="5"/>
        <v>-10129057.488443492</v>
      </c>
      <c r="L25" s="69">
        <f t="shared" si="5"/>
        <v>-10232415.217917407</v>
      </c>
      <c r="M25" s="69">
        <f t="shared" si="5"/>
        <v>-10335772.947391318</v>
      </c>
      <c r="N25" s="69">
        <f t="shared" si="5"/>
        <v>-10439130.676865231</v>
      </c>
      <c r="O25" s="69">
        <f t="shared" si="5"/>
        <v>-10542488.406339144</v>
      </c>
      <c r="P25" s="69">
        <f t="shared" si="5"/>
        <v>-10645846.135813057</v>
      </c>
      <c r="Q25" s="69">
        <f t="shared" si="5"/>
        <v>-10749203.865286971</v>
      </c>
      <c r="R25" s="69">
        <f t="shared" si="5"/>
        <v>-10852561.594760884</v>
      </c>
      <c r="S25" s="69">
        <f t="shared" si="4"/>
        <v>-10955919.324234799</v>
      </c>
      <c r="T25" s="69">
        <f t="shared" si="4"/>
        <v>-11059277.053708712</v>
      </c>
      <c r="U25" s="69">
        <f t="shared" si="4"/>
        <v>-11162634.783182625</v>
      </c>
      <c r="V25" s="69">
        <f t="shared" si="4"/>
        <v>-11265992.512656538</v>
      </c>
      <c r="W25" s="69">
        <f t="shared" si="4"/>
        <v>-11369350.242130451</v>
      </c>
    </row>
    <row r="31" spans="1:23" x14ac:dyDescent="0.3">
      <c r="B31" s="19">
        <v>-0.1</v>
      </c>
      <c r="C31" s="19">
        <v>-0.09</v>
      </c>
      <c r="D31" s="19">
        <v>-0.08</v>
      </c>
      <c r="E31" s="19">
        <v>-7.0000000000000007E-2</v>
      </c>
      <c r="F31" s="19">
        <v>-0.06</v>
      </c>
      <c r="G31" s="19">
        <v>-0.05</v>
      </c>
      <c r="H31" s="19">
        <v>-3.9999999999999897E-2</v>
      </c>
      <c r="I31" s="19">
        <v>-2.9999999999999898E-2</v>
      </c>
      <c r="J31" s="19">
        <v>-1.99999999999999E-2</v>
      </c>
      <c r="K31" s="19">
        <v>-9.99999999999991E-3</v>
      </c>
      <c r="L31" s="19">
        <v>0</v>
      </c>
      <c r="M31" s="19">
        <v>0.01</v>
      </c>
      <c r="N31" s="19">
        <v>0.02</v>
      </c>
      <c r="O31" s="19">
        <v>0.03</v>
      </c>
      <c r="P31" s="19">
        <v>0.04</v>
      </c>
      <c r="Q31" s="19">
        <v>0.05</v>
      </c>
      <c r="R31" s="19">
        <v>0.06</v>
      </c>
      <c r="S31" s="19">
        <v>7.0000000000000007E-2</v>
      </c>
      <c r="T31" s="19">
        <v>0.08</v>
      </c>
      <c r="U31" s="19">
        <v>0.09</v>
      </c>
      <c r="V31" s="19">
        <v>0.1</v>
      </c>
    </row>
    <row r="32" spans="1:23" x14ac:dyDescent="0.3">
      <c r="A32" t="s">
        <v>24</v>
      </c>
      <c r="B32" s="69">
        <f>Raw!$C$32+Scenarios!C5+SUM(Scenarios!$B$5:$B$25)-Scenarios!$B5</f>
        <v>-45962651.551525533</v>
      </c>
      <c r="C32" s="69">
        <f>Raw!$C$32+Scenarios!D5+SUM(Scenarios!$B$5:$B$25)-Scenarios!$B5</f>
        <v>-47203884.991525531</v>
      </c>
      <c r="D32" s="69">
        <f>Raw!$C$32+Scenarios!E5+SUM(Scenarios!$B$5:$B$25)-Scenarios!$B5</f>
        <v>-48445118.431525528</v>
      </c>
      <c r="E32" s="69">
        <f>Raw!$C$32+Scenarios!F5+SUM(Scenarios!$B$5:$B$25)-Scenarios!$B5</f>
        <v>-49686351.871525496</v>
      </c>
      <c r="F32" s="69">
        <f>Raw!$C$32+Scenarios!G5+SUM(Scenarios!$B$5:$B$25)-Scenarios!$B5</f>
        <v>-50927585.311525524</v>
      </c>
      <c r="G32" s="69">
        <f>Raw!$C$32+Scenarios!H5+SUM(Scenarios!$B$5:$B$25)-Scenarios!$B5</f>
        <v>-52168818.751525521</v>
      </c>
      <c r="H32" s="69">
        <f>Raw!$C$32+Scenarios!I5+SUM(Scenarios!$B$5:$B$25)-Scenarios!$B5</f>
        <v>-53410052.191525519</v>
      </c>
      <c r="I32" s="69">
        <f>Raw!$C$32+Scenarios!J5+SUM(Scenarios!$B$5:$B$25)-Scenarios!$B5</f>
        <v>-54651285.631525517</v>
      </c>
      <c r="J32" s="69">
        <f>Raw!$C$32+Scenarios!K5+SUM(Scenarios!$B$5:$B$25)-Scenarios!$B5</f>
        <v>-55892519.071525514</v>
      </c>
      <c r="K32" s="69">
        <f>Raw!$C$32+Scenarios!L5+SUM(Scenarios!$B$5:$B$25)-Scenarios!$B5</f>
        <v>-57133752.511525512</v>
      </c>
      <c r="L32" s="69">
        <f>Raw!$C$32+Scenarios!M5+SUM(Scenarios!$B$5:$B$25)-Scenarios!$B5</f>
        <v>-58374985.951525509</v>
      </c>
      <c r="M32" s="69">
        <f>Raw!$C$32+Scenarios!N5+SUM(Scenarios!$B$5:$B$25)-Scenarios!$B5</f>
        <v>-59616219.391525507</v>
      </c>
      <c r="N32" s="69">
        <f>Raw!$C$32+Scenarios!O5+SUM(Scenarios!$B$5:$B$25)-Scenarios!$B5</f>
        <v>-60857452.831525505</v>
      </c>
      <c r="O32" s="69">
        <f>Raw!$C$32+Scenarios!P5+SUM(Scenarios!$B$5:$B$25)-Scenarios!$B5</f>
        <v>-62098686.271525502</v>
      </c>
      <c r="P32" s="69">
        <f>Raw!$C$32+Scenarios!Q5+SUM(Scenarios!$B$5:$B$25)-Scenarios!$B5</f>
        <v>-63339919.7115255</v>
      </c>
      <c r="Q32" s="69">
        <f>Raw!$C$32+Scenarios!R5+SUM(Scenarios!$B$5:$B$25)-Scenarios!$B5</f>
        <v>-64581153.151525497</v>
      </c>
      <c r="R32" s="69">
        <f>Raw!$C$32+Scenarios!S5+SUM(Scenarios!$B$5:$B$25)-Scenarios!$B5</f>
        <v>-65822386.591525495</v>
      </c>
      <c r="S32" s="69">
        <f>Raw!$C$32+Scenarios!T5+SUM(Scenarios!$B$5:$B$25)-Scenarios!$B5</f>
        <v>-67063620.031525522</v>
      </c>
      <c r="T32" s="69">
        <f>Raw!$C$32+Scenarios!U5+SUM(Scenarios!$B$5:$B$25)-Scenarios!$B5</f>
        <v>-68304853.47152552</v>
      </c>
      <c r="U32" s="69">
        <f>Raw!$C$32+Scenarios!V5+SUM(Scenarios!$B$5:$B$25)-Scenarios!$B5</f>
        <v>-69546086.911525518</v>
      </c>
      <c r="V32" s="69">
        <f>Raw!$C$32+Scenarios!W5+SUM(Scenarios!$B$5:$B$25)-Scenarios!$B5</f>
        <v>-70787320.351525515</v>
      </c>
    </row>
    <row r="33" spans="1:22" x14ac:dyDescent="0.3">
      <c r="A33" t="s">
        <v>26</v>
      </c>
      <c r="B33" s="69">
        <f>Raw!$C$32+Scenarios!C6+SUM(Scenarios!$B$5:$B$25)-Scenarios!$B6</f>
        <v>-45962651.551525533</v>
      </c>
      <c r="C33" s="69">
        <f>Raw!$C$32+Scenarios!D6+SUM(Scenarios!$B$5:$B$25)-Scenarios!$B6</f>
        <v>-47203884.991525531</v>
      </c>
      <c r="D33" s="69">
        <f>Raw!$C$32+Scenarios!E6+SUM(Scenarios!$B$5:$B$25)-Scenarios!$B6</f>
        <v>-48445118.431525528</v>
      </c>
      <c r="E33" s="69">
        <f>Raw!$C$32+Scenarios!F6+SUM(Scenarios!$B$5:$B$25)-Scenarios!$B6</f>
        <v>-49686351.871525496</v>
      </c>
      <c r="F33" s="69">
        <f>Raw!$C$32+Scenarios!G6+SUM(Scenarios!$B$5:$B$25)-Scenarios!$B6</f>
        <v>-50927585.311525524</v>
      </c>
      <c r="G33" s="69">
        <f>Raw!$C$32+Scenarios!H6+SUM(Scenarios!$B$5:$B$25)-Scenarios!$B6</f>
        <v>-52168818.751525521</v>
      </c>
      <c r="H33" s="69">
        <f>Raw!$C$32+Scenarios!I6+SUM(Scenarios!$B$5:$B$25)-Scenarios!$B6</f>
        <v>-53410052.191525519</v>
      </c>
      <c r="I33" s="69">
        <f>Raw!$C$32+Scenarios!J6+SUM(Scenarios!$B$5:$B$25)-Scenarios!$B6</f>
        <v>-54651285.631525517</v>
      </c>
      <c r="J33" s="69">
        <f>Raw!$C$32+Scenarios!K6+SUM(Scenarios!$B$5:$B$25)-Scenarios!$B6</f>
        <v>-55892519.071525514</v>
      </c>
      <c r="K33" s="69">
        <f>Raw!$C$32+Scenarios!L6+SUM(Scenarios!$B$5:$B$25)-Scenarios!$B6</f>
        <v>-57133752.511525512</v>
      </c>
      <c r="L33" s="69">
        <f>Raw!$C$32+Scenarios!M6+SUM(Scenarios!$B$5:$B$25)-Scenarios!$B6</f>
        <v>-58374985.951525509</v>
      </c>
      <c r="M33" s="69">
        <f>Raw!$C$32+Scenarios!N6+SUM(Scenarios!$B$5:$B$25)-Scenarios!$B6</f>
        <v>-59616219.391525507</v>
      </c>
      <c r="N33" s="69">
        <f>Raw!$C$32+Scenarios!O6+SUM(Scenarios!$B$5:$B$25)-Scenarios!$B6</f>
        <v>-60857452.831525505</v>
      </c>
      <c r="O33" s="69">
        <f>Raw!$C$32+Scenarios!P6+SUM(Scenarios!$B$5:$B$25)-Scenarios!$B6</f>
        <v>-62098686.271525502</v>
      </c>
      <c r="P33" s="69">
        <f>Raw!$C$32+Scenarios!Q6+SUM(Scenarios!$B$5:$B$25)-Scenarios!$B6</f>
        <v>-63339919.7115255</v>
      </c>
      <c r="Q33" s="69">
        <f>Raw!$C$32+Scenarios!R6+SUM(Scenarios!$B$5:$B$25)-Scenarios!$B6</f>
        <v>-64581153.151525497</v>
      </c>
      <c r="R33" s="69">
        <f>Raw!$C$32+Scenarios!S6+SUM(Scenarios!$B$5:$B$25)-Scenarios!$B6</f>
        <v>-65822386.591525495</v>
      </c>
      <c r="S33" s="69">
        <f>Raw!$C$32+Scenarios!T6+SUM(Scenarios!$B$5:$B$25)-Scenarios!$B6</f>
        <v>-67063620.031525522</v>
      </c>
      <c r="T33" s="69">
        <f>Raw!$C$32+Scenarios!U6+SUM(Scenarios!$B$5:$B$25)-Scenarios!$B6</f>
        <v>-68304853.47152552</v>
      </c>
      <c r="U33" s="69">
        <f>Raw!$C$32+Scenarios!V6+SUM(Scenarios!$B$5:$B$25)-Scenarios!$B6</f>
        <v>-69546086.911525518</v>
      </c>
      <c r="V33" s="69">
        <f>Raw!$C$32+Scenarios!W6+SUM(Scenarios!$B$5:$B$25)-Scenarios!$B6</f>
        <v>-70787320.351525515</v>
      </c>
    </row>
    <row r="34" spans="1:22" x14ac:dyDescent="0.3">
      <c r="A34" t="s">
        <v>28</v>
      </c>
      <c r="B34" s="69">
        <f>Raw!$C$32+Scenarios!C7+SUM(Scenarios!$B$5:$B$25)-Scenarios!$B7</f>
        <v>-53233761.851525486</v>
      </c>
      <c r="C34" s="69">
        <f>Raw!$C$32+Scenarios!D7+SUM(Scenarios!$B$5:$B$25)-Scenarios!$B7</f>
        <v>-53747884.261525512</v>
      </c>
      <c r="D34" s="69">
        <f>Raw!$C$32+Scenarios!E7+SUM(Scenarios!$B$5:$B$25)-Scenarios!$B7</f>
        <v>-54262006.671525538</v>
      </c>
      <c r="E34" s="69">
        <f>Raw!$C$32+Scenarios!F7+SUM(Scenarios!$B$5:$B$25)-Scenarios!$B7</f>
        <v>-54776129.081525505</v>
      </c>
      <c r="F34" s="69">
        <f>Raw!$C$32+Scenarios!G7+SUM(Scenarios!$B$5:$B$25)-Scenarios!$B7</f>
        <v>-55290251.491525531</v>
      </c>
      <c r="G34" s="69">
        <f>Raw!$C$32+Scenarios!H7+SUM(Scenarios!$B$5:$B$25)-Scenarios!$B7</f>
        <v>-55804373.901525497</v>
      </c>
      <c r="H34" s="69">
        <f>Raw!$C$32+Scenarios!I7+SUM(Scenarios!$B$5:$B$25)-Scenarios!$B7</f>
        <v>-56318496.311525524</v>
      </c>
      <c r="I34" s="69">
        <f>Raw!$C$32+Scenarios!J7+SUM(Scenarios!$B$5:$B$25)-Scenarios!$B7</f>
        <v>-56832618.72152549</v>
      </c>
      <c r="J34" s="69">
        <f>Raw!$C$32+Scenarios!K7+SUM(Scenarios!$B$5:$B$25)-Scenarios!$B7</f>
        <v>-57346741.131525517</v>
      </c>
      <c r="K34" s="69">
        <f>Raw!$C$32+Scenarios!L7+SUM(Scenarios!$B$5:$B$25)-Scenarios!$B7</f>
        <v>-57860863.541525543</v>
      </c>
      <c r="L34" s="69">
        <f>Raw!$C$32+Scenarios!M7+SUM(Scenarios!$B$5:$B$25)-Scenarios!$B7</f>
        <v>-58374985.951525509</v>
      </c>
      <c r="M34" s="69">
        <f>Raw!$C$32+Scenarios!N7+SUM(Scenarios!$B$5:$B$25)-Scenarios!$B7</f>
        <v>-58889108.361525536</v>
      </c>
      <c r="N34" s="69">
        <f>Raw!$C$32+Scenarios!O7+SUM(Scenarios!$B$5:$B$25)-Scenarios!$B7</f>
        <v>-59403230.771525502</v>
      </c>
      <c r="O34" s="69">
        <f>Raw!$C$32+Scenarios!P7+SUM(Scenarios!$B$5:$B$25)-Scenarios!$B7</f>
        <v>-59917353.181525528</v>
      </c>
      <c r="P34" s="69">
        <f>Raw!$C$32+Scenarios!Q7+SUM(Scenarios!$B$5:$B$25)-Scenarios!$B7</f>
        <v>-60431475.591525495</v>
      </c>
      <c r="Q34" s="69">
        <f>Raw!$C$32+Scenarios!R7+SUM(Scenarios!$B$5:$B$25)-Scenarios!$B7</f>
        <v>-60945598.001525521</v>
      </c>
      <c r="R34" s="69">
        <f>Raw!$C$32+Scenarios!S7+SUM(Scenarios!$B$5:$B$25)-Scenarios!$B7</f>
        <v>-61459720.411525518</v>
      </c>
      <c r="S34" s="69">
        <f>Raw!$C$32+Scenarios!T7+SUM(Scenarios!$B$5:$B$25)-Scenarios!$B7</f>
        <v>-61973842.821525514</v>
      </c>
      <c r="T34" s="69">
        <f>Raw!$C$32+Scenarios!U7+SUM(Scenarios!$B$5:$B$25)-Scenarios!$B7</f>
        <v>-62487965.231525511</v>
      </c>
      <c r="U34" s="69">
        <f>Raw!$C$32+Scenarios!V7+SUM(Scenarios!$B$5:$B$25)-Scenarios!$B7</f>
        <v>-63002087.641525507</v>
      </c>
      <c r="V34" s="69">
        <f>Raw!$C$32+Scenarios!W7+SUM(Scenarios!$B$5:$B$25)-Scenarios!$B7</f>
        <v>-63516210.051525503</v>
      </c>
    </row>
    <row r="35" spans="1:22" x14ac:dyDescent="0.3">
      <c r="A35" t="s">
        <v>30</v>
      </c>
      <c r="B35" s="69">
        <f>Raw!$C$32+Scenarios!C8+SUM(Scenarios!$B$5:$B$25)-Scenarios!$B8</f>
        <v>-57074406.863196984</v>
      </c>
      <c r="C35" s="69">
        <f>Raw!$C$32+Scenarios!D8+SUM(Scenarios!$B$5:$B$25)-Scenarios!$B8</f>
        <v>-57204464.772029832</v>
      </c>
      <c r="D35" s="69">
        <f>Raw!$C$32+Scenarios!E8+SUM(Scenarios!$B$5:$B$25)-Scenarios!$B8</f>
        <v>-57334522.68086268</v>
      </c>
      <c r="E35" s="69">
        <f>Raw!$C$32+Scenarios!F8+SUM(Scenarios!$B$5:$B$25)-Scenarios!$B8</f>
        <v>-57464580.589695588</v>
      </c>
      <c r="F35" s="69">
        <f>Raw!$C$32+Scenarios!G8+SUM(Scenarios!$B$5:$B$25)-Scenarios!$B8</f>
        <v>-57594638.498528376</v>
      </c>
      <c r="G35" s="69">
        <f>Raw!$C$32+Scenarios!H8+SUM(Scenarios!$B$5:$B$25)-Scenarios!$B8</f>
        <v>-57724696.407361284</v>
      </c>
      <c r="H35" s="69">
        <f>Raw!$C$32+Scenarios!I8+SUM(Scenarios!$B$5:$B$25)-Scenarios!$B8</f>
        <v>-57854754.316194132</v>
      </c>
      <c r="I35" s="69">
        <f>Raw!$C$32+Scenarios!J8+SUM(Scenarios!$B$5:$B$25)-Scenarios!$B8</f>
        <v>-57984812.22502698</v>
      </c>
      <c r="J35" s="69">
        <f>Raw!$C$32+Scenarios!K8+SUM(Scenarios!$B$5:$B$25)-Scenarios!$B8</f>
        <v>-58114870.133859828</v>
      </c>
      <c r="K35" s="69">
        <f>Raw!$C$32+Scenarios!L8+SUM(Scenarios!$B$5:$B$25)-Scenarios!$B8</f>
        <v>-58244928.042692676</v>
      </c>
      <c r="L35" s="69">
        <f>Raw!$C$32+Scenarios!M8+SUM(Scenarios!$B$5:$B$25)-Scenarios!$B8</f>
        <v>-58374985.951525524</v>
      </c>
      <c r="M35" s="69">
        <f>Raw!$C$32+Scenarios!N8+SUM(Scenarios!$B$5:$B$25)-Scenarios!$B8</f>
        <v>-58505043.860358372</v>
      </c>
      <c r="N35" s="69">
        <f>Raw!$C$32+Scenarios!O8+SUM(Scenarios!$B$5:$B$25)-Scenarios!$B8</f>
        <v>-58635101.76919122</v>
      </c>
      <c r="O35" s="69">
        <f>Raw!$C$32+Scenarios!P8+SUM(Scenarios!$B$5:$B$25)-Scenarios!$B8</f>
        <v>-58765159.678024068</v>
      </c>
      <c r="P35" s="69">
        <f>Raw!$C$32+Scenarios!Q8+SUM(Scenarios!$B$5:$B$25)-Scenarios!$B8</f>
        <v>-58895217.586856917</v>
      </c>
      <c r="Q35" s="69">
        <f>Raw!$C$32+Scenarios!R8+SUM(Scenarios!$B$5:$B$25)-Scenarios!$B8</f>
        <v>-59025275.495689765</v>
      </c>
      <c r="R35" s="69">
        <f>Raw!$C$32+Scenarios!S8+SUM(Scenarios!$B$5:$B$25)-Scenarios!$B8</f>
        <v>-59155333.404522613</v>
      </c>
      <c r="S35" s="69">
        <f>Raw!$C$32+Scenarios!T8+SUM(Scenarios!$B$5:$B$25)-Scenarios!$B8</f>
        <v>-59285391.313355461</v>
      </c>
      <c r="T35" s="69">
        <f>Raw!$C$32+Scenarios!U8+SUM(Scenarios!$B$5:$B$25)-Scenarios!$B8</f>
        <v>-59415449.222188309</v>
      </c>
      <c r="U35" s="69">
        <f>Raw!$C$32+Scenarios!V8+SUM(Scenarios!$B$5:$B$25)-Scenarios!$B8</f>
        <v>-59545507.131021157</v>
      </c>
      <c r="V35" s="69">
        <f>Raw!$C$32+Scenarios!W8+SUM(Scenarios!$B$5:$B$25)-Scenarios!$B8</f>
        <v>-59675565.039854005</v>
      </c>
    </row>
    <row r="36" spans="1:22" x14ac:dyDescent="0.3">
      <c r="A36" t="s">
        <v>32</v>
      </c>
      <c r="B36" s="69">
        <f>Raw!$C$32+Scenarios!C9+SUM(Scenarios!$B$5:$B$25)-Scenarios!$B9</f>
        <v>-57086210.665413842</v>
      </c>
      <c r="C36" s="69">
        <f>Raw!$C$32+Scenarios!D9+SUM(Scenarios!$B$5:$B$25)-Scenarios!$B9</f>
        <v>-57215088.194025025</v>
      </c>
      <c r="D36" s="69">
        <f>Raw!$C$32+Scenarios!E9+SUM(Scenarios!$B$5:$B$25)-Scenarios!$B9</f>
        <v>-57343965.722636148</v>
      </c>
      <c r="E36" s="69">
        <f>Raw!$C$32+Scenarios!F9+SUM(Scenarios!$B$5:$B$25)-Scenarios!$B9</f>
        <v>-57472843.251247332</v>
      </c>
      <c r="F36" s="69">
        <f>Raw!$C$32+Scenarios!G9+SUM(Scenarios!$B$5:$B$25)-Scenarios!$B9</f>
        <v>-57601720.779858515</v>
      </c>
      <c r="G36" s="69">
        <f>Raw!$C$32+Scenarios!H9+SUM(Scenarios!$B$5:$B$25)-Scenarios!$B9</f>
        <v>-57730598.308469638</v>
      </c>
      <c r="H36" s="69">
        <f>Raw!$C$32+Scenarios!I9+SUM(Scenarios!$B$5:$B$25)-Scenarios!$B9</f>
        <v>-57859475.837080821</v>
      </c>
      <c r="I36" s="69">
        <f>Raw!$C$32+Scenarios!J9+SUM(Scenarios!$B$5:$B$25)-Scenarios!$B9</f>
        <v>-57988353.365692005</v>
      </c>
      <c r="J36" s="69">
        <f>Raw!$C$32+Scenarios!K9+SUM(Scenarios!$B$5:$B$25)-Scenarios!$B9</f>
        <v>-58117230.894303188</v>
      </c>
      <c r="K36" s="69">
        <f>Raw!$C$32+Scenarios!L9+SUM(Scenarios!$B$5:$B$25)-Scenarios!$B9</f>
        <v>-58246108.422914371</v>
      </c>
      <c r="L36" s="69">
        <f>Raw!$C$32+Scenarios!M9+SUM(Scenarios!$B$5:$B$25)-Scenarios!$B9</f>
        <v>-58374985.951525494</v>
      </c>
      <c r="M36" s="69">
        <f>Raw!$C$32+Scenarios!N9+SUM(Scenarios!$B$5:$B$25)-Scenarios!$B9</f>
        <v>-58503863.480136678</v>
      </c>
      <c r="N36" s="69">
        <f>Raw!$C$32+Scenarios!O9+SUM(Scenarios!$B$5:$B$25)-Scenarios!$B9</f>
        <v>-58632741.008747861</v>
      </c>
      <c r="O36" s="69">
        <f>Raw!$C$32+Scenarios!P9+SUM(Scenarios!$B$5:$B$25)-Scenarios!$B9</f>
        <v>-58761618.537359044</v>
      </c>
      <c r="P36" s="69">
        <f>Raw!$C$32+Scenarios!Q9+SUM(Scenarios!$B$5:$B$25)-Scenarios!$B9</f>
        <v>-58890496.065970168</v>
      </c>
      <c r="Q36" s="69">
        <f>Raw!$C$32+Scenarios!R9+SUM(Scenarios!$B$5:$B$25)-Scenarios!$B9</f>
        <v>-59019373.594581351</v>
      </c>
      <c r="R36" s="69">
        <f>Raw!$C$32+Scenarios!S9+SUM(Scenarios!$B$5:$B$25)-Scenarios!$B9</f>
        <v>-59148251.123192534</v>
      </c>
      <c r="S36" s="69">
        <f>Raw!$C$32+Scenarios!T9+SUM(Scenarios!$B$5:$B$25)-Scenarios!$B9</f>
        <v>-59277128.651803717</v>
      </c>
      <c r="T36" s="69">
        <f>Raw!$C$32+Scenarios!U9+SUM(Scenarios!$B$5:$B$25)-Scenarios!$B9</f>
        <v>-59406006.180414841</v>
      </c>
      <c r="U36" s="69">
        <f>Raw!$C$32+Scenarios!V9+SUM(Scenarios!$B$5:$B$25)-Scenarios!$B9</f>
        <v>-59534883.709026024</v>
      </c>
      <c r="V36" s="69">
        <f>Raw!$C$32+Scenarios!W9+SUM(Scenarios!$B$5:$B$25)-Scenarios!$B9</f>
        <v>-59663761.237637207</v>
      </c>
    </row>
    <row r="37" spans="1:22" x14ac:dyDescent="0.3">
      <c r="A37" t="s">
        <v>34</v>
      </c>
      <c r="B37" s="69">
        <f>Raw!$C$32+Scenarios!C10+SUM(Scenarios!$B$5:$B$25)-Scenarios!$B10</f>
        <v>-58372854.751525521</v>
      </c>
      <c r="C37" s="69">
        <f>Raw!$C$32+Scenarios!D10+SUM(Scenarios!$B$5:$B$25)-Scenarios!$B10</f>
        <v>-58373067.871525526</v>
      </c>
      <c r="D37" s="69">
        <f>Raw!$C$32+Scenarios!E10+SUM(Scenarios!$B$5:$B$25)-Scenarios!$B10</f>
        <v>-58373280.991525531</v>
      </c>
      <c r="E37" s="69">
        <f>Raw!$C$32+Scenarios!F10+SUM(Scenarios!$B$5:$B$25)-Scenarios!$B10</f>
        <v>-58373494.111525536</v>
      </c>
      <c r="F37" s="69">
        <f>Raw!$C$32+Scenarios!G10+SUM(Scenarios!$B$5:$B$25)-Scenarios!$B10</f>
        <v>-58373707.231525481</v>
      </c>
      <c r="G37" s="69">
        <f>Raw!$C$32+Scenarios!H10+SUM(Scenarios!$B$5:$B$25)-Scenarios!$B10</f>
        <v>-58373920.351525486</v>
      </c>
      <c r="H37" s="69">
        <f>Raw!$C$32+Scenarios!I10+SUM(Scenarios!$B$5:$B$25)-Scenarios!$B10</f>
        <v>-58374133.47152549</v>
      </c>
      <c r="I37" s="69">
        <f>Raw!$C$32+Scenarios!J10+SUM(Scenarios!$B$5:$B$25)-Scenarios!$B10</f>
        <v>-58374346.591525495</v>
      </c>
      <c r="J37" s="69">
        <f>Raw!$C$32+Scenarios!K10+SUM(Scenarios!$B$5:$B$25)-Scenarios!$B10</f>
        <v>-58374559.7115255</v>
      </c>
      <c r="K37" s="69">
        <f>Raw!$C$32+Scenarios!L10+SUM(Scenarios!$B$5:$B$25)-Scenarios!$B10</f>
        <v>-58374772.831525505</v>
      </c>
      <c r="L37" s="69">
        <f>Raw!$C$32+Scenarios!M10+SUM(Scenarios!$B$5:$B$25)-Scenarios!$B10</f>
        <v>-58374985.951525509</v>
      </c>
      <c r="M37" s="69">
        <f>Raw!$C$32+Scenarios!N10+SUM(Scenarios!$B$5:$B$25)-Scenarios!$B10</f>
        <v>-58375199.071525514</v>
      </c>
      <c r="N37" s="69">
        <f>Raw!$C$32+Scenarios!O10+SUM(Scenarios!$B$5:$B$25)-Scenarios!$B10</f>
        <v>-58375412.191525519</v>
      </c>
      <c r="O37" s="69">
        <f>Raw!$C$32+Scenarios!P10+SUM(Scenarios!$B$5:$B$25)-Scenarios!$B10</f>
        <v>-58375625.311525524</v>
      </c>
      <c r="P37" s="69">
        <f>Raw!$C$32+Scenarios!Q10+SUM(Scenarios!$B$5:$B$25)-Scenarios!$B10</f>
        <v>-58375838.431525528</v>
      </c>
      <c r="Q37" s="69">
        <f>Raw!$C$32+Scenarios!R10+SUM(Scenarios!$B$5:$B$25)-Scenarios!$B10</f>
        <v>-58376051.551525533</v>
      </c>
      <c r="R37" s="69">
        <f>Raw!$C$32+Scenarios!S10+SUM(Scenarios!$B$5:$B$25)-Scenarios!$B10</f>
        <v>-58376264.671525538</v>
      </c>
      <c r="S37" s="69">
        <f>Raw!$C$32+Scenarios!T10+SUM(Scenarios!$B$5:$B$25)-Scenarios!$B10</f>
        <v>-58376477.791525483</v>
      </c>
      <c r="T37" s="69">
        <f>Raw!$C$32+Scenarios!U10+SUM(Scenarios!$B$5:$B$25)-Scenarios!$B10</f>
        <v>-58376690.911525488</v>
      </c>
      <c r="U37" s="69">
        <f>Raw!$C$32+Scenarios!V10+SUM(Scenarios!$B$5:$B$25)-Scenarios!$B10</f>
        <v>-58376904.031525493</v>
      </c>
      <c r="V37" s="69">
        <f>Raw!$C$32+Scenarios!W10+SUM(Scenarios!$B$5:$B$25)-Scenarios!$B10</f>
        <v>-58377117.151525497</v>
      </c>
    </row>
    <row r="38" spans="1:22" x14ac:dyDescent="0.3">
      <c r="A38" t="s">
        <v>36</v>
      </c>
      <c r="B38" s="69">
        <f>Raw!$C$32+Scenarios!C11+SUM(Scenarios!$B$5:$B$25)-Scenarios!$B11</f>
        <v>-57412937.503729515</v>
      </c>
      <c r="C38" s="69">
        <f>Raw!$C$32+Scenarios!D11+SUM(Scenarios!$B$5:$B$25)-Scenarios!$B11</f>
        <v>-57509142.348509066</v>
      </c>
      <c r="D38" s="69">
        <f>Raw!$C$32+Scenarios!E11+SUM(Scenarios!$B$5:$B$25)-Scenarios!$B11</f>
        <v>-57605347.193288676</v>
      </c>
      <c r="E38" s="69">
        <f>Raw!$C$32+Scenarios!F11+SUM(Scenarios!$B$5:$B$25)-Scenarios!$B11</f>
        <v>-57701552.038068287</v>
      </c>
      <c r="F38" s="69">
        <f>Raw!$C$32+Scenarios!G11+SUM(Scenarios!$B$5:$B$25)-Scenarios!$B11</f>
        <v>-57797756.882847898</v>
      </c>
      <c r="G38" s="69">
        <f>Raw!$C$32+Scenarios!H11+SUM(Scenarios!$B$5:$B$25)-Scenarios!$B11</f>
        <v>-57893961.727627508</v>
      </c>
      <c r="H38" s="69">
        <f>Raw!$C$32+Scenarios!I11+SUM(Scenarios!$B$5:$B$25)-Scenarios!$B11</f>
        <v>-57990166.572407119</v>
      </c>
      <c r="I38" s="69">
        <f>Raw!$C$32+Scenarios!J11+SUM(Scenarios!$B$5:$B$25)-Scenarios!$B11</f>
        <v>-58086371.41718673</v>
      </c>
      <c r="J38" s="69">
        <f>Raw!$C$32+Scenarios!K11+SUM(Scenarios!$B$5:$B$25)-Scenarios!$B11</f>
        <v>-58182576.261966281</v>
      </c>
      <c r="K38" s="69">
        <f>Raw!$C$32+Scenarios!L11+SUM(Scenarios!$B$5:$B$25)-Scenarios!$B11</f>
        <v>-58278781.106745891</v>
      </c>
      <c r="L38" s="69">
        <f>Raw!$C$32+Scenarios!M11+SUM(Scenarios!$B$5:$B$25)-Scenarios!$B11</f>
        <v>-58374985.951525502</v>
      </c>
      <c r="M38" s="69">
        <f>Raw!$C$32+Scenarios!N11+SUM(Scenarios!$B$5:$B$25)-Scenarios!$B11</f>
        <v>-58471190.796305113</v>
      </c>
      <c r="N38" s="69">
        <f>Raw!$C$32+Scenarios!O11+SUM(Scenarios!$B$5:$B$25)-Scenarios!$B11</f>
        <v>-58567395.641084723</v>
      </c>
      <c r="O38" s="69">
        <f>Raw!$C$32+Scenarios!P11+SUM(Scenarios!$B$5:$B$25)-Scenarios!$B11</f>
        <v>-58663600.485864334</v>
      </c>
      <c r="P38" s="69">
        <f>Raw!$C$32+Scenarios!Q11+SUM(Scenarios!$B$5:$B$25)-Scenarios!$B11</f>
        <v>-58759805.330643944</v>
      </c>
      <c r="Q38" s="69">
        <f>Raw!$C$32+Scenarios!R11+SUM(Scenarios!$B$5:$B$25)-Scenarios!$B11</f>
        <v>-58856010.175423495</v>
      </c>
      <c r="R38" s="69">
        <f>Raw!$C$32+Scenarios!S11+SUM(Scenarios!$B$5:$B$25)-Scenarios!$B11</f>
        <v>-58952215.020203106</v>
      </c>
      <c r="S38" s="69">
        <f>Raw!$C$32+Scenarios!T11+SUM(Scenarios!$B$5:$B$25)-Scenarios!$B11</f>
        <v>-59048419.864982717</v>
      </c>
      <c r="T38" s="69">
        <f>Raw!$C$32+Scenarios!U11+SUM(Scenarios!$B$5:$B$25)-Scenarios!$B11</f>
        <v>-59144624.709762327</v>
      </c>
      <c r="U38" s="69">
        <f>Raw!$C$32+Scenarios!V11+SUM(Scenarios!$B$5:$B$25)-Scenarios!$B11</f>
        <v>-59240829.554541938</v>
      </c>
      <c r="V38" s="69">
        <f>Raw!$C$32+Scenarios!W11+SUM(Scenarios!$B$5:$B$25)-Scenarios!$B11</f>
        <v>-59337034.399321549</v>
      </c>
    </row>
    <row r="39" spans="1:22" x14ac:dyDescent="0.3">
      <c r="A39" t="s">
        <v>38</v>
      </c>
      <c r="B39" s="69">
        <f>Raw!$C$32+Scenarios!C12+SUM(Scenarios!$B$5:$B$25)-Scenarios!$B12</f>
        <v>-57579982.106216244</v>
      </c>
      <c r="C39" s="69">
        <f>Raw!$C$32+Scenarios!D12+SUM(Scenarios!$B$5:$B$25)-Scenarios!$B12</f>
        <v>-57659482.490747206</v>
      </c>
      <c r="D39" s="69">
        <f>Raw!$C$32+Scenarios!E12+SUM(Scenarios!$B$5:$B$25)-Scenarios!$B12</f>
        <v>-57738982.875278108</v>
      </c>
      <c r="E39" s="69">
        <f>Raw!$C$32+Scenarios!F12+SUM(Scenarios!$B$5:$B$25)-Scenarios!$B12</f>
        <v>-57818483.25980901</v>
      </c>
      <c r="F39" s="69">
        <f>Raw!$C$32+Scenarios!G12+SUM(Scenarios!$B$5:$B$25)-Scenarios!$B12</f>
        <v>-57897983.644339971</v>
      </c>
      <c r="G39" s="69">
        <f>Raw!$C$32+Scenarios!H12+SUM(Scenarios!$B$5:$B$25)-Scenarios!$B12</f>
        <v>-57977484.028870873</v>
      </c>
      <c r="H39" s="69">
        <f>Raw!$C$32+Scenarios!I12+SUM(Scenarios!$B$5:$B$25)-Scenarios!$B12</f>
        <v>-58056984.413401835</v>
      </c>
      <c r="I39" s="69">
        <f>Raw!$C$32+Scenarios!J12+SUM(Scenarios!$B$5:$B$25)-Scenarios!$B12</f>
        <v>-58136484.797932737</v>
      </c>
      <c r="J39" s="69">
        <f>Raw!$C$32+Scenarios!K12+SUM(Scenarios!$B$5:$B$25)-Scenarios!$B12</f>
        <v>-58215985.182463638</v>
      </c>
      <c r="K39" s="69">
        <f>Raw!$C$32+Scenarios!L12+SUM(Scenarios!$B$5:$B$25)-Scenarios!$B12</f>
        <v>-58295485.5669946</v>
      </c>
      <c r="L39" s="69">
        <f>Raw!$C$32+Scenarios!M12+SUM(Scenarios!$B$5:$B$25)-Scenarios!$B12</f>
        <v>-58374985.951525502</v>
      </c>
      <c r="M39" s="69">
        <f>Raw!$C$32+Scenarios!N12+SUM(Scenarios!$B$5:$B$25)-Scenarios!$B12</f>
        <v>-58454486.336056404</v>
      </c>
      <c r="N39" s="69">
        <f>Raw!$C$32+Scenarios!O12+SUM(Scenarios!$B$5:$B$25)-Scenarios!$B12</f>
        <v>-58533986.720587365</v>
      </c>
      <c r="O39" s="69">
        <f>Raw!$C$32+Scenarios!P12+SUM(Scenarios!$B$5:$B$25)-Scenarios!$B12</f>
        <v>-58613487.105118267</v>
      </c>
      <c r="P39" s="69">
        <f>Raw!$C$32+Scenarios!Q12+SUM(Scenarios!$B$5:$B$25)-Scenarios!$B12</f>
        <v>-58692987.489649229</v>
      </c>
      <c r="Q39" s="69">
        <f>Raw!$C$32+Scenarios!R12+SUM(Scenarios!$B$5:$B$25)-Scenarios!$B12</f>
        <v>-58772487.874180131</v>
      </c>
      <c r="R39" s="69">
        <f>Raw!$C$32+Scenarios!S12+SUM(Scenarios!$B$5:$B$25)-Scenarios!$B12</f>
        <v>-58851988.258711033</v>
      </c>
      <c r="S39" s="69">
        <f>Raw!$C$32+Scenarios!T12+SUM(Scenarios!$B$5:$B$25)-Scenarios!$B12</f>
        <v>-58931488.643241994</v>
      </c>
      <c r="T39" s="69">
        <f>Raw!$C$32+Scenarios!U12+SUM(Scenarios!$B$5:$B$25)-Scenarios!$B12</f>
        <v>-59010989.027772896</v>
      </c>
      <c r="U39" s="69">
        <f>Raw!$C$32+Scenarios!V12+SUM(Scenarios!$B$5:$B$25)-Scenarios!$B12</f>
        <v>-59090489.412303858</v>
      </c>
      <c r="V39" s="69">
        <f>Raw!$C$32+Scenarios!W12+SUM(Scenarios!$B$5:$B$25)-Scenarios!$B12</f>
        <v>-59169989.796834759</v>
      </c>
    </row>
    <row r="40" spans="1:22" x14ac:dyDescent="0.3">
      <c r="A40" t="s">
        <v>40</v>
      </c>
      <c r="B40" s="69">
        <f>Raw!$C$32+Scenarios!C13+SUM(Scenarios!$B$5:$B$25)-Scenarios!$B13</f>
        <v>-57883635.290392071</v>
      </c>
      <c r="C40" s="69">
        <f>Raw!$C$32+Scenarios!D13+SUM(Scenarios!$B$5:$B$25)-Scenarios!$B13</f>
        <v>-57932770.356505424</v>
      </c>
      <c r="D40" s="69">
        <f>Raw!$C$32+Scenarios!E13+SUM(Scenarios!$B$5:$B$25)-Scenarios!$B13</f>
        <v>-57981905.422618777</v>
      </c>
      <c r="E40" s="69">
        <f>Raw!$C$32+Scenarios!F13+SUM(Scenarios!$B$5:$B$25)-Scenarios!$B13</f>
        <v>-58031040.48873207</v>
      </c>
      <c r="F40" s="69">
        <f>Raw!$C$32+Scenarios!G13+SUM(Scenarios!$B$5:$B$25)-Scenarios!$B13</f>
        <v>-58080175.554845423</v>
      </c>
      <c r="G40" s="69">
        <f>Raw!$C$32+Scenarios!H13+SUM(Scenarios!$B$5:$B$25)-Scenarios!$B13</f>
        <v>-58129310.620958775</v>
      </c>
      <c r="H40" s="69">
        <f>Raw!$C$32+Scenarios!I13+SUM(Scenarios!$B$5:$B$25)-Scenarios!$B13</f>
        <v>-58178445.687072128</v>
      </c>
      <c r="I40" s="69">
        <f>Raw!$C$32+Scenarios!J13+SUM(Scenarios!$B$5:$B$25)-Scenarios!$B13</f>
        <v>-58227580.753185481</v>
      </c>
      <c r="J40" s="69">
        <f>Raw!$C$32+Scenarios!K13+SUM(Scenarios!$B$5:$B$25)-Scenarios!$B13</f>
        <v>-58276715.819298834</v>
      </c>
      <c r="K40" s="69">
        <f>Raw!$C$32+Scenarios!L13+SUM(Scenarios!$B$5:$B$25)-Scenarios!$B13</f>
        <v>-58325850.885412186</v>
      </c>
      <c r="L40" s="69">
        <f>Raw!$C$32+Scenarios!M13+SUM(Scenarios!$B$5:$B$25)-Scenarios!$B13</f>
        <v>-58374985.95152548</v>
      </c>
      <c r="M40" s="69">
        <f>Raw!$C$32+Scenarios!N13+SUM(Scenarios!$B$5:$B$25)-Scenarios!$B13</f>
        <v>-58424121.017638832</v>
      </c>
      <c r="N40" s="69">
        <f>Raw!$C$32+Scenarios!O13+SUM(Scenarios!$B$5:$B$25)-Scenarios!$B13</f>
        <v>-58473256.083752185</v>
      </c>
      <c r="O40" s="69">
        <f>Raw!$C$32+Scenarios!P13+SUM(Scenarios!$B$5:$B$25)-Scenarios!$B13</f>
        <v>-58522391.149865538</v>
      </c>
      <c r="P40" s="69">
        <f>Raw!$C$32+Scenarios!Q13+SUM(Scenarios!$B$5:$B$25)-Scenarios!$B13</f>
        <v>-58571526.215978891</v>
      </c>
      <c r="Q40" s="69">
        <f>Raw!$C$32+Scenarios!R13+SUM(Scenarios!$B$5:$B$25)-Scenarios!$B13</f>
        <v>-58620661.282092243</v>
      </c>
      <c r="R40" s="69">
        <f>Raw!$C$32+Scenarios!S13+SUM(Scenarios!$B$5:$B$25)-Scenarios!$B13</f>
        <v>-58669796.348205596</v>
      </c>
      <c r="S40" s="69">
        <f>Raw!$C$32+Scenarios!T13+SUM(Scenarios!$B$5:$B$25)-Scenarios!$B13</f>
        <v>-58718931.414318889</v>
      </c>
      <c r="T40" s="69">
        <f>Raw!$C$32+Scenarios!U13+SUM(Scenarios!$B$5:$B$25)-Scenarios!$B13</f>
        <v>-58768066.480432242</v>
      </c>
      <c r="U40" s="69">
        <f>Raw!$C$32+Scenarios!V13+SUM(Scenarios!$B$5:$B$25)-Scenarios!$B13</f>
        <v>-58817201.546545595</v>
      </c>
      <c r="V40" s="69">
        <f>Raw!$C$32+Scenarios!W13+SUM(Scenarios!$B$5:$B$25)-Scenarios!$B13</f>
        <v>-58866336.612658948</v>
      </c>
    </row>
    <row r="41" spans="1:22" x14ac:dyDescent="0.3">
      <c r="A41" t="s">
        <v>42</v>
      </c>
      <c r="B41" s="69">
        <f>Raw!$C$32+Scenarios!C14+SUM(Scenarios!$B$5:$B$25)-Scenarios!$B14</f>
        <v>-58039765.136693254</v>
      </c>
      <c r="C41" s="69">
        <f>Raw!$C$32+Scenarios!D14+SUM(Scenarios!$B$5:$B$25)-Scenarios!$B14</f>
        <v>-58073287.218176499</v>
      </c>
      <c r="D41" s="69">
        <f>Raw!$C$32+Scenarios!E14+SUM(Scenarios!$B$5:$B$25)-Scenarios!$B14</f>
        <v>-58106809.299659684</v>
      </c>
      <c r="E41" s="69">
        <f>Raw!$C$32+Scenarios!F14+SUM(Scenarios!$B$5:$B$25)-Scenarios!$B14</f>
        <v>-58140331.381142929</v>
      </c>
      <c r="F41" s="69">
        <f>Raw!$C$32+Scenarios!G14+SUM(Scenarios!$B$5:$B$25)-Scenarios!$B14</f>
        <v>-58173853.462626174</v>
      </c>
      <c r="G41" s="69">
        <f>Raw!$C$32+Scenarios!H14+SUM(Scenarios!$B$5:$B$25)-Scenarios!$B14</f>
        <v>-58207375.544109359</v>
      </c>
      <c r="H41" s="69">
        <f>Raw!$C$32+Scenarios!I14+SUM(Scenarios!$B$5:$B$25)-Scenarios!$B14</f>
        <v>-58240897.625592604</v>
      </c>
      <c r="I41" s="69">
        <f>Raw!$C$32+Scenarios!J14+SUM(Scenarios!$B$5:$B$25)-Scenarios!$B14</f>
        <v>-58274419.707075849</v>
      </c>
      <c r="J41" s="69">
        <f>Raw!$C$32+Scenarios!K14+SUM(Scenarios!$B$5:$B$25)-Scenarios!$B14</f>
        <v>-58307941.788559034</v>
      </c>
      <c r="K41" s="69">
        <f>Raw!$C$32+Scenarios!L14+SUM(Scenarios!$B$5:$B$25)-Scenarios!$B14</f>
        <v>-58341463.870042279</v>
      </c>
      <c r="L41" s="69">
        <f>Raw!$C$32+Scenarios!M14+SUM(Scenarios!$B$5:$B$25)-Scenarios!$B14</f>
        <v>-58374985.951525524</v>
      </c>
      <c r="M41" s="69">
        <f>Raw!$C$32+Scenarios!N14+SUM(Scenarios!$B$5:$B$25)-Scenarios!$B14</f>
        <v>-58408508.03300871</v>
      </c>
      <c r="N41" s="69">
        <f>Raw!$C$32+Scenarios!O14+SUM(Scenarios!$B$5:$B$25)-Scenarios!$B14</f>
        <v>-58442030.114491954</v>
      </c>
      <c r="O41" s="69">
        <f>Raw!$C$32+Scenarios!P14+SUM(Scenarios!$B$5:$B$25)-Scenarios!$B14</f>
        <v>-58475552.195975199</v>
      </c>
      <c r="P41" s="69">
        <f>Raw!$C$32+Scenarios!Q14+SUM(Scenarios!$B$5:$B$25)-Scenarios!$B14</f>
        <v>-58509074.277458385</v>
      </c>
      <c r="Q41" s="69">
        <f>Raw!$C$32+Scenarios!R14+SUM(Scenarios!$B$5:$B$25)-Scenarios!$B14</f>
        <v>-58542596.35894163</v>
      </c>
      <c r="R41" s="69">
        <f>Raw!$C$32+Scenarios!S14+SUM(Scenarios!$B$5:$B$25)-Scenarios!$B14</f>
        <v>-58576118.440424874</v>
      </c>
      <c r="S41" s="69">
        <f>Raw!$C$32+Scenarios!T14+SUM(Scenarios!$B$5:$B$25)-Scenarios!$B14</f>
        <v>-58609640.52190806</v>
      </c>
      <c r="T41" s="69">
        <f>Raw!$C$32+Scenarios!U14+SUM(Scenarios!$B$5:$B$25)-Scenarios!$B14</f>
        <v>-58643162.603391305</v>
      </c>
      <c r="U41" s="69">
        <f>Raw!$C$32+Scenarios!V14+SUM(Scenarios!$B$5:$B$25)-Scenarios!$B14</f>
        <v>-58676684.68487455</v>
      </c>
      <c r="V41" s="69">
        <f>Raw!$C$32+Scenarios!W14+SUM(Scenarios!$B$5:$B$25)-Scenarios!$B14</f>
        <v>-58710206.766357735</v>
      </c>
    </row>
    <row r="42" spans="1:22" x14ac:dyDescent="0.3">
      <c r="A42" t="s">
        <v>44</v>
      </c>
      <c r="B42" s="69">
        <f>Raw!$C$32+Scenarios!C15+SUM(Scenarios!$B$5:$B$25)-Scenarios!$B15</f>
        <v>-58007819.022529908</v>
      </c>
      <c r="C42" s="69">
        <f>Raw!$C$32+Scenarios!D15+SUM(Scenarios!$B$5:$B$25)-Scenarios!$B15</f>
        <v>-58044535.715429492</v>
      </c>
      <c r="D42" s="69">
        <f>Raw!$C$32+Scenarios!E15+SUM(Scenarios!$B$5:$B$25)-Scenarios!$B15</f>
        <v>-58081252.408329017</v>
      </c>
      <c r="E42" s="69">
        <f>Raw!$C$32+Scenarios!F15+SUM(Scenarios!$B$5:$B$25)-Scenarios!$B15</f>
        <v>-58117969.101228602</v>
      </c>
      <c r="F42" s="69">
        <f>Raw!$C$32+Scenarios!G15+SUM(Scenarios!$B$5:$B$25)-Scenarios!$B15</f>
        <v>-58154685.794128127</v>
      </c>
      <c r="G42" s="69">
        <f>Raw!$C$32+Scenarios!H15+SUM(Scenarios!$B$5:$B$25)-Scenarios!$B15</f>
        <v>-58191402.487027712</v>
      </c>
      <c r="H42" s="69">
        <f>Raw!$C$32+Scenarios!I15+SUM(Scenarios!$B$5:$B$25)-Scenarios!$B15</f>
        <v>-58228119.179927297</v>
      </c>
      <c r="I42" s="69">
        <f>Raw!$C$32+Scenarios!J15+SUM(Scenarios!$B$5:$B$25)-Scenarios!$B15</f>
        <v>-58264835.872826822</v>
      </c>
      <c r="J42" s="69">
        <f>Raw!$C$32+Scenarios!K15+SUM(Scenarios!$B$5:$B$25)-Scenarios!$B15</f>
        <v>-58301552.565726407</v>
      </c>
      <c r="K42" s="69">
        <f>Raw!$C$32+Scenarios!L15+SUM(Scenarios!$B$5:$B$25)-Scenarios!$B15</f>
        <v>-58338269.258625932</v>
      </c>
      <c r="L42" s="69">
        <f>Raw!$C$32+Scenarios!M15+SUM(Scenarios!$B$5:$B$25)-Scenarios!$B15</f>
        <v>-58374985.951525517</v>
      </c>
      <c r="M42" s="69">
        <f>Raw!$C$32+Scenarios!N15+SUM(Scenarios!$B$5:$B$25)-Scenarios!$B15</f>
        <v>-58411702.644425042</v>
      </c>
      <c r="N42" s="69">
        <f>Raw!$C$32+Scenarios!O15+SUM(Scenarios!$B$5:$B$25)-Scenarios!$B15</f>
        <v>-58448419.337324627</v>
      </c>
      <c r="O42" s="69">
        <f>Raw!$C$32+Scenarios!P15+SUM(Scenarios!$B$5:$B$25)-Scenarios!$B15</f>
        <v>-58485136.030224212</v>
      </c>
      <c r="P42" s="69">
        <f>Raw!$C$32+Scenarios!Q15+SUM(Scenarios!$B$5:$B$25)-Scenarios!$B15</f>
        <v>-58521852.723123737</v>
      </c>
      <c r="Q42" s="69">
        <f>Raw!$C$32+Scenarios!R15+SUM(Scenarios!$B$5:$B$25)-Scenarios!$B15</f>
        <v>-58558569.416023321</v>
      </c>
      <c r="R42" s="69">
        <f>Raw!$C$32+Scenarios!S15+SUM(Scenarios!$B$5:$B$25)-Scenarios!$B15</f>
        <v>-58595286.108922847</v>
      </c>
      <c r="S42" s="69">
        <f>Raw!$C$32+Scenarios!T15+SUM(Scenarios!$B$5:$B$25)-Scenarios!$B15</f>
        <v>-58632002.801822431</v>
      </c>
      <c r="T42" s="69">
        <f>Raw!$C$32+Scenarios!U15+SUM(Scenarios!$B$5:$B$25)-Scenarios!$B15</f>
        <v>-58668719.494722016</v>
      </c>
      <c r="U42" s="69">
        <f>Raw!$C$32+Scenarios!V15+SUM(Scenarios!$B$5:$B$25)-Scenarios!$B15</f>
        <v>-58705436.187621541</v>
      </c>
      <c r="V42" s="69">
        <f>Raw!$C$32+Scenarios!W15+SUM(Scenarios!$B$5:$B$25)-Scenarios!$B15</f>
        <v>-58742152.880521126</v>
      </c>
    </row>
    <row r="43" spans="1:22" x14ac:dyDescent="0.3">
      <c r="A43" t="s">
        <v>46</v>
      </c>
      <c r="B43" s="69">
        <f>Raw!$C$32+Scenarios!C16+SUM(Scenarios!$B$5:$B$25)-Scenarios!$B16</f>
        <v>-58250101.896109492</v>
      </c>
      <c r="C43" s="69">
        <f>Raw!$C$32+Scenarios!D16+SUM(Scenarios!$B$5:$B$25)-Scenarios!$B16</f>
        <v>-58262590.30165109</v>
      </c>
      <c r="D43" s="69">
        <f>Raw!$C$32+Scenarios!E16+SUM(Scenarios!$B$5:$B$25)-Scenarios!$B16</f>
        <v>-58275078.707192689</v>
      </c>
      <c r="E43" s="69">
        <f>Raw!$C$32+Scenarios!F16+SUM(Scenarios!$B$5:$B$25)-Scenarios!$B16</f>
        <v>-58287567.112734288</v>
      </c>
      <c r="F43" s="69">
        <f>Raw!$C$32+Scenarios!G16+SUM(Scenarios!$B$5:$B$25)-Scenarios!$B16</f>
        <v>-58300055.518275887</v>
      </c>
      <c r="G43" s="69">
        <f>Raw!$C$32+Scenarios!H16+SUM(Scenarios!$B$5:$B$25)-Scenarios!$B16</f>
        <v>-58312543.923817486</v>
      </c>
      <c r="H43" s="69">
        <f>Raw!$C$32+Scenarios!I16+SUM(Scenarios!$B$5:$B$25)-Scenarios!$B16</f>
        <v>-58325032.329359084</v>
      </c>
      <c r="I43" s="69">
        <f>Raw!$C$32+Scenarios!J16+SUM(Scenarios!$B$5:$B$25)-Scenarios!$B16</f>
        <v>-58337520.734900683</v>
      </c>
      <c r="J43" s="69">
        <f>Raw!$C$32+Scenarios!K16+SUM(Scenarios!$B$5:$B$25)-Scenarios!$B16</f>
        <v>-58350009.140442282</v>
      </c>
      <c r="K43" s="69">
        <f>Raw!$C$32+Scenarios!L16+SUM(Scenarios!$B$5:$B$25)-Scenarios!$B16</f>
        <v>-58362497.545983881</v>
      </c>
      <c r="L43" s="69">
        <f>Raw!$C$32+Scenarios!M16+SUM(Scenarios!$B$5:$B$25)-Scenarios!$B16</f>
        <v>-58374985.95152548</v>
      </c>
      <c r="M43" s="69">
        <f>Raw!$C$32+Scenarios!N16+SUM(Scenarios!$B$5:$B$25)-Scenarios!$B16</f>
        <v>-58387474.357067138</v>
      </c>
      <c r="N43" s="69">
        <f>Raw!$C$32+Scenarios!O16+SUM(Scenarios!$B$5:$B$25)-Scenarios!$B16</f>
        <v>-58399962.762608737</v>
      </c>
      <c r="O43" s="69">
        <f>Raw!$C$32+Scenarios!P16+SUM(Scenarios!$B$5:$B$25)-Scenarios!$B16</f>
        <v>-58412451.168150336</v>
      </c>
      <c r="P43" s="69">
        <f>Raw!$C$32+Scenarios!Q16+SUM(Scenarios!$B$5:$B$25)-Scenarios!$B16</f>
        <v>-58424939.573691934</v>
      </c>
      <c r="Q43" s="69">
        <f>Raw!$C$32+Scenarios!R16+SUM(Scenarios!$B$5:$B$25)-Scenarios!$B16</f>
        <v>-58437427.979233533</v>
      </c>
      <c r="R43" s="69">
        <f>Raw!$C$32+Scenarios!S16+SUM(Scenarios!$B$5:$B$25)-Scenarios!$B16</f>
        <v>-58449916.384775132</v>
      </c>
      <c r="S43" s="69">
        <f>Raw!$C$32+Scenarios!T16+SUM(Scenarios!$B$5:$B$25)-Scenarios!$B16</f>
        <v>-58462404.790316731</v>
      </c>
      <c r="T43" s="69">
        <f>Raw!$C$32+Scenarios!U16+SUM(Scenarios!$B$5:$B$25)-Scenarios!$B16</f>
        <v>-58474893.19585833</v>
      </c>
      <c r="U43" s="69">
        <f>Raw!$C$32+Scenarios!V16+SUM(Scenarios!$B$5:$B$25)-Scenarios!$B16</f>
        <v>-58487381.601399928</v>
      </c>
      <c r="V43" s="69">
        <f>Raw!$C$32+Scenarios!W16+SUM(Scenarios!$B$5:$B$25)-Scenarios!$B16</f>
        <v>-58499870.006941527</v>
      </c>
    </row>
    <row r="44" spans="1:22" x14ac:dyDescent="0.3">
      <c r="A44" t="s">
        <v>48</v>
      </c>
      <c r="B44" s="69">
        <f>Raw!$C$32+Scenarios!C17+SUM(Scenarios!$B$5:$B$25)-Scenarios!$B17</f>
        <v>-58260321.617814086</v>
      </c>
      <c r="C44" s="69">
        <f>Raw!$C$32+Scenarios!D17+SUM(Scenarios!$B$5:$B$25)-Scenarios!$B17</f>
        <v>-58271788.051185213</v>
      </c>
      <c r="D44" s="69">
        <f>Raw!$C$32+Scenarios!E17+SUM(Scenarios!$B$5:$B$25)-Scenarios!$B17</f>
        <v>-58283254.48455634</v>
      </c>
      <c r="E44" s="69">
        <f>Raw!$C$32+Scenarios!F17+SUM(Scenarios!$B$5:$B$25)-Scenarios!$B17</f>
        <v>-58294720.917927526</v>
      </c>
      <c r="F44" s="69">
        <f>Raw!$C$32+Scenarios!G17+SUM(Scenarios!$B$5:$B$25)-Scenarios!$B17</f>
        <v>-58306187.351298653</v>
      </c>
      <c r="G44" s="69">
        <f>Raw!$C$32+Scenarios!H17+SUM(Scenarios!$B$5:$B$25)-Scenarios!$B17</f>
        <v>-58317653.784669779</v>
      </c>
      <c r="H44" s="69">
        <f>Raw!$C$32+Scenarios!I17+SUM(Scenarios!$B$5:$B$25)-Scenarios!$B17</f>
        <v>-58329120.218040906</v>
      </c>
      <c r="I44" s="69">
        <f>Raw!$C$32+Scenarios!J17+SUM(Scenarios!$B$5:$B$25)-Scenarios!$B17</f>
        <v>-58340586.651412092</v>
      </c>
      <c r="J44" s="69">
        <f>Raw!$C$32+Scenarios!K17+SUM(Scenarios!$B$5:$B$25)-Scenarios!$B17</f>
        <v>-58352053.084783219</v>
      </c>
      <c r="K44" s="69">
        <f>Raw!$C$32+Scenarios!L17+SUM(Scenarios!$B$5:$B$25)-Scenarios!$B17</f>
        <v>-58363519.518154345</v>
      </c>
      <c r="L44" s="69">
        <f>Raw!$C$32+Scenarios!M17+SUM(Scenarios!$B$5:$B$25)-Scenarios!$B17</f>
        <v>-58374985.951525532</v>
      </c>
      <c r="M44" s="69">
        <f>Raw!$C$32+Scenarios!N17+SUM(Scenarios!$B$5:$B$25)-Scenarios!$B17</f>
        <v>-58386452.384896658</v>
      </c>
      <c r="N44" s="69">
        <f>Raw!$C$32+Scenarios!O17+SUM(Scenarios!$B$5:$B$25)-Scenarios!$B17</f>
        <v>-58397918.818267785</v>
      </c>
      <c r="O44" s="69">
        <f>Raw!$C$32+Scenarios!P17+SUM(Scenarios!$B$5:$B$25)-Scenarios!$B17</f>
        <v>-58409385.251638912</v>
      </c>
      <c r="P44" s="69">
        <f>Raw!$C$32+Scenarios!Q17+SUM(Scenarios!$B$5:$B$25)-Scenarios!$B17</f>
        <v>-58420851.685010098</v>
      </c>
      <c r="Q44" s="69">
        <f>Raw!$C$32+Scenarios!R17+SUM(Scenarios!$B$5:$B$25)-Scenarios!$B17</f>
        <v>-58432318.118381225</v>
      </c>
      <c r="R44" s="69">
        <f>Raw!$C$32+Scenarios!S17+SUM(Scenarios!$B$5:$B$25)-Scenarios!$B17</f>
        <v>-58443784.551752351</v>
      </c>
      <c r="S44" s="69">
        <f>Raw!$C$32+Scenarios!T17+SUM(Scenarios!$B$5:$B$25)-Scenarios!$B17</f>
        <v>-58455250.985123537</v>
      </c>
      <c r="T44" s="69">
        <f>Raw!$C$32+Scenarios!U17+SUM(Scenarios!$B$5:$B$25)-Scenarios!$B17</f>
        <v>-58466717.418494664</v>
      </c>
      <c r="U44" s="69">
        <f>Raw!$C$32+Scenarios!V17+SUM(Scenarios!$B$5:$B$25)-Scenarios!$B17</f>
        <v>-58478183.851865791</v>
      </c>
      <c r="V44" s="69">
        <f>Raw!$C$32+Scenarios!W17+SUM(Scenarios!$B$5:$B$25)-Scenarios!$B17</f>
        <v>-58489650.285236917</v>
      </c>
    </row>
    <row r="45" spans="1:22" x14ac:dyDescent="0.3">
      <c r="A45" t="s">
        <v>50</v>
      </c>
      <c r="B45" s="69">
        <f>Raw!$C$32+Scenarios!C18+SUM(Scenarios!$B$5:$B$25)-Scenarios!$B18</f>
        <v>-58320749.068978362</v>
      </c>
      <c r="C45" s="69">
        <f>Raw!$C$32+Scenarios!D18+SUM(Scenarios!$B$5:$B$25)-Scenarios!$B18</f>
        <v>-58326172.757233076</v>
      </c>
      <c r="D45" s="69">
        <f>Raw!$C$32+Scenarios!E18+SUM(Scenarios!$B$5:$B$25)-Scenarios!$B18</f>
        <v>-58331596.44548779</v>
      </c>
      <c r="E45" s="69">
        <f>Raw!$C$32+Scenarios!F18+SUM(Scenarios!$B$5:$B$25)-Scenarios!$B18</f>
        <v>-58337020.133742504</v>
      </c>
      <c r="F45" s="69">
        <f>Raw!$C$32+Scenarios!G18+SUM(Scenarios!$B$5:$B$25)-Scenarios!$B18</f>
        <v>-58342443.821997218</v>
      </c>
      <c r="G45" s="69">
        <f>Raw!$C$32+Scenarios!H18+SUM(Scenarios!$B$5:$B$25)-Scenarios!$B18</f>
        <v>-58347867.510251932</v>
      </c>
      <c r="H45" s="69">
        <f>Raw!$C$32+Scenarios!I18+SUM(Scenarios!$B$5:$B$25)-Scenarios!$B18</f>
        <v>-58353291.198506646</v>
      </c>
      <c r="I45" s="69">
        <f>Raw!$C$32+Scenarios!J18+SUM(Scenarios!$B$5:$B$25)-Scenarios!$B18</f>
        <v>-58358714.88676136</v>
      </c>
      <c r="J45" s="69">
        <f>Raw!$C$32+Scenarios!K18+SUM(Scenarios!$B$5:$B$25)-Scenarios!$B18</f>
        <v>-58364138.575016074</v>
      </c>
      <c r="K45" s="69">
        <f>Raw!$C$32+Scenarios!L18+SUM(Scenarios!$B$5:$B$25)-Scenarios!$B18</f>
        <v>-58369562.263270788</v>
      </c>
      <c r="L45" s="69">
        <f>Raw!$C$32+Scenarios!M18+SUM(Scenarios!$B$5:$B$25)-Scenarios!$B18</f>
        <v>-58374985.951525502</v>
      </c>
      <c r="M45" s="69">
        <f>Raw!$C$32+Scenarios!N18+SUM(Scenarios!$B$5:$B$25)-Scenarios!$B18</f>
        <v>-58380409.639780216</v>
      </c>
      <c r="N45" s="69">
        <f>Raw!$C$32+Scenarios!O18+SUM(Scenarios!$B$5:$B$25)-Scenarios!$B18</f>
        <v>-58385833.32803493</v>
      </c>
      <c r="O45" s="69">
        <f>Raw!$C$32+Scenarios!P18+SUM(Scenarios!$B$5:$B$25)-Scenarios!$B18</f>
        <v>-58391257.016289644</v>
      </c>
      <c r="P45" s="69">
        <f>Raw!$C$32+Scenarios!Q18+SUM(Scenarios!$B$5:$B$25)-Scenarios!$B18</f>
        <v>-58396680.704544358</v>
      </c>
      <c r="Q45" s="69">
        <f>Raw!$C$32+Scenarios!R18+SUM(Scenarios!$B$5:$B$25)-Scenarios!$B18</f>
        <v>-58402104.392799072</v>
      </c>
      <c r="R45" s="69">
        <f>Raw!$C$32+Scenarios!S18+SUM(Scenarios!$B$5:$B$25)-Scenarios!$B18</f>
        <v>-58407528.081053786</v>
      </c>
      <c r="S45" s="69">
        <f>Raw!$C$32+Scenarios!T18+SUM(Scenarios!$B$5:$B$25)-Scenarios!$B18</f>
        <v>-58412951.7693085</v>
      </c>
      <c r="T45" s="69">
        <f>Raw!$C$32+Scenarios!U18+SUM(Scenarios!$B$5:$B$25)-Scenarios!$B18</f>
        <v>-58418375.457563214</v>
      </c>
      <c r="U45" s="69">
        <f>Raw!$C$32+Scenarios!V18+SUM(Scenarios!$B$5:$B$25)-Scenarios!$B18</f>
        <v>-58423799.145817928</v>
      </c>
      <c r="V45" s="69">
        <f>Raw!$C$32+Scenarios!W18+SUM(Scenarios!$B$5:$B$25)-Scenarios!$B18</f>
        <v>-58429222.834072702</v>
      </c>
    </row>
    <row r="46" spans="1:22" x14ac:dyDescent="0.3">
      <c r="A46" t="s">
        <v>52</v>
      </c>
      <c r="B46" s="69">
        <f>Raw!$C$32+Scenarios!C19+SUM(Scenarios!$B$5:$B$25)-Scenarios!$B19</f>
        <v>-58349025.206655838</v>
      </c>
      <c r="C46" s="69">
        <f>Raw!$C$32+Scenarios!D19+SUM(Scenarios!$B$5:$B$25)-Scenarios!$B19</f>
        <v>-58351621.281142808</v>
      </c>
      <c r="D46" s="69">
        <f>Raw!$C$32+Scenarios!E19+SUM(Scenarios!$B$5:$B$25)-Scenarios!$B19</f>
        <v>-58354217.355629779</v>
      </c>
      <c r="E46" s="69">
        <f>Raw!$C$32+Scenarios!F19+SUM(Scenarios!$B$5:$B$25)-Scenarios!$B19</f>
        <v>-58356813.43011675</v>
      </c>
      <c r="F46" s="69">
        <f>Raw!$C$32+Scenarios!G19+SUM(Scenarios!$B$5:$B$25)-Scenarios!$B19</f>
        <v>-58359409.504603721</v>
      </c>
      <c r="G46" s="69">
        <f>Raw!$C$32+Scenarios!H19+SUM(Scenarios!$B$5:$B$25)-Scenarios!$B19</f>
        <v>-58362005.579090692</v>
      </c>
      <c r="H46" s="69">
        <f>Raw!$C$32+Scenarios!I19+SUM(Scenarios!$B$5:$B$25)-Scenarios!$B19</f>
        <v>-58364601.653577663</v>
      </c>
      <c r="I46" s="69">
        <f>Raw!$C$32+Scenarios!J19+SUM(Scenarios!$B$5:$B$25)-Scenarios!$B19</f>
        <v>-58367197.728064634</v>
      </c>
      <c r="J46" s="69">
        <f>Raw!$C$32+Scenarios!K19+SUM(Scenarios!$B$5:$B$25)-Scenarios!$B19</f>
        <v>-58369793.802551605</v>
      </c>
      <c r="K46" s="69">
        <f>Raw!$C$32+Scenarios!L19+SUM(Scenarios!$B$5:$B$25)-Scenarios!$B19</f>
        <v>-58372389.877038576</v>
      </c>
      <c r="L46" s="69">
        <f>Raw!$C$32+Scenarios!M19+SUM(Scenarios!$B$5:$B$25)-Scenarios!$B19</f>
        <v>-58374985.951525487</v>
      </c>
      <c r="M46" s="69">
        <f>Raw!$C$32+Scenarios!N19+SUM(Scenarios!$B$5:$B$25)-Scenarios!$B19</f>
        <v>-58377582.026012458</v>
      </c>
      <c r="N46" s="69">
        <f>Raw!$C$32+Scenarios!O19+SUM(Scenarios!$B$5:$B$25)-Scenarios!$B19</f>
        <v>-58380178.100499429</v>
      </c>
      <c r="O46" s="69">
        <f>Raw!$C$32+Scenarios!P19+SUM(Scenarios!$B$5:$B$25)-Scenarios!$B19</f>
        <v>-58382774.1749864</v>
      </c>
      <c r="P46" s="69">
        <f>Raw!$C$32+Scenarios!Q19+SUM(Scenarios!$B$5:$B$25)-Scenarios!$B19</f>
        <v>-58385370.249473371</v>
      </c>
      <c r="Q46" s="69">
        <f>Raw!$C$32+Scenarios!R19+SUM(Scenarios!$B$5:$B$25)-Scenarios!$B19</f>
        <v>-58387966.323960342</v>
      </c>
      <c r="R46" s="69">
        <f>Raw!$C$32+Scenarios!S19+SUM(Scenarios!$B$5:$B$25)-Scenarios!$B19</f>
        <v>-58390562.398447312</v>
      </c>
      <c r="S46" s="69">
        <f>Raw!$C$32+Scenarios!T19+SUM(Scenarios!$B$5:$B$25)-Scenarios!$B19</f>
        <v>-58393158.472934283</v>
      </c>
      <c r="T46" s="69">
        <f>Raw!$C$32+Scenarios!U19+SUM(Scenarios!$B$5:$B$25)-Scenarios!$B19</f>
        <v>-58395754.547421254</v>
      </c>
      <c r="U46" s="69">
        <f>Raw!$C$32+Scenarios!V19+SUM(Scenarios!$B$5:$B$25)-Scenarios!$B19</f>
        <v>-58398350.621908225</v>
      </c>
      <c r="V46" s="69">
        <f>Raw!$C$32+Scenarios!W19+SUM(Scenarios!$B$5:$B$25)-Scenarios!$B19</f>
        <v>-58400946.696395196</v>
      </c>
    </row>
    <row r="47" spans="1:22" x14ac:dyDescent="0.3">
      <c r="A47" t="s">
        <v>54</v>
      </c>
      <c r="B47" s="69">
        <f>Raw!$C$32+Scenarios!C20+SUM(Scenarios!$B$5:$B$25)-Scenarios!$B20</f>
        <v>-58064676.075094715</v>
      </c>
      <c r="C47" s="69">
        <f>Raw!$C$32+Scenarios!D20+SUM(Scenarios!$B$5:$B$25)-Scenarios!$B20</f>
        <v>-58095707.062737778</v>
      </c>
      <c r="D47" s="69">
        <f>Raw!$C$32+Scenarios!E20+SUM(Scenarios!$B$5:$B$25)-Scenarios!$B20</f>
        <v>-58126738.050380841</v>
      </c>
      <c r="E47" s="69">
        <f>Raw!$C$32+Scenarios!F20+SUM(Scenarios!$B$5:$B$25)-Scenarios!$B20</f>
        <v>-58157769.038023964</v>
      </c>
      <c r="F47" s="69">
        <f>Raw!$C$32+Scenarios!G20+SUM(Scenarios!$B$5:$B$25)-Scenarios!$B20</f>
        <v>-58188800.025667027</v>
      </c>
      <c r="G47" s="69">
        <f>Raw!$C$32+Scenarios!H20+SUM(Scenarios!$B$5:$B$25)-Scenarios!$B20</f>
        <v>-58219831.01331009</v>
      </c>
      <c r="H47" s="69">
        <f>Raw!$C$32+Scenarios!I20+SUM(Scenarios!$B$5:$B$25)-Scenarios!$B20</f>
        <v>-58250862.000953212</v>
      </c>
      <c r="I47" s="69">
        <f>Raw!$C$32+Scenarios!J20+SUM(Scenarios!$B$5:$B$25)-Scenarios!$B20</f>
        <v>-58281892.988596275</v>
      </c>
      <c r="J47" s="69">
        <f>Raw!$C$32+Scenarios!K20+SUM(Scenarios!$B$5:$B$25)-Scenarios!$B20</f>
        <v>-58312923.976239339</v>
      </c>
      <c r="K47" s="69">
        <f>Raw!$C$32+Scenarios!L20+SUM(Scenarios!$B$5:$B$25)-Scenarios!$B20</f>
        <v>-58343954.963882402</v>
      </c>
      <c r="L47" s="69">
        <f>Raw!$C$32+Scenarios!M20+SUM(Scenarios!$B$5:$B$25)-Scenarios!$B20</f>
        <v>-58374985.951525524</v>
      </c>
      <c r="M47" s="69">
        <f>Raw!$C$32+Scenarios!N20+SUM(Scenarios!$B$5:$B$25)-Scenarios!$B20</f>
        <v>-58406016.939168587</v>
      </c>
      <c r="N47" s="69">
        <f>Raw!$C$32+Scenarios!O20+SUM(Scenarios!$B$5:$B$25)-Scenarios!$B20</f>
        <v>-58437047.92681165</v>
      </c>
      <c r="O47" s="69">
        <f>Raw!$C$32+Scenarios!P20+SUM(Scenarios!$B$5:$B$25)-Scenarios!$B20</f>
        <v>-58468078.914454773</v>
      </c>
      <c r="P47" s="69">
        <f>Raw!$C$32+Scenarios!Q20+SUM(Scenarios!$B$5:$B$25)-Scenarios!$B20</f>
        <v>-58499109.902097836</v>
      </c>
      <c r="Q47" s="69">
        <f>Raw!$C$32+Scenarios!R20+SUM(Scenarios!$B$5:$B$25)-Scenarios!$B20</f>
        <v>-58530140.889740899</v>
      </c>
      <c r="R47" s="69">
        <f>Raw!$C$32+Scenarios!S20+SUM(Scenarios!$B$5:$B$25)-Scenarios!$B20</f>
        <v>-58561171.877383962</v>
      </c>
      <c r="S47" s="69">
        <f>Raw!$C$32+Scenarios!T20+SUM(Scenarios!$B$5:$B$25)-Scenarios!$B20</f>
        <v>-58592202.865027085</v>
      </c>
      <c r="T47" s="69">
        <f>Raw!$C$32+Scenarios!U20+SUM(Scenarios!$B$5:$B$25)-Scenarios!$B20</f>
        <v>-58623233.852670148</v>
      </c>
      <c r="U47" s="69">
        <f>Raw!$C$32+Scenarios!V20+SUM(Scenarios!$B$5:$B$25)-Scenarios!$B20</f>
        <v>-58654264.840313211</v>
      </c>
      <c r="V47" s="69">
        <f>Raw!$C$32+Scenarios!W20+SUM(Scenarios!$B$5:$B$25)-Scenarios!$B20</f>
        <v>-58685295.827956334</v>
      </c>
    </row>
    <row r="48" spans="1:22" x14ac:dyDescent="0.3">
      <c r="A48" t="s">
        <v>56</v>
      </c>
      <c r="B48" s="69">
        <f>Raw!$C$32+Scenarios!C21+SUM(Scenarios!$B$5:$B$25)-Scenarios!$B21</f>
        <v>-57974069.819088556</v>
      </c>
      <c r="C48" s="69">
        <f>Raw!$C$32+Scenarios!D21+SUM(Scenarios!$B$5:$B$25)-Scenarios!$B21</f>
        <v>-58014161.432332255</v>
      </c>
      <c r="D48" s="69">
        <f>Raw!$C$32+Scenarios!E21+SUM(Scenarios!$B$5:$B$25)-Scenarios!$B21</f>
        <v>-58054253.045575954</v>
      </c>
      <c r="E48" s="69">
        <f>Raw!$C$32+Scenarios!F21+SUM(Scenarios!$B$5:$B$25)-Scenarios!$B21</f>
        <v>-58094344.658819653</v>
      </c>
      <c r="F48" s="69">
        <f>Raw!$C$32+Scenarios!G21+SUM(Scenarios!$B$5:$B$25)-Scenarios!$B21</f>
        <v>-58134436.272063352</v>
      </c>
      <c r="G48" s="69">
        <f>Raw!$C$32+Scenarios!H21+SUM(Scenarios!$B$5:$B$25)-Scenarios!$B21</f>
        <v>-58174527.885307051</v>
      </c>
      <c r="H48" s="69">
        <f>Raw!$C$32+Scenarios!I21+SUM(Scenarios!$B$5:$B$25)-Scenarios!$B21</f>
        <v>-58214619.49855075</v>
      </c>
      <c r="I48" s="69">
        <f>Raw!$C$32+Scenarios!J21+SUM(Scenarios!$B$5:$B$25)-Scenarios!$B21</f>
        <v>-58254711.111794449</v>
      </c>
      <c r="J48" s="69">
        <f>Raw!$C$32+Scenarios!K21+SUM(Scenarios!$B$5:$B$25)-Scenarios!$B21</f>
        <v>-58294802.725038089</v>
      </c>
      <c r="K48" s="69">
        <f>Raw!$C$32+Scenarios!L21+SUM(Scenarios!$B$5:$B$25)-Scenarios!$B21</f>
        <v>-58334894.338281788</v>
      </c>
      <c r="L48" s="69">
        <f>Raw!$C$32+Scenarios!M21+SUM(Scenarios!$B$5:$B$25)-Scenarios!$B21</f>
        <v>-58374985.951525487</v>
      </c>
      <c r="M48" s="69">
        <f>Raw!$C$32+Scenarios!N21+SUM(Scenarios!$B$5:$B$25)-Scenarios!$B21</f>
        <v>-58415077.564769186</v>
      </c>
      <c r="N48" s="69">
        <f>Raw!$C$32+Scenarios!O21+SUM(Scenarios!$B$5:$B$25)-Scenarios!$B21</f>
        <v>-58455169.178012885</v>
      </c>
      <c r="O48" s="69">
        <f>Raw!$C$32+Scenarios!P21+SUM(Scenarios!$B$5:$B$25)-Scenarios!$B21</f>
        <v>-58495260.791256584</v>
      </c>
      <c r="P48" s="69">
        <f>Raw!$C$32+Scenarios!Q21+SUM(Scenarios!$B$5:$B$25)-Scenarios!$B21</f>
        <v>-58535352.404500283</v>
      </c>
      <c r="Q48" s="69">
        <f>Raw!$C$32+Scenarios!R21+SUM(Scenarios!$B$5:$B$25)-Scenarios!$B21</f>
        <v>-58575444.017743982</v>
      </c>
      <c r="R48" s="69">
        <f>Raw!$C$32+Scenarios!S21+SUM(Scenarios!$B$5:$B$25)-Scenarios!$B21</f>
        <v>-58615535.630987681</v>
      </c>
      <c r="S48" s="69">
        <f>Raw!$C$32+Scenarios!T21+SUM(Scenarios!$B$5:$B$25)-Scenarios!$B21</f>
        <v>-58655627.244231381</v>
      </c>
      <c r="T48" s="69">
        <f>Raw!$C$32+Scenarios!U21+SUM(Scenarios!$B$5:$B$25)-Scenarios!$B21</f>
        <v>-58695718.85747508</v>
      </c>
      <c r="U48" s="69">
        <f>Raw!$C$32+Scenarios!V21+SUM(Scenarios!$B$5:$B$25)-Scenarios!$B21</f>
        <v>-58735810.470718779</v>
      </c>
      <c r="V48" s="69">
        <f>Raw!$C$32+Scenarios!W21+SUM(Scenarios!$B$5:$B$25)-Scenarios!$B21</f>
        <v>-58775902.083962478</v>
      </c>
    </row>
    <row r="49" spans="1:22" x14ac:dyDescent="0.3">
      <c r="A49" t="s">
        <v>58</v>
      </c>
      <c r="B49" s="69">
        <f>Raw!$C$32+Scenarios!C22+SUM(Scenarios!$B$5:$B$25)-Scenarios!$B22</f>
        <v>-58105462.457636915</v>
      </c>
      <c r="C49" s="69">
        <f>Raw!$C$32+Scenarios!D22+SUM(Scenarios!$B$5:$B$25)-Scenarios!$B22</f>
        <v>-58132414.807025753</v>
      </c>
      <c r="D49" s="69">
        <f>Raw!$C$32+Scenarios!E22+SUM(Scenarios!$B$5:$B$25)-Scenarios!$B22</f>
        <v>-58159367.15641465</v>
      </c>
      <c r="E49" s="69">
        <f>Raw!$C$32+Scenarios!F22+SUM(Scenarios!$B$5:$B$25)-Scenarios!$B22</f>
        <v>-58186319.505803488</v>
      </c>
      <c r="F49" s="69">
        <f>Raw!$C$32+Scenarios!G22+SUM(Scenarios!$B$5:$B$25)-Scenarios!$B22</f>
        <v>-58213271.855192326</v>
      </c>
      <c r="G49" s="69">
        <f>Raw!$C$32+Scenarios!H22+SUM(Scenarios!$B$5:$B$25)-Scenarios!$B22</f>
        <v>-58240224.204581223</v>
      </c>
      <c r="H49" s="69">
        <f>Raw!$C$32+Scenarios!I22+SUM(Scenarios!$B$5:$B$25)-Scenarios!$B22</f>
        <v>-58267176.553970061</v>
      </c>
      <c r="I49" s="69">
        <f>Raw!$C$32+Scenarios!J22+SUM(Scenarios!$B$5:$B$25)-Scenarios!$B22</f>
        <v>-58294128.903358959</v>
      </c>
      <c r="J49" s="69">
        <f>Raw!$C$32+Scenarios!K22+SUM(Scenarios!$B$5:$B$25)-Scenarios!$B22</f>
        <v>-58321081.252747796</v>
      </c>
      <c r="K49" s="69">
        <f>Raw!$C$32+Scenarios!L22+SUM(Scenarios!$B$5:$B$25)-Scenarios!$B22</f>
        <v>-58348033.602136634</v>
      </c>
      <c r="L49" s="69">
        <f>Raw!$C$32+Scenarios!M22+SUM(Scenarios!$B$5:$B$25)-Scenarios!$B22</f>
        <v>-58374985.951525532</v>
      </c>
      <c r="M49" s="69">
        <f>Raw!$C$32+Scenarios!N22+SUM(Scenarios!$B$5:$B$25)-Scenarios!$B22</f>
        <v>-58401938.30091437</v>
      </c>
      <c r="N49" s="69">
        <f>Raw!$C$32+Scenarios!O22+SUM(Scenarios!$B$5:$B$25)-Scenarios!$B22</f>
        <v>-58428890.650303207</v>
      </c>
      <c r="O49" s="69">
        <f>Raw!$C$32+Scenarios!P22+SUM(Scenarios!$B$5:$B$25)-Scenarios!$B22</f>
        <v>-58455842.999692105</v>
      </c>
      <c r="P49" s="69">
        <f>Raw!$C$32+Scenarios!Q22+SUM(Scenarios!$B$5:$B$25)-Scenarios!$B22</f>
        <v>-58482795.349080943</v>
      </c>
      <c r="Q49" s="69">
        <f>Raw!$C$32+Scenarios!R22+SUM(Scenarios!$B$5:$B$25)-Scenarios!$B22</f>
        <v>-58509747.69846978</v>
      </c>
      <c r="R49" s="69">
        <f>Raw!$C$32+Scenarios!S22+SUM(Scenarios!$B$5:$B$25)-Scenarios!$B22</f>
        <v>-58536700.047858678</v>
      </c>
      <c r="S49" s="69">
        <f>Raw!$C$32+Scenarios!T22+SUM(Scenarios!$B$5:$B$25)-Scenarios!$B22</f>
        <v>-58563652.397247516</v>
      </c>
      <c r="T49" s="69">
        <f>Raw!$C$32+Scenarios!U22+SUM(Scenarios!$B$5:$B$25)-Scenarios!$B22</f>
        <v>-58590604.746636353</v>
      </c>
      <c r="U49" s="69">
        <f>Raw!$C$32+Scenarios!V22+SUM(Scenarios!$B$5:$B$25)-Scenarios!$B22</f>
        <v>-58617557.096025251</v>
      </c>
      <c r="V49" s="69">
        <f>Raw!$C$32+Scenarios!W22+SUM(Scenarios!$B$5:$B$25)-Scenarios!$B22</f>
        <v>-58644509.445414089</v>
      </c>
    </row>
    <row r="50" spans="1:22" x14ac:dyDescent="0.3">
      <c r="A50" t="s">
        <v>60</v>
      </c>
      <c r="B50" s="69">
        <f>Raw!$C$32+Scenarios!C23+SUM(Scenarios!$B$5:$B$25)-Scenarios!$B23</f>
        <v>-58276403.034669869</v>
      </c>
      <c r="C50" s="69">
        <f>Raw!$C$32+Scenarios!D23+SUM(Scenarios!$B$5:$B$25)-Scenarios!$B23</f>
        <v>-58286261.32635539</v>
      </c>
      <c r="D50" s="69">
        <f>Raw!$C$32+Scenarios!E23+SUM(Scenarios!$B$5:$B$25)-Scenarios!$B23</f>
        <v>-58296119.618040971</v>
      </c>
      <c r="E50" s="69">
        <f>Raw!$C$32+Scenarios!F23+SUM(Scenarios!$B$5:$B$25)-Scenarios!$B23</f>
        <v>-58305977.909726553</v>
      </c>
      <c r="F50" s="69">
        <f>Raw!$C$32+Scenarios!G23+SUM(Scenarios!$B$5:$B$25)-Scenarios!$B23</f>
        <v>-58315836.201412134</v>
      </c>
      <c r="G50" s="69">
        <f>Raw!$C$32+Scenarios!H23+SUM(Scenarios!$B$5:$B$25)-Scenarios!$B23</f>
        <v>-58325694.493097655</v>
      </c>
      <c r="H50" s="69">
        <f>Raw!$C$32+Scenarios!I23+SUM(Scenarios!$B$5:$B$25)-Scenarios!$B23</f>
        <v>-58335552.784783237</v>
      </c>
      <c r="I50" s="69">
        <f>Raw!$C$32+Scenarios!J23+SUM(Scenarios!$B$5:$B$25)-Scenarios!$B23</f>
        <v>-58345411.076468818</v>
      </c>
      <c r="J50" s="69">
        <f>Raw!$C$32+Scenarios!K23+SUM(Scenarios!$B$5:$B$25)-Scenarios!$B23</f>
        <v>-58355269.368154399</v>
      </c>
      <c r="K50" s="69">
        <f>Raw!$C$32+Scenarios!L23+SUM(Scenarios!$B$5:$B$25)-Scenarios!$B23</f>
        <v>-58365127.659839921</v>
      </c>
      <c r="L50" s="69">
        <f>Raw!$C$32+Scenarios!M23+SUM(Scenarios!$B$5:$B$25)-Scenarios!$B23</f>
        <v>-58374985.951525502</v>
      </c>
      <c r="M50" s="69">
        <f>Raw!$C$32+Scenarios!N23+SUM(Scenarios!$B$5:$B$25)-Scenarios!$B23</f>
        <v>-58384844.243211083</v>
      </c>
      <c r="N50" s="69">
        <f>Raw!$C$32+Scenarios!O23+SUM(Scenarios!$B$5:$B$25)-Scenarios!$B23</f>
        <v>-58394702.534896664</v>
      </c>
      <c r="O50" s="69">
        <f>Raw!$C$32+Scenarios!P23+SUM(Scenarios!$B$5:$B$25)-Scenarios!$B23</f>
        <v>-58404560.826582186</v>
      </c>
      <c r="P50" s="69">
        <f>Raw!$C$32+Scenarios!Q23+SUM(Scenarios!$B$5:$B$25)-Scenarios!$B23</f>
        <v>-58414419.118267767</v>
      </c>
      <c r="Q50" s="69">
        <f>Raw!$C$32+Scenarios!R23+SUM(Scenarios!$B$5:$B$25)-Scenarios!$B23</f>
        <v>-58424277.409953348</v>
      </c>
      <c r="R50" s="69">
        <f>Raw!$C$32+Scenarios!S23+SUM(Scenarios!$B$5:$B$25)-Scenarios!$B23</f>
        <v>-58434135.70163893</v>
      </c>
      <c r="S50" s="69">
        <f>Raw!$C$32+Scenarios!T23+SUM(Scenarios!$B$5:$B$25)-Scenarios!$B23</f>
        <v>-58443993.993324451</v>
      </c>
      <c r="T50" s="69">
        <f>Raw!$C$32+Scenarios!U23+SUM(Scenarios!$B$5:$B$25)-Scenarios!$B23</f>
        <v>-58453852.285010032</v>
      </c>
      <c r="U50" s="69">
        <f>Raw!$C$32+Scenarios!V23+SUM(Scenarios!$B$5:$B$25)-Scenarios!$B23</f>
        <v>-58463710.576695614</v>
      </c>
      <c r="V50" s="69">
        <f>Raw!$C$32+Scenarios!W23+SUM(Scenarios!$B$5:$B$25)-Scenarios!$B23</f>
        <v>-58473568.868381195</v>
      </c>
    </row>
    <row r="51" spans="1:22" x14ac:dyDescent="0.3">
      <c r="A51" t="s">
        <v>62</v>
      </c>
      <c r="B51" s="69">
        <f>Raw!$C$32+Scenarios!C24+SUM(Scenarios!$B$5:$B$25)-Scenarios!$B24</f>
        <v>-58332812.100774333</v>
      </c>
      <c r="C51" s="69">
        <f>Raw!$C$32+Scenarios!D24+SUM(Scenarios!$B$5:$B$25)-Scenarios!$B24</f>
        <v>-58337029.485849425</v>
      </c>
      <c r="D51" s="69">
        <f>Raw!$C$32+Scenarios!E24+SUM(Scenarios!$B$5:$B$25)-Scenarios!$B24</f>
        <v>-58341246.870924577</v>
      </c>
      <c r="E51" s="69">
        <f>Raw!$C$32+Scenarios!F24+SUM(Scenarios!$B$5:$B$25)-Scenarios!$B24</f>
        <v>-58345464.255999669</v>
      </c>
      <c r="F51" s="69">
        <f>Raw!$C$32+Scenarios!G24+SUM(Scenarios!$B$5:$B$25)-Scenarios!$B24</f>
        <v>-58349681.641074762</v>
      </c>
      <c r="G51" s="69">
        <f>Raw!$C$32+Scenarios!H24+SUM(Scenarios!$B$5:$B$25)-Scenarios!$B24</f>
        <v>-58353899.026149914</v>
      </c>
      <c r="H51" s="69">
        <f>Raw!$C$32+Scenarios!I24+SUM(Scenarios!$B$5:$B$25)-Scenarios!$B24</f>
        <v>-58358116.411225006</v>
      </c>
      <c r="I51" s="69">
        <f>Raw!$C$32+Scenarios!J24+SUM(Scenarios!$B$5:$B$25)-Scenarios!$B24</f>
        <v>-58362333.796300158</v>
      </c>
      <c r="J51" s="69">
        <f>Raw!$C$32+Scenarios!K24+SUM(Scenarios!$B$5:$B$25)-Scenarios!$B24</f>
        <v>-58366551.18137525</v>
      </c>
      <c r="K51" s="69">
        <f>Raw!$C$32+Scenarios!L24+SUM(Scenarios!$B$5:$B$25)-Scenarios!$B24</f>
        <v>-58370768.566450402</v>
      </c>
      <c r="L51" s="69">
        <f>Raw!$C$32+Scenarios!M24+SUM(Scenarios!$B$5:$B$25)-Scenarios!$B24</f>
        <v>-58374985.951525494</v>
      </c>
      <c r="M51" s="69">
        <f>Raw!$C$32+Scenarios!N24+SUM(Scenarios!$B$5:$B$25)-Scenarios!$B24</f>
        <v>-58379203.336600646</v>
      </c>
      <c r="N51" s="69">
        <f>Raw!$C$32+Scenarios!O24+SUM(Scenarios!$B$5:$B$25)-Scenarios!$B24</f>
        <v>-58383420.721675739</v>
      </c>
      <c r="O51" s="69">
        <f>Raw!$C$32+Scenarios!P24+SUM(Scenarios!$B$5:$B$25)-Scenarios!$B24</f>
        <v>-58387638.106750891</v>
      </c>
      <c r="P51" s="69">
        <f>Raw!$C$32+Scenarios!Q24+SUM(Scenarios!$B$5:$B$25)-Scenarios!$B24</f>
        <v>-58391855.491825983</v>
      </c>
      <c r="Q51" s="69">
        <f>Raw!$C$32+Scenarios!R24+SUM(Scenarios!$B$5:$B$25)-Scenarios!$B24</f>
        <v>-58396072.876901135</v>
      </c>
      <c r="R51" s="69">
        <f>Raw!$C$32+Scenarios!S24+SUM(Scenarios!$B$5:$B$25)-Scenarios!$B24</f>
        <v>-58400290.261976227</v>
      </c>
      <c r="S51" s="69">
        <f>Raw!$C$32+Scenarios!T24+SUM(Scenarios!$B$5:$B$25)-Scenarios!$B24</f>
        <v>-58404507.647051379</v>
      </c>
      <c r="T51" s="69">
        <f>Raw!$C$32+Scenarios!U24+SUM(Scenarios!$B$5:$B$25)-Scenarios!$B24</f>
        <v>-58408725.032126471</v>
      </c>
      <c r="U51" s="69">
        <f>Raw!$C$32+Scenarios!V24+SUM(Scenarios!$B$5:$B$25)-Scenarios!$B24</f>
        <v>-58412942.417201623</v>
      </c>
      <c r="V51" s="69">
        <f>Raw!$C$32+Scenarios!W24+SUM(Scenarios!$B$5:$B$25)-Scenarios!$B24</f>
        <v>-58417159.802276716</v>
      </c>
    </row>
    <row r="52" spans="1:22" x14ac:dyDescent="0.3">
      <c r="A52" t="s">
        <v>59</v>
      </c>
      <c r="B52" s="69">
        <f>Raw!$C$32+Scenarios!C25+SUM(Scenarios!$B$5:$B$25)-Scenarios!$B25</f>
        <v>-57341408.656786397</v>
      </c>
      <c r="C52" s="69">
        <f>Raw!$C$32+Scenarios!D25+SUM(Scenarios!$B$5:$B$25)-Scenarios!$B25</f>
        <v>-57444766.386260286</v>
      </c>
      <c r="D52" s="69">
        <f>Raw!$C$32+Scenarios!E25+SUM(Scenarios!$B$5:$B$25)-Scenarios!$B25</f>
        <v>-57548124.115734234</v>
      </c>
      <c r="E52" s="69">
        <f>Raw!$C$32+Scenarios!F25+SUM(Scenarios!$B$5:$B$25)-Scenarios!$B25</f>
        <v>-57651481.845208123</v>
      </c>
      <c r="F52" s="69">
        <f>Raw!$C$32+Scenarios!G25+SUM(Scenarios!$B$5:$B$25)-Scenarios!$B25</f>
        <v>-57754839.574682012</v>
      </c>
      <c r="G52" s="69">
        <f>Raw!$C$32+Scenarios!H25+SUM(Scenarios!$B$5:$B$25)-Scenarios!$B25</f>
        <v>-57858197.304155961</v>
      </c>
      <c r="H52" s="69">
        <f>Raw!$C$32+Scenarios!I25+SUM(Scenarios!$B$5:$B$25)-Scenarios!$B25</f>
        <v>-57961555.03362985</v>
      </c>
      <c r="I52" s="69">
        <f>Raw!$C$32+Scenarios!J25+SUM(Scenarios!$B$5:$B$25)-Scenarios!$B25</f>
        <v>-58064912.763103798</v>
      </c>
      <c r="J52" s="69">
        <f>Raw!$C$32+Scenarios!K25+SUM(Scenarios!$B$5:$B$25)-Scenarios!$B25</f>
        <v>-58168270.492577687</v>
      </c>
      <c r="K52" s="69">
        <f>Raw!$C$32+Scenarios!L25+SUM(Scenarios!$B$5:$B$25)-Scenarios!$B25</f>
        <v>-58271628.222051576</v>
      </c>
      <c r="L52" s="69">
        <f>Raw!$C$32+Scenarios!M25+SUM(Scenarios!$B$5:$B$25)-Scenarios!$B25</f>
        <v>-58374985.951525524</v>
      </c>
      <c r="M52" s="69">
        <f>Raw!$C$32+Scenarios!N25+SUM(Scenarios!$B$5:$B$25)-Scenarios!$B25</f>
        <v>-58478343.680999413</v>
      </c>
      <c r="N52" s="69">
        <f>Raw!$C$32+Scenarios!O25+SUM(Scenarios!$B$5:$B$25)-Scenarios!$B25</f>
        <v>-58581701.410473362</v>
      </c>
      <c r="O52" s="69">
        <f>Raw!$C$32+Scenarios!P25+SUM(Scenarios!$B$5:$B$25)-Scenarios!$B25</f>
        <v>-58685059.13994725</v>
      </c>
      <c r="P52" s="69">
        <f>Raw!$C$32+Scenarios!Q25+SUM(Scenarios!$B$5:$B$25)-Scenarios!$B25</f>
        <v>-58788416.869421139</v>
      </c>
      <c r="Q52" s="69">
        <f>Raw!$C$32+Scenarios!R25+SUM(Scenarios!$B$5:$B$25)-Scenarios!$B25</f>
        <v>-58891774.598895088</v>
      </c>
      <c r="R52" s="69">
        <f>Raw!$C$32+Scenarios!S25+SUM(Scenarios!$B$5:$B$25)-Scenarios!$B25</f>
        <v>-58995132.328368977</v>
      </c>
      <c r="S52" s="69">
        <f>Raw!$C$32+Scenarios!T25+SUM(Scenarios!$B$5:$B$25)-Scenarios!$B25</f>
        <v>-59098490.057842925</v>
      </c>
      <c r="T52" s="69">
        <f>Raw!$C$32+Scenarios!U25+SUM(Scenarios!$B$5:$B$25)-Scenarios!$B25</f>
        <v>-59201847.787316814</v>
      </c>
      <c r="U52" s="69">
        <f>Raw!$C$32+Scenarios!V25+SUM(Scenarios!$B$5:$B$25)-Scenarios!$B25</f>
        <v>-59305205.516790703</v>
      </c>
      <c r="V52" s="69">
        <f>Raw!$C$32+Scenarios!W25+SUM(Scenarios!$B$5:$B$25)-Scenarios!$B25</f>
        <v>-59408563.246264651</v>
      </c>
    </row>
    <row r="53" spans="1:22" x14ac:dyDescent="0.3"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</row>
    <row r="54" spans="1:22" x14ac:dyDescent="0.3">
      <c r="A54" t="s">
        <v>110</v>
      </c>
      <c r="B54" s="19" t="s">
        <v>111</v>
      </c>
      <c r="C54" s="19" t="s">
        <v>112</v>
      </c>
      <c r="D54" s="19" t="s">
        <v>113</v>
      </c>
      <c r="E54" s="19" t="s">
        <v>114</v>
      </c>
      <c r="F54" s="19" t="s">
        <v>115</v>
      </c>
      <c r="G54" s="19" t="s">
        <v>116</v>
      </c>
      <c r="H54" s="19" t="s">
        <v>117</v>
      </c>
      <c r="I54" s="19" t="s">
        <v>118</v>
      </c>
      <c r="J54" s="19" t="s">
        <v>119</v>
      </c>
      <c r="K54" s="19" t="s">
        <v>120</v>
      </c>
      <c r="L54" s="19" t="s">
        <v>121</v>
      </c>
      <c r="M54" s="19" t="s">
        <v>122</v>
      </c>
      <c r="N54" s="19" t="s">
        <v>123</v>
      </c>
      <c r="O54" s="19" t="s">
        <v>124</v>
      </c>
      <c r="P54" s="19" t="s">
        <v>125</v>
      </c>
      <c r="Q54" s="19" t="s">
        <v>126</v>
      </c>
      <c r="R54" s="19" t="s">
        <v>127</v>
      </c>
      <c r="S54" s="19" t="s">
        <v>128</v>
      </c>
      <c r="T54" s="19" t="s">
        <v>129</v>
      </c>
      <c r="U54" s="19" t="s">
        <v>130</v>
      </c>
      <c r="V54" s="19" t="s">
        <v>131</v>
      </c>
    </row>
    <row r="55" spans="1:22" x14ac:dyDescent="0.3">
      <c r="A55" t="s">
        <v>24</v>
      </c>
      <c r="B55" s="46">
        <f>(B32-$B$2)/$B$2</f>
        <v>-1.6450958071034663</v>
      </c>
      <c r="C55" s="46">
        <f t="shared" ref="C55:V55" si="6">(C32-$B$2)/$B$2</f>
        <v>-1.6625167882860463</v>
      </c>
      <c r="D55" s="46">
        <f t="shared" si="6"/>
        <v>-1.6799377694686264</v>
      </c>
      <c r="E55" s="46">
        <f t="shared" si="6"/>
        <v>-1.697358750651206</v>
      </c>
      <c r="F55" s="46">
        <f t="shared" si="6"/>
        <v>-1.7147797318337865</v>
      </c>
      <c r="G55" s="46">
        <f t="shared" si="6"/>
        <v>-1.7322007130163666</v>
      </c>
      <c r="H55" s="46">
        <f t="shared" si="6"/>
        <v>-1.7496216941989466</v>
      </c>
      <c r="I55" s="46">
        <f t="shared" si="6"/>
        <v>-1.7670426753815267</v>
      </c>
      <c r="J55" s="46">
        <f t="shared" si="6"/>
        <v>-1.7844636565641068</v>
      </c>
      <c r="K55" s="46">
        <f t="shared" si="6"/>
        <v>-1.8018846377466868</v>
      </c>
      <c r="L55" s="46">
        <f t="shared" ref="L55:L75" si="7">(L32-L32)/L32</f>
        <v>0</v>
      </c>
      <c r="M55" s="46">
        <f t="shared" si="6"/>
        <v>-1.836726600111847</v>
      </c>
      <c r="N55" s="46">
        <f t="shared" si="6"/>
        <v>-1.854147581294427</v>
      </c>
      <c r="O55" s="46">
        <f t="shared" si="6"/>
        <v>-1.8715685624770071</v>
      </c>
      <c r="P55" s="46">
        <f t="shared" si="6"/>
        <v>-1.8889895436595872</v>
      </c>
      <c r="Q55" s="46">
        <f t="shared" si="6"/>
        <v>-1.906410524842167</v>
      </c>
      <c r="R55" s="46">
        <f t="shared" si="6"/>
        <v>-1.9238315060247471</v>
      </c>
      <c r="S55" s="46">
        <f t="shared" si="6"/>
        <v>-1.9412524872073276</v>
      </c>
      <c r="T55" s="46">
        <f t="shared" si="6"/>
        <v>-1.9586734683899076</v>
      </c>
      <c r="U55" s="46">
        <f t="shared" si="6"/>
        <v>-1.9760944495724877</v>
      </c>
      <c r="V55" s="46">
        <f t="shared" si="6"/>
        <v>-1.9935154307550678</v>
      </c>
    </row>
    <row r="56" spans="1:22" x14ac:dyDescent="0.3">
      <c r="A56" t="s">
        <v>26</v>
      </c>
      <c r="B56" s="46">
        <f t="shared" ref="B56:V56" si="8">(B33-$B$2)/$B$2</f>
        <v>-1.6450958071034663</v>
      </c>
      <c r="C56" s="46">
        <f t="shared" si="8"/>
        <v>-1.6625167882860463</v>
      </c>
      <c r="D56" s="46">
        <f t="shared" si="8"/>
        <v>-1.6799377694686264</v>
      </c>
      <c r="E56" s="46">
        <f t="shared" si="8"/>
        <v>-1.697358750651206</v>
      </c>
      <c r="F56" s="46">
        <f t="shared" si="8"/>
        <v>-1.7147797318337865</v>
      </c>
      <c r="G56" s="46">
        <f t="shared" si="8"/>
        <v>-1.7322007130163666</v>
      </c>
      <c r="H56" s="46">
        <f t="shared" si="8"/>
        <v>-1.7496216941989466</v>
      </c>
      <c r="I56" s="46">
        <f t="shared" si="8"/>
        <v>-1.7670426753815267</v>
      </c>
      <c r="J56" s="46">
        <f t="shared" si="8"/>
        <v>-1.7844636565641068</v>
      </c>
      <c r="K56" s="46">
        <f t="shared" si="8"/>
        <v>-1.8018846377466868</v>
      </c>
      <c r="L56" s="46">
        <f t="shared" si="7"/>
        <v>0</v>
      </c>
      <c r="M56" s="46">
        <f t="shared" si="8"/>
        <v>-1.836726600111847</v>
      </c>
      <c r="N56" s="46">
        <f t="shared" si="8"/>
        <v>-1.854147581294427</v>
      </c>
      <c r="O56" s="46">
        <f t="shared" si="8"/>
        <v>-1.8715685624770071</v>
      </c>
      <c r="P56" s="46">
        <f t="shared" si="8"/>
        <v>-1.8889895436595872</v>
      </c>
      <c r="Q56" s="46">
        <f t="shared" si="8"/>
        <v>-1.906410524842167</v>
      </c>
      <c r="R56" s="46">
        <f t="shared" si="8"/>
        <v>-1.9238315060247471</v>
      </c>
      <c r="S56" s="46">
        <f t="shared" si="8"/>
        <v>-1.9412524872073276</v>
      </c>
      <c r="T56" s="46">
        <f t="shared" si="8"/>
        <v>-1.9586734683899076</v>
      </c>
      <c r="U56" s="46">
        <f t="shared" si="8"/>
        <v>-1.9760944495724877</v>
      </c>
      <c r="V56" s="46">
        <f t="shared" si="8"/>
        <v>-1.9935154307550678</v>
      </c>
    </row>
    <row r="57" spans="1:22" x14ac:dyDescent="0.3">
      <c r="A57" t="s">
        <v>28</v>
      </c>
      <c r="B57" s="46">
        <f t="shared" ref="B57:V57" si="9">(B34-$B$2)/$B$2</f>
        <v>-1.7471474209503857</v>
      </c>
      <c r="C57" s="46">
        <f t="shared" si="9"/>
        <v>-1.7543632407482741</v>
      </c>
      <c r="D57" s="46">
        <f t="shared" si="9"/>
        <v>-1.7615790605461625</v>
      </c>
      <c r="E57" s="46">
        <f t="shared" si="9"/>
        <v>-1.7687948803440503</v>
      </c>
      <c r="F57" s="46">
        <f t="shared" si="9"/>
        <v>-1.7760107001419387</v>
      </c>
      <c r="G57" s="46">
        <f t="shared" si="9"/>
        <v>-1.7832265199398263</v>
      </c>
      <c r="H57" s="46">
        <f t="shared" si="9"/>
        <v>-1.7904423397377147</v>
      </c>
      <c r="I57" s="46">
        <f t="shared" si="9"/>
        <v>-1.7976581595356023</v>
      </c>
      <c r="J57" s="46">
        <f t="shared" si="9"/>
        <v>-1.8048739793334907</v>
      </c>
      <c r="K57" s="46">
        <f t="shared" si="9"/>
        <v>-1.8120897991313791</v>
      </c>
      <c r="L57" s="46">
        <f t="shared" si="7"/>
        <v>0</v>
      </c>
      <c r="M57" s="46">
        <f t="shared" si="9"/>
        <v>-1.8265214387271553</v>
      </c>
      <c r="N57" s="46">
        <f t="shared" si="9"/>
        <v>-1.8337372585250429</v>
      </c>
      <c r="O57" s="46">
        <f t="shared" si="9"/>
        <v>-1.8409530783229313</v>
      </c>
      <c r="P57" s="46">
        <f t="shared" si="9"/>
        <v>-1.8481688981208189</v>
      </c>
      <c r="Q57" s="46">
        <f t="shared" si="9"/>
        <v>-1.8553847179187073</v>
      </c>
      <c r="R57" s="46">
        <f t="shared" si="9"/>
        <v>-1.8626005377165955</v>
      </c>
      <c r="S57" s="46">
        <f t="shared" si="9"/>
        <v>-1.8698163575144835</v>
      </c>
      <c r="T57" s="46">
        <f t="shared" si="9"/>
        <v>-1.8770321773123715</v>
      </c>
      <c r="U57" s="46">
        <f t="shared" si="9"/>
        <v>-1.8842479971102595</v>
      </c>
      <c r="V57" s="46">
        <f t="shared" si="9"/>
        <v>-1.8914638169081475</v>
      </c>
    </row>
    <row r="58" spans="1:22" x14ac:dyDescent="0.3">
      <c r="A58" t="s">
        <v>30</v>
      </c>
      <c r="B58" s="46">
        <f t="shared" ref="B58:V58" si="10">(B35-$B$2)/$B$2</f>
        <v>-1.801051708670268</v>
      </c>
      <c r="C58" s="46">
        <f t="shared" si="10"/>
        <v>-1.8028770996961678</v>
      </c>
      <c r="D58" s="46">
        <f t="shared" si="10"/>
        <v>-1.8047024907220677</v>
      </c>
      <c r="E58" s="46">
        <f t="shared" si="10"/>
        <v>-1.8065278817479682</v>
      </c>
      <c r="F58" s="46">
        <f t="shared" si="10"/>
        <v>-1.8083532727738674</v>
      </c>
      <c r="G58" s="46">
        <f t="shared" si="10"/>
        <v>-1.8101786637997679</v>
      </c>
      <c r="H58" s="46">
        <f t="shared" si="10"/>
        <v>-1.8120040548256677</v>
      </c>
      <c r="I58" s="46">
        <f t="shared" si="10"/>
        <v>-1.8138294458515676</v>
      </c>
      <c r="J58" s="46">
        <f t="shared" si="10"/>
        <v>-1.8156548368774674</v>
      </c>
      <c r="K58" s="46">
        <f t="shared" si="10"/>
        <v>-1.8174802279033673</v>
      </c>
      <c r="L58" s="46">
        <f t="shared" si="7"/>
        <v>0</v>
      </c>
      <c r="M58" s="46">
        <f t="shared" si="10"/>
        <v>-1.8211310099551667</v>
      </c>
      <c r="N58" s="46">
        <f t="shared" si="10"/>
        <v>-1.8229564009810666</v>
      </c>
      <c r="O58" s="46">
        <f t="shared" si="10"/>
        <v>-1.8247817920069664</v>
      </c>
      <c r="P58" s="46">
        <f t="shared" si="10"/>
        <v>-1.8266071830328663</v>
      </c>
      <c r="Q58" s="46">
        <f t="shared" si="10"/>
        <v>-1.8284325740587661</v>
      </c>
      <c r="R58" s="46">
        <f t="shared" si="10"/>
        <v>-1.830257965084666</v>
      </c>
      <c r="S58" s="46">
        <f t="shared" si="10"/>
        <v>-1.8320833561105658</v>
      </c>
      <c r="T58" s="46">
        <f t="shared" si="10"/>
        <v>-1.8339087471364657</v>
      </c>
      <c r="U58" s="46">
        <f t="shared" si="10"/>
        <v>-1.8357341381623655</v>
      </c>
      <c r="V58" s="46">
        <f t="shared" si="10"/>
        <v>-1.8375595291882652</v>
      </c>
    </row>
    <row r="59" spans="1:22" x14ac:dyDescent="0.3">
      <c r="A59" t="s">
        <v>32</v>
      </c>
      <c r="B59" s="46">
        <f t="shared" ref="B59:V59" si="11">(B36-$B$2)/$B$2</f>
        <v>-1.8012173776006046</v>
      </c>
      <c r="C59" s="46">
        <f t="shared" si="11"/>
        <v>-1.8030262017334711</v>
      </c>
      <c r="D59" s="46">
        <f t="shared" si="11"/>
        <v>-1.8048350258663366</v>
      </c>
      <c r="E59" s="46">
        <f t="shared" si="11"/>
        <v>-1.806643849999203</v>
      </c>
      <c r="F59" s="46">
        <f t="shared" si="11"/>
        <v>-1.8084526741320694</v>
      </c>
      <c r="G59" s="46">
        <f t="shared" si="11"/>
        <v>-1.8102614982649352</v>
      </c>
      <c r="H59" s="46">
        <f t="shared" si="11"/>
        <v>-1.8120703223978016</v>
      </c>
      <c r="I59" s="46">
        <f t="shared" si="11"/>
        <v>-1.8138791465306681</v>
      </c>
      <c r="J59" s="46">
        <f t="shared" si="11"/>
        <v>-1.8156879706635345</v>
      </c>
      <c r="K59" s="46">
        <f t="shared" si="11"/>
        <v>-1.8174967947964009</v>
      </c>
      <c r="L59" s="46">
        <f t="shared" si="7"/>
        <v>0</v>
      </c>
      <c r="M59" s="46">
        <f t="shared" si="11"/>
        <v>-1.8211144430621331</v>
      </c>
      <c r="N59" s="46">
        <f t="shared" si="11"/>
        <v>-1.8229232671949995</v>
      </c>
      <c r="O59" s="46">
        <f t="shared" si="11"/>
        <v>-1.824732091327866</v>
      </c>
      <c r="P59" s="46">
        <f t="shared" si="11"/>
        <v>-1.8265409154607317</v>
      </c>
      <c r="Q59" s="46">
        <f t="shared" si="11"/>
        <v>-1.8283497395935981</v>
      </c>
      <c r="R59" s="46">
        <f t="shared" si="11"/>
        <v>-1.8301585637264646</v>
      </c>
      <c r="S59" s="46">
        <f t="shared" si="11"/>
        <v>-1.831967387859331</v>
      </c>
      <c r="T59" s="46">
        <f t="shared" si="11"/>
        <v>-1.8337762119921965</v>
      </c>
      <c r="U59" s="46">
        <f t="shared" si="11"/>
        <v>-1.835585036125063</v>
      </c>
      <c r="V59" s="46">
        <f t="shared" si="11"/>
        <v>-1.8373938602579296</v>
      </c>
    </row>
    <row r="60" spans="1:22" x14ac:dyDescent="0.3">
      <c r="A60" t="s">
        <v>34</v>
      </c>
      <c r="B60" s="46">
        <f t="shared" ref="B60:V60" si="12">(B37-$B$2)/$B$2</f>
        <v>-1.8192757070739303</v>
      </c>
      <c r="C60" s="46">
        <f t="shared" si="12"/>
        <v>-1.819278698259464</v>
      </c>
      <c r="D60" s="46">
        <f t="shared" si="12"/>
        <v>-1.8192816894449977</v>
      </c>
      <c r="E60" s="46">
        <f t="shared" si="12"/>
        <v>-1.8192846806305316</v>
      </c>
      <c r="F60" s="46">
        <f t="shared" si="12"/>
        <v>-1.8192876718160644</v>
      </c>
      <c r="G60" s="46">
        <f t="shared" si="12"/>
        <v>-1.8192906630015981</v>
      </c>
      <c r="H60" s="46">
        <f t="shared" si="12"/>
        <v>-1.8192936541871318</v>
      </c>
      <c r="I60" s="46">
        <f t="shared" si="12"/>
        <v>-1.8192966453726656</v>
      </c>
      <c r="J60" s="46">
        <f t="shared" si="12"/>
        <v>-1.8192996365581993</v>
      </c>
      <c r="K60" s="46">
        <f t="shared" si="12"/>
        <v>-1.8193026277437332</v>
      </c>
      <c r="L60" s="46">
        <f t="shared" si="7"/>
        <v>0</v>
      </c>
      <c r="M60" s="46">
        <f t="shared" si="12"/>
        <v>-1.8193086101148006</v>
      </c>
      <c r="N60" s="46">
        <f t="shared" si="12"/>
        <v>-1.8193116013003343</v>
      </c>
      <c r="O60" s="46">
        <f t="shared" si="12"/>
        <v>-1.819314592485868</v>
      </c>
      <c r="P60" s="46">
        <f t="shared" si="12"/>
        <v>-1.8193175836714017</v>
      </c>
      <c r="Q60" s="46">
        <f t="shared" si="12"/>
        <v>-1.8193205748569354</v>
      </c>
      <c r="R60" s="46">
        <f t="shared" si="12"/>
        <v>-1.8193235660424691</v>
      </c>
      <c r="S60" s="46">
        <f t="shared" si="12"/>
        <v>-1.8193265572280022</v>
      </c>
      <c r="T60" s="46">
        <f t="shared" si="12"/>
        <v>-1.8193295484135359</v>
      </c>
      <c r="U60" s="46">
        <f t="shared" si="12"/>
        <v>-1.8193325395990696</v>
      </c>
      <c r="V60" s="46">
        <f t="shared" si="12"/>
        <v>-1.8193355307846033</v>
      </c>
    </row>
    <row r="61" spans="1:22" x14ac:dyDescent="0.3">
      <c r="A61" t="s">
        <v>36</v>
      </c>
      <c r="B61" s="46">
        <f t="shared" ref="B61:V61" si="13">(B38-$B$2)/$B$2</f>
        <v>-1.8058030598088937</v>
      </c>
      <c r="C61" s="46">
        <f t="shared" si="13"/>
        <v>-1.8071533157209303</v>
      </c>
      <c r="D61" s="46">
        <f t="shared" si="13"/>
        <v>-1.8085035716329678</v>
      </c>
      <c r="E61" s="46">
        <f t="shared" si="13"/>
        <v>-1.8098538275450051</v>
      </c>
      <c r="F61" s="46">
        <f t="shared" si="13"/>
        <v>-1.8112040834570426</v>
      </c>
      <c r="G61" s="46">
        <f t="shared" si="13"/>
        <v>-1.8125543393690802</v>
      </c>
      <c r="H61" s="46">
        <f t="shared" si="13"/>
        <v>-1.8139045952811177</v>
      </c>
      <c r="I61" s="46">
        <f t="shared" si="13"/>
        <v>-1.8152548511931552</v>
      </c>
      <c r="J61" s="46">
        <f t="shared" si="13"/>
        <v>-1.8166051071051919</v>
      </c>
      <c r="K61" s="46">
        <f t="shared" si="13"/>
        <v>-1.8179553630172294</v>
      </c>
      <c r="L61" s="46">
        <f t="shared" si="7"/>
        <v>0</v>
      </c>
      <c r="M61" s="46">
        <f t="shared" si="13"/>
        <v>-1.8206558748413044</v>
      </c>
      <c r="N61" s="46">
        <f t="shared" si="13"/>
        <v>-1.8220061307533417</v>
      </c>
      <c r="O61" s="46">
        <f t="shared" si="13"/>
        <v>-1.8233563866653792</v>
      </c>
      <c r="P61" s="46">
        <f t="shared" si="13"/>
        <v>-1.8247066425774168</v>
      </c>
      <c r="Q61" s="46">
        <f t="shared" si="13"/>
        <v>-1.8260568984894534</v>
      </c>
      <c r="R61" s="46">
        <f t="shared" si="13"/>
        <v>-1.8274071544014909</v>
      </c>
      <c r="S61" s="46">
        <f t="shared" si="13"/>
        <v>-1.8287574103135285</v>
      </c>
      <c r="T61" s="46">
        <f t="shared" si="13"/>
        <v>-1.830107666225566</v>
      </c>
      <c r="U61" s="46">
        <f t="shared" si="13"/>
        <v>-1.8314579221376035</v>
      </c>
      <c r="V61" s="46">
        <f t="shared" si="13"/>
        <v>-1.832808178049641</v>
      </c>
    </row>
    <row r="62" spans="1:22" x14ac:dyDescent="0.3">
      <c r="A62" t="s">
        <v>38</v>
      </c>
      <c r="B62" s="46">
        <f t="shared" ref="B62:V62" si="14">(B39-$B$2)/$B$2</f>
        <v>-1.808147567121372</v>
      </c>
      <c r="C62" s="46">
        <f t="shared" si="14"/>
        <v>-1.8092633723021621</v>
      </c>
      <c r="D62" s="46">
        <f t="shared" si="14"/>
        <v>-1.8103791774829512</v>
      </c>
      <c r="E62" s="46">
        <f t="shared" si="14"/>
        <v>-1.8114949826637403</v>
      </c>
      <c r="F62" s="46">
        <f t="shared" si="14"/>
        <v>-1.8126107878445303</v>
      </c>
      <c r="G62" s="46">
        <f t="shared" si="14"/>
        <v>-1.8137265930253195</v>
      </c>
      <c r="H62" s="46">
        <f t="shared" si="14"/>
        <v>-1.8148423982061095</v>
      </c>
      <c r="I62" s="46">
        <f t="shared" si="14"/>
        <v>-1.8159582033868986</v>
      </c>
      <c r="J62" s="46">
        <f t="shared" si="14"/>
        <v>-1.8170740085676877</v>
      </c>
      <c r="K62" s="46">
        <f t="shared" si="14"/>
        <v>-1.8181898137484778</v>
      </c>
      <c r="L62" s="46">
        <f t="shared" si="7"/>
        <v>0</v>
      </c>
      <c r="M62" s="46">
        <f t="shared" si="14"/>
        <v>-1.820421424110056</v>
      </c>
      <c r="N62" s="46">
        <f t="shared" si="14"/>
        <v>-1.821537229290846</v>
      </c>
      <c r="O62" s="46">
        <f t="shared" si="14"/>
        <v>-1.8226530344716352</v>
      </c>
      <c r="P62" s="46">
        <f t="shared" si="14"/>
        <v>-1.823768839652425</v>
      </c>
      <c r="Q62" s="46">
        <f t="shared" si="14"/>
        <v>-1.8248846448332141</v>
      </c>
      <c r="R62" s="46">
        <f t="shared" si="14"/>
        <v>-1.8260004500140032</v>
      </c>
      <c r="S62" s="46">
        <f t="shared" si="14"/>
        <v>-1.8271162551947933</v>
      </c>
      <c r="T62" s="46">
        <f t="shared" si="14"/>
        <v>-1.8282320603755824</v>
      </c>
      <c r="U62" s="46">
        <f t="shared" si="14"/>
        <v>-1.8293478655563724</v>
      </c>
      <c r="V62" s="46">
        <f t="shared" si="14"/>
        <v>-1.8304636707371615</v>
      </c>
    </row>
    <row r="63" spans="1:22" x14ac:dyDescent="0.3">
      <c r="A63" t="s">
        <v>40</v>
      </c>
      <c r="B63" s="46">
        <f t="shared" ref="B63:V63" si="15">(B40-$B$2)/$B$2</f>
        <v>-1.8124094055774465</v>
      </c>
      <c r="C63" s="46">
        <f t="shared" si="15"/>
        <v>-1.8130990269126286</v>
      </c>
      <c r="D63" s="46">
        <f t="shared" si="15"/>
        <v>-1.8137886482478107</v>
      </c>
      <c r="E63" s="46">
        <f t="shared" si="15"/>
        <v>-1.8144782695829922</v>
      </c>
      <c r="F63" s="46">
        <f t="shared" si="15"/>
        <v>-1.8151678909181743</v>
      </c>
      <c r="G63" s="46">
        <f t="shared" si="15"/>
        <v>-1.8158575122533565</v>
      </c>
      <c r="H63" s="46">
        <f t="shared" si="15"/>
        <v>-1.8165471335885386</v>
      </c>
      <c r="I63" s="46">
        <f t="shared" si="15"/>
        <v>-1.8172367549237207</v>
      </c>
      <c r="J63" s="46">
        <f t="shared" si="15"/>
        <v>-1.8179263762589029</v>
      </c>
      <c r="K63" s="46">
        <f t="shared" si="15"/>
        <v>-1.818615997594085</v>
      </c>
      <c r="L63" s="46">
        <f t="shared" si="7"/>
        <v>0</v>
      </c>
      <c r="M63" s="46">
        <f t="shared" si="15"/>
        <v>-1.8199952402644486</v>
      </c>
      <c r="N63" s="46">
        <f t="shared" si="15"/>
        <v>-1.8206848615996307</v>
      </c>
      <c r="O63" s="46">
        <f t="shared" si="15"/>
        <v>-1.8213744829348129</v>
      </c>
      <c r="P63" s="46">
        <f t="shared" si="15"/>
        <v>-1.822064104269995</v>
      </c>
      <c r="Q63" s="46">
        <f t="shared" si="15"/>
        <v>-1.8227537256051771</v>
      </c>
      <c r="R63" s="46">
        <f t="shared" si="15"/>
        <v>-1.8234433469403595</v>
      </c>
      <c r="S63" s="46">
        <f t="shared" si="15"/>
        <v>-1.8241329682755407</v>
      </c>
      <c r="T63" s="46">
        <f t="shared" si="15"/>
        <v>-1.8248225896107229</v>
      </c>
      <c r="U63" s="46">
        <f t="shared" si="15"/>
        <v>-1.825512210945905</v>
      </c>
      <c r="V63" s="46">
        <f t="shared" si="15"/>
        <v>-1.8262018322810871</v>
      </c>
    </row>
    <row r="64" spans="1:22" x14ac:dyDescent="0.3">
      <c r="A64" t="s">
        <v>42</v>
      </c>
      <c r="B64" s="46">
        <f t="shared" ref="B64:V64" si="16">(B41-$B$2)/$B$2</f>
        <v>-1.8146007219139222</v>
      </c>
      <c r="C64" s="46">
        <f t="shared" si="16"/>
        <v>-1.815071211615457</v>
      </c>
      <c r="D64" s="46">
        <f t="shared" si="16"/>
        <v>-1.8155417013169908</v>
      </c>
      <c r="E64" s="46">
        <f t="shared" si="16"/>
        <v>-1.8160121910185256</v>
      </c>
      <c r="F64" s="46">
        <f t="shared" si="16"/>
        <v>-1.8164826807200602</v>
      </c>
      <c r="G64" s="46">
        <f t="shared" si="16"/>
        <v>-1.8169531704215942</v>
      </c>
      <c r="H64" s="46">
        <f t="shared" si="16"/>
        <v>-1.8174236601231291</v>
      </c>
      <c r="I64" s="46">
        <f t="shared" si="16"/>
        <v>-1.8178941498246637</v>
      </c>
      <c r="J64" s="46">
        <f t="shared" si="16"/>
        <v>-1.8183646395261976</v>
      </c>
      <c r="K64" s="46">
        <f t="shared" si="16"/>
        <v>-1.8188351292277323</v>
      </c>
      <c r="L64" s="46">
        <f t="shared" si="7"/>
        <v>0</v>
      </c>
      <c r="M64" s="46">
        <f t="shared" si="16"/>
        <v>-1.8197761086308009</v>
      </c>
      <c r="N64" s="46">
        <f t="shared" si="16"/>
        <v>-1.8202465983323357</v>
      </c>
      <c r="O64" s="46">
        <f t="shared" si="16"/>
        <v>-1.8207170880338703</v>
      </c>
      <c r="P64" s="46">
        <f t="shared" si="16"/>
        <v>-1.8211875777354043</v>
      </c>
      <c r="Q64" s="46">
        <f t="shared" si="16"/>
        <v>-1.8216580674369389</v>
      </c>
      <c r="R64" s="46">
        <f t="shared" si="16"/>
        <v>-1.8221285571384738</v>
      </c>
      <c r="S64" s="46">
        <f t="shared" si="16"/>
        <v>-1.8225990468400077</v>
      </c>
      <c r="T64" s="46">
        <f t="shared" si="16"/>
        <v>-1.8230695365415424</v>
      </c>
      <c r="U64" s="46">
        <f t="shared" si="16"/>
        <v>-1.823540026243077</v>
      </c>
      <c r="V64" s="46">
        <f t="shared" si="16"/>
        <v>-1.8240105159446109</v>
      </c>
    </row>
    <row r="65" spans="1:22" x14ac:dyDescent="0.3">
      <c r="A65" t="s">
        <v>44</v>
      </c>
      <c r="B65" s="46">
        <f t="shared" ref="B65:V65" si="17">(B42-$B$2)/$B$2</f>
        <v>-1.8141523512563478</v>
      </c>
      <c r="C65" s="46">
        <f t="shared" si="17"/>
        <v>-1.8146676780236399</v>
      </c>
      <c r="D65" s="46">
        <f t="shared" si="17"/>
        <v>-1.8151830047909314</v>
      </c>
      <c r="E65" s="46">
        <f t="shared" si="17"/>
        <v>-1.8156983315582236</v>
      </c>
      <c r="F65" s="46">
        <f t="shared" si="17"/>
        <v>-1.8162136583255151</v>
      </c>
      <c r="G65" s="46">
        <f t="shared" si="17"/>
        <v>-1.8167289850928072</v>
      </c>
      <c r="H65" s="46">
        <f t="shared" si="17"/>
        <v>-1.8172443118600996</v>
      </c>
      <c r="I65" s="46">
        <f t="shared" si="17"/>
        <v>-1.8177596386273909</v>
      </c>
      <c r="J65" s="46">
        <f t="shared" si="17"/>
        <v>-1.8182749653946833</v>
      </c>
      <c r="K65" s="46">
        <f t="shared" si="17"/>
        <v>-1.8187902921619745</v>
      </c>
      <c r="L65" s="46">
        <f t="shared" si="7"/>
        <v>0</v>
      </c>
      <c r="M65" s="46">
        <f t="shared" si="17"/>
        <v>-1.8198209456965582</v>
      </c>
      <c r="N65" s="46">
        <f t="shared" si="17"/>
        <v>-1.8203362724638505</v>
      </c>
      <c r="O65" s="46">
        <f t="shared" si="17"/>
        <v>-1.8208515992311427</v>
      </c>
      <c r="P65" s="46">
        <f t="shared" si="17"/>
        <v>-1.8213669259984342</v>
      </c>
      <c r="Q65" s="46">
        <f t="shared" si="17"/>
        <v>-1.8218822527657264</v>
      </c>
      <c r="R65" s="46">
        <f t="shared" si="17"/>
        <v>-1.8223975795330178</v>
      </c>
      <c r="S65" s="46">
        <f t="shared" si="17"/>
        <v>-1.82291290630031</v>
      </c>
      <c r="T65" s="46">
        <f t="shared" si="17"/>
        <v>-1.8234282330676024</v>
      </c>
      <c r="U65" s="46">
        <f t="shared" si="17"/>
        <v>-1.8239435598348936</v>
      </c>
      <c r="V65" s="46">
        <f t="shared" si="17"/>
        <v>-1.824458886602186</v>
      </c>
    </row>
    <row r="66" spans="1:22" x14ac:dyDescent="0.3">
      <c r="A66" t="s">
        <v>46</v>
      </c>
      <c r="B66" s="46">
        <f t="shared" ref="B66:V66" si="18">(B43-$B$2)/$B$2</f>
        <v>-1.8175528440609015</v>
      </c>
      <c r="C66" s="46">
        <f t="shared" si="18"/>
        <v>-1.8177281215477379</v>
      </c>
      <c r="D66" s="46">
        <f t="shared" si="18"/>
        <v>-1.8179033990345743</v>
      </c>
      <c r="E66" s="46">
        <f t="shared" si="18"/>
        <v>-1.818078676521411</v>
      </c>
      <c r="F66" s="46">
        <f t="shared" si="18"/>
        <v>-1.8182539540082474</v>
      </c>
      <c r="G66" s="46">
        <f t="shared" si="18"/>
        <v>-1.8184292314950838</v>
      </c>
      <c r="H66" s="46">
        <f t="shared" si="18"/>
        <v>-1.8186045089819205</v>
      </c>
      <c r="I66" s="46">
        <f t="shared" si="18"/>
        <v>-1.8187797864687569</v>
      </c>
      <c r="J66" s="46">
        <f t="shared" si="18"/>
        <v>-1.8189550639555934</v>
      </c>
      <c r="K66" s="46">
        <f t="shared" si="18"/>
        <v>-1.8191303414424298</v>
      </c>
      <c r="L66" s="46">
        <f t="shared" si="7"/>
        <v>0</v>
      </c>
      <c r="M66" s="46">
        <f t="shared" si="18"/>
        <v>-1.8194808964161038</v>
      </c>
      <c r="N66" s="46">
        <f t="shared" si="18"/>
        <v>-1.8196561739029402</v>
      </c>
      <c r="O66" s="46">
        <f t="shared" si="18"/>
        <v>-1.8198314513897766</v>
      </c>
      <c r="P66" s="46">
        <f t="shared" si="18"/>
        <v>-1.8200067288766133</v>
      </c>
      <c r="Q66" s="46">
        <f t="shared" si="18"/>
        <v>-1.8201820063634497</v>
      </c>
      <c r="R66" s="46">
        <f t="shared" si="18"/>
        <v>-1.8203572838502862</v>
      </c>
      <c r="S66" s="46">
        <f t="shared" si="18"/>
        <v>-1.8205325613371228</v>
      </c>
      <c r="T66" s="46">
        <f t="shared" si="18"/>
        <v>-1.8207078388239593</v>
      </c>
      <c r="U66" s="46">
        <f t="shared" si="18"/>
        <v>-1.8208831163107957</v>
      </c>
      <c r="V66" s="46">
        <f t="shared" si="18"/>
        <v>-1.8210583937976321</v>
      </c>
    </row>
    <row r="67" spans="1:22" x14ac:dyDescent="0.3">
      <c r="A67" t="s">
        <v>48</v>
      </c>
      <c r="B67" s="46">
        <f t="shared" ref="B67:V67" si="19">(B44-$B$2)/$B$2</f>
        <v>-1.8176962800768592</v>
      </c>
      <c r="C67" s="46">
        <f t="shared" si="19"/>
        <v>-1.8178572139620996</v>
      </c>
      <c r="D67" s="46">
        <f t="shared" si="19"/>
        <v>-1.8180181478473403</v>
      </c>
      <c r="E67" s="46">
        <f t="shared" si="19"/>
        <v>-1.8181790817325816</v>
      </c>
      <c r="F67" s="46">
        <f t="shared" si="19"/>
        <v>-1.8183400156178222</v>
      </c>
      <c r="G67" s="46">
        <f t="shared" si="19"/>
        <v>-1.8185009495030628</v>
      </c>
      <c r="H67" s="46">
        <f t="shared" si="19"/>
        <v>-1.8186618833883033</v>
      </c>
      <c r="I67" s="46">
        <f t="shared" si="19"/>
        <v>-1.8188228172735448</v>
      </c>
      <c r="J67" s="46">
        <f t="shared" si="19"/>
        <v>-1.8189837511587852</v>
      </c>
      <c r="K67" s="46">
        <f t="shared" si="19"/>
        <v>-1.8191446850440258</v>
      </c>
      <c r="L67" s="46">
        <f t="shared" si="7"/>
        <v>0</v>
      </c>
      <c r="M67" s="46">
        <f t="shared" si="19"/>
        <v>-1.8194665528145078</v>
      </c>
      <c r="N67" s="46">
        <f t="shared" si="19"/>
        <v>-1.8196274866997484</v>
      </c>
      <c r="O67" s="46">
        <f t="shared" si="19"/>
        <v>-1.819788420584989</v>
      </c>
      <c r="P67" s="46">
        <f t="shared" si="19"/>
        <v>-1.8199493544702303</v>
      </c>
      <c r="Q67" s="46">
        <f t="shared" si="19"/>
        <v>-1.820110288355471</v>
      </c>
      <c r="R67" s="46">
        <f t="shared" si="19"/>
        <v>-1.8202712222407114</v>
      </c>
      <c r="S67" s="46">
        <f t="shared" si="19"/>
        <v>-1.8204321561259529</v>
      </c>
      <c r="T67" s="46">
        <f t="shared" si="19"/>
        <v>-1.8205930900111933</v>
      </c>
      <c r="U67" s="46">
        <f t="shared" si="19"/>
        <v>-1.8207540238964339</v>
      </c>
      <c r="V67" s="46">
        <f t="shared" si="19"/>
        <v>-1.8209149577816746</v>
      </c>
    </row>
    <row r="68" spans="1:22" x14ac:dyDescent="0.3">
      <c r="A68" t="s">
        <v>50</v>
      </c>
      <c r="B68" s="46">
        <f t="shared" ref="B68:V68" si="20">(B45-$B$2)/$B$2</f>
        <v>-1.8185443924912685</v>
      </c>
      <c r="C68" s="46">
        <f t="shared" si="20"/>
        <v>-1.8186205151350683</v>
      </c>
      <c r="D68" s="46">
        <f t="shared" si="20"/>
        <v>-1.8186966377788683</v>
      </c>
      <c r="E68" s="46">
        <f t="shared" si="20"/>
        <v>-1.818772760422668</v>
      </c>
      <c r="F68" s="46">
        <f t="shared" si="20"/>
        <v>-1.818848883066468</v>
      </c>
      <c r="G68" s="46">
        <f t="shared" si="20"/>
        <v>-1.8189250057102677</v>
      </c>
      <c r="H68" s="46">
        <f t="shared" si="20"/>
        <v>-1.8190011283540675</v>
      </c>
      <c r="I68" s="46">
        <f t="shared" si="20"/>
        <v>-1.8190772509978674</v>
      </c>
      <c r="J68" s="46">
        <f t="shared" si="20"/>
        <v>-1.8191533736416672</v>
      </c>
      <c r="K68" s="46">
        <f t="shared" si="20"/>
        <v>-1.8192294962854669</v>
      </c>
      <c r="L68" s="46">
        <f t="shared" si="7"/>
        <v>0</v>
      </c>
      <c r="M68" s="46">
        <f t="shared" si="20"/>
        <v>-1.8193817415730666</v>
      </c>
      <c r="N68" s="46">
        <f t="shared" si="20"/>
        <v>-1.8194578642168664</v>
      </c>
      <c r="O68" s="46">
        <f t="shared" si="20"/>
        <v>-1.8195339868606664</v>
      </c>
      <c r="P68" s="46">
        <f t="shared" si="20"/>
        <v>-1.8196101095044661</v>
      </c>
      <c r="Q68" s="46">
        <f t="shared" si="20"/>
        <v>-1.8196862321482659</v>
      </c>
      <c r="R68" s="46">
        <f t="shared" si="20"/>
        <v>-1.8197623547920658</v>
      </c>
      <c r="S68" s="46">
        <f t="shared" si="20"/>
        <v>-1.8198384774358656</v>
      </c>
      <c r="T68" s="46">
        <f t="shared" si="20"/>
        <v>-1.8199146000796655</v>
      </c>
      <c r="U68" s="46">
        <f t="shared" si="20"/>
        <v>-1.8199907227234653</v>
      </c>
      <c r="V68" s="46">
        <f t="shared" si="20"/>
        <v>-1.8200668453672659</v>
      </c>
    </row>
    <row r="69" spans="1:22" x14ac:dyDescent="0.3">
      <c r="A69" t="s">
        <v>52</v>
      </c>
      <c r="B69" s="46">
        <f t="shared" ref="B69:V69" si="21">(B46-$B$2)/$B$2</f>
        <v>-1.8189412542309871</v>
      </c>
      <c r="C69" s="46">
        <f t="shared" si="21"/>
        <v>-1.8189776907008151</v>
      </c>
      <c r="D69" s="46">
        <f t="shared" si="21"/>
        <v>-1.819014127170643</v>
      </c>
      <c r="E69" s="46">
        <f t="shared" si="21"/>
        <v>-1.819050563640471</v>
      </c>
      <c r="F69" s="46">
        <f t="shared" si="21"/>
        <v>-1.819087000110299</v>
      </c>
      <c r="G69" s="46">
        <f t="shared" si="21"/>
        <v>-1.8191234365801272</v>
      </c>
      <c r="H69" s="46">
        <f t="shared" si="21"/>
        <v>-1.8191598730499552</v>
      </c>
      <c r="I69" s="46">
        <f t="shared" si="21"/>
        <v>-1.8191963095197832</v>
      </c>
      <c r="J69" s="46">
        <f t="shared" si="21"/>
        <v>-1.8192327459896112</v>
      </c>
      <c r="K69" s="46">
        <f t="shared" si="21"/>
        <v>-1.8192691824594391</v>
      </c>
      <c r="L69" s="46">
        <f t="shared" si="7"/>
        <v>0</v>
      </c>
      <c r="M69" s="46">
        <f t="shared" si="21"/>
        <v>-1.8193420553990944</v>
      </c>
      <c r="N69" s="46">
        <f t="shared" si="21"/>
        <v>-1.8193784918689224</v>
      </c>
      <c r="O69" s="46">
        <f t="shared" si="21"/>
        <v>-1.8194149283387504</v>
      </c>
      <c r="P69" s="46">
        <f t="shared" si="21"/>
        <v>-1.8194513648085786</v>
      </c>
      <c r="Q69" s="46">
        <f t="shared" si="21"/>
        <v>-1.8194878012784066</v>
      </c>
      <c r="R69" s="46">
        <f t="shared" si="21"/>
        <v>-1.8195242377482346</v>
      </c>
      <c r="S69" s="46">
        <f t="shared" si="21"/>
        <v>-1.8195606742180626</v>
      </c>
      <c r="T69" s="46">
        <f t="shared" si="21"/>
        <v>-1.8195971106878905</v>
      </c>
      <c r="U69" s="46">
        <f t="shared" si="21"/>
        <v>-1.8196335471577187</v>
      </c>
      <c r="V69" s="46">
        <f t="shared" si="21"/>
        <v>-1.8196699836275467</v>
      </c>
    </row>
    <row r="70" spans="1:22" x14ac:dyDescent="0.3">
      <c r="A70" t="s">
        <v>54</v>
      </c>
      <c r="B70" s="46">
        <f t="shared" ref="B70:V70" si="22">(B47-$B$2)/$B$2</f>
        <v>-1.814950352350186</v>
      </c>
      <c r="C70" s="46">
        <f t="shared" si="22"/>
        <v>-1.8153858790080937</v>
      </c>
      <c r="D70" s="46">
        <f t="shared" si="22"/>
        <v>-1.8158214056660016</v>
      </c>
      <c r="E70" s="46">
        <f t="shared" si="22"/>
        <v>-1.8162569323239104</v>
      </c>
      <c r="F70" s="46">
        <f t="shared" si="22"/>
        <v>-1.8166924589818183</v>
      </c>
      <c r="G70" s="46">
        <f t="shared" si="22"/>
        <v>-1.817127985639726</v>
      </c>
      <c r="H70" s="46">
        <f t="shared" si="22"/>
        <v>-1.8175635122976348</v>
      </c>
      <c r="I70" s="46">
        <f t="shared" si="22"/>
        <v>-1.8179990389555427</v>
      </c>
      <c r="J70" s="46">
        <f t="shared" si="22"/>
        <v>-1.8184345656134504</v>
      </c>
      <c r="K70" s="46">
        <f t="shared" si="22"/>
        <v>-1.8188700922713583</v>
      </c>
      <c r="L70" s="46">
        <f t="shared" si="7"/>
        <v>0</v>
      </c>
      <c r="M70" s="46">
        <f t="shared" si="22"/>
        <v>-1.8197411455871748</v>
      </c>
      <c r="N70" s="46">
        <f t="shared" si="22"/>
        <v>-1.8201766722450827</v>
      </c>
      <c r="O70" s="46">
        <f t="shared" si="22"/>
        <v>-1.8206121989029915</v>
      </c>
      <c r="P70" s="46">
        <f t="shared" si="22"/>
        <v>-1.8210477255608992</v>
      </c>
      <c r="Q70" s="46">
        <f t="shared" si="22"/>
        <v>-1.8214832522188071</v>
      </c>
      <c r="R70" s="46">
        <f t="shared" si="22"/>
        <v>-1.8219187788767151</v>
      </c>
      <c r="S70" s="46">
        <f t="shared" si="22"/>
        <v>-1.8223543055346236</v>
      </c>
      <c r="T70" s="46">
        <f t="shared" si="22"/>
        <v>-1.8227898321925315</v>
      </c>
      <c r="U70" s="46">
        <f t="shared" si="22"/>
        <v>-1.8232253588504395</v>
      </c>
      <c r="V70" s="46">
        <f t="shared" si="22"/>
        <v>-1.8236608855083483</v>
      </c>
    </row>
    <row r="71" spans="1:22" x14ac:dyDescent="0.3">
      <c r="A71" t="s">
        <v>56</v>
      </c>
      <c r="B71" s="46">
        <f t="shared" ref="B71:V71" si="23">(B48-$B$2)/$B$2</f>
        <v>-1.8136786738487531</v>
      </c>
      <c r="C71" s="46">
        <f t="shared" si="23"/>
        <v>-1.8142413683568046</v>
      </c>
      <c r="D71" s="46">
        <f t="shared" si="23"/>
        <v>-1.8148040628648558</v>
      </c>
      <c r="E71" s="46">
        <f t="shared" si="23"/>
        <v>-1.8153667573729073</v>
      </c>
      <c r="F71" s="46">
        <f t="shared" si="23"/>
        <v>-1.8159294518809588</v>
      </c>
      <c r="G71" s="46">
        <f t="shared" si="23"/>
        <v>-1.8164921463890102</v>
      </c>
      <c r="H71" s="46">
        <f t="shared" si="23"/>
        <v>-1.8170548408970617</v>
      </c>
      <c r="I71" s="46">
        <f t="shared" si="23"/>
        <v>-1.8176175354051129</v>
      </c>
      <c r="J71" s="46">
        <f t="shared" si="23"/>
        <v>-1.8181802299131635</v>
      </c>
      <c r="K71" s="46">
        <f t="shared" si="23"/>
        <v>-1.818742924421215</v>
      </c>
      <c r="L71" s="46">
        <f t="shared" si="7"/>
        <v>0</v>
      </c>
      <c r="M71" s="46">
        <f t="shared" si="23"/>
        <v>-1.8198683134373179</v>
      </c>
      <c r="N71" s="46">
        <f t="shared" si="23"/>
        <v>-1.8204310079453692</v>
      </c>
      <c r="O71" s="46">
        <f t="shared" si="23"/>
        <v>-1.8209937024534206</v>
      </c>
      <c r="P71" s="46">
        <f t="shared" si="23"/>
        <v>-1.8215563969614721</v>
      </c>
      <c r="Q71" s="46">
        <f t="shared" si="23"/>
        <v>-1.8221190914695236</v>
      </c>
      <c r="R71" s="46">
        <f t="shared" si="23"/>
        <v>-1.8226817859775748</v>
      </c>
      <c r="S71" s="46">
        <f t="shared" si="23"/>
        <v>-1.8232444804856263</v>
      </c>
      <c r="T71" s="46">
        <f t="shared" si="23"/>
        <v>-1.8238071749936777</v>
      </c>
      <c r="U71" s="46">
        <f t="shared" si="23"/>
        <v>-1.8243698695017292</v>
      </c>
      <c r="V71" s="46">
        <f t="shared" si="23"/>
        <v>-1.8249325640097804</v>
      </c>
    </row>
    <row r="72" spans="1:22" x14ac:dyDescent="0.3">
      <c r="A72" t="s">
        <v>58</v>
      </c>
      <c r="B72" s="46">
        <f t="shared" ref="B72:V72" si="24">(B49-$B$2)/$B$2</f>
        <v>-1.8155227980963893</v>
      </c>
      <c r="C72" s="46">
        <f t="shared" si="24"/>
        <v>-1.8159010801796767</v>
      </c>
      <c r="D72" s="46">
        <f t="shared" si="24"/>
        <v>-1.8162793622629649</v>
      </c>
      <c r="E72" s="46">
        <f t="shared" si="24"/>
        <v>-1.8166576443462525</v>
      </c>
      <c r="F72" s="46">
        <f t="shared" si="24"/>
        <v>-1.8170359264295399</v>
      </c>
      <c r="G72" s="46">
        <f t="shared" si="24"/>
        <v>-1.8174142085128282</v>
      </c>
      <c r="H72" s="46">
        <f t="shared" si="24"/>
        <v>-1.8177924905961158</v>
      </c>
      <c r="I72" s="46">
        <f t="shared" si="24"/>
        <v>-1.8181707726794041</v>
      </c>
      <c r="J72" s="46">
        <f t="shared" si="24"/>
        <v>-1.8185490547626915</v>
      </c>
      <c r="K72" s="46">
        <f t="shared" si="24"/>
        <v>-1.8189273368459788</v>
      </c>
      <c r="L72" s="46">
        <f t="shared" si="7"/>
        <v>0</v>
      </c>
      <c r="M72" s="46">
        <f t="shared" si="24"/>
        <v>-1.8196839010125547</v>
      </c>
      <c r="N72" s="46">
        <f t="shared" si="24"/>
        <v>-1.8200621830958421</v>
      </c>
      <c r="O72" s="46">
        <f t="shared" si="24"/>
        <v>-1.8204404651791304</v>
      </c>
      <c r="P72" s="46">
        <f t="shared" si="24"/>
        <v>-1.820818747262418</v>
      </c>
      <c r="Q72" s="46">
        <f t="shared" si="24"/>
        <v>-1.8211970293457054</v>
      </c>
      <c r="R72" s="46">
        <f t="shared" si="24"/>
        <v>-1.8215753114289936</v>
      </c>
      <c r="S72" s="46">
        <f t="shared" si="24"/>
        <v>-1.8219535935122813</v>
      </c>
      <c r="T72" s="46">
        <f t="shared" si="24"/>
        <v>-1.8223318755955686</v>
      </c>
      <c r="U72" s="46">
        <f t="shared" si="24"/>
        <v>-1.8227101576788569</v>
      </c>
      <c r="V72" s="46">
        <f t="shared" si="24"/>
        <v>-1.8230884397621445</v>
      </c>
    </row>
    <row r="73" spans="1:22" x14ac:dyDescent="0.3">
      <c r="A73" t="s">
        <v>60</v>
      </c>
      <c r="B73" s="46">
        <f t="shared" ref="B73:V73" si="25">(B50-$B$2)/$B$2</f>
        <v>-1.817921986258634</v>
      </c>
      <c r="C73" s="46">
        <f t="shared" si="25"/>
        <v>-1.8180603495256968</v>
      </c>
      <c r="D73" s="46">
        <f t="shared" si="25"/>
        <v>-1.8181987127927604</v>
      </c>
      <c r="E73" s="46">
        <f t="shared" si="25"/>
        <v>-1.8183370760598239</v>
      </c>
      <c r="F73" s="46">
        <f t="shared" si="25"/>
        <v>-1.8184754393268874</v>
      </c>
      <c r="G73" s="46">
        <f t="shared" si="25"/>
        <v>-1.81861380259395</v>
      </c>
      <c r="H73" s="46">
        <f t="shared" si="25"/>
        <v>-1.8187521658610135</v>
      </c>
      <c r="I73" s="46">
        <f t="shared" si="25"/>
        <v>-1.818890529128077</v>
      </c>
      <c r="J73" s="46">
        <f t="shared" si="25"/>
        <v>-1.8190288923951405</v>
      </c>
      <c r="K73" s="46">
        <f t="shared" si="25"/>
        <v>-1.8191672556622034</v>
      </c>
      <c r="L73" s="46">
        <f t="shared" si="7"/>
        <v>0</v>
      </c>
      <c r="M73" s="46">
        <f t="shared" si="25"/>
        <v>-1.8194439821963304</v>
      </c>
      <c r="N73" s="46">
        <f t="shared" si="25"/>
        <v>-1.8195823454633939</v>
      </c>
      <c r="O73" s="46">
        <f t="shared" si="25"/>
        <v>-1.8197207087304565</v>
      </c>
      <c r="P73" s="46">
        <f t="shared" si="25"/>
        <v>-1.8198590719975201</v>
      </c>
      <c r="Q73" s="46">
        <f t="shared" si="25"/>
        <v>-1.8199974352645836</v>
      </c>
      <c r="R73" s="46">
        <f t="shared" si="25"/>
        <v>-1.8201357985316471</v>
      </c>
      <c r="S73" s="46">
        <f t="shared" si="25"/>
        <v>-1.8202741617987097</v>
      </c>
      <c r="T73" s="46">
        <f t="shared" si="25"/>
        <v>-1.8204125250657734</v>
      </c>
      <c r="U73" s="46">
        <f t="shared" si="25"/>
        <v>-1.820550888332837</v>
      </c>
      <c r="V73" s="46">
        <f t="shared" si="25"/>
        <v>-1.8206892515999005</v>
      </c>
    </row>
    <row r="74" spans="1:22" x14ac:dyDescent="0.3">
      <c r="A74" t="s">
        <v>62</v>
      </c>
      <c r="B74" s="46">
        <f t="shared" ref="B74:V75" si="26">(B51-$B$2)/$B$2</f>
        <v>-1.8187136997651061</v>
      </c>
      <c r="C74" s="46">
        <f t="shared" si="26"/>
        <v>-1.8187728916815218</v>
      </c>
      <c r="D74" s="46">
        <f t="shared" si="26"/>
        <v>-1.8188320835979384</v>
      </c>
      <c r="E74" s="46">
        <f t="shared" si="26"/>
        <v>-1.818891275514354</v>
      </c>
      <c r="F74" s="46">
        <f t="shared" si="26"/>
        <v>-1.8189504674307697</v>
      </c>
      <c r="G74" s="46">
        <f t="shared" si="26"/>
        <v>-1.8190096593471863</v>
      </c>
      <c r="H74" s="46">
        <f t="shared" si="26"/>
        <v>-1.819068851263602</v>
      </c>
      <c r="I74" s="46">
        <f t="shared" si="26"/>
        <v>-1.8191280431800185</v>
      </c>
      <c r="J74" s="46">
        <f t="shared" si="26"/>
        <v>-1.8191872350964344</v>
      </c>
      <c r="K74" s="46">
        <f t="shared" si="26"/>
        <v>-1.819246427012851</v>
      </c>
      <c r="L74" s="46">
        <f t="shared" si="7"/>
        <v>0</v>
      </c>
      <c r="M74" s="46">
        <f t="shared" si="26"/>
        <v>-1.8193648108456832</v>
      </c>
      <c r="N74" s="46">
        <f t="shared" si="26"/>
        <v>-1.8194240027620989</v>
      </c>
      <c r="O74" s="46">
        <f t="shared" si="26"/>
        <v>-1.8194831946785155</v>
      </c>
      <c r="P74" s="46">
        <f t="shared" si="26"/>
        <v>-1.8195423865949312</v>
      </c>
      <c r="Q74" s="46">
        <f t="shared" si="26"/>
        <v>-1.8196015785113477</v>
      </c>
      <c r="R74" s="46">
        <f t="shared" si="26"/>
        <v>-1.8196607704277634</v>
      </c>
      <c r="S74" s="46">
        <f t="shared" si="26"/>
        <v>-1.81971996234418</v>
      </c>
      <c r="T74" s="46">
        <f t="shared" si="26"/>
        <v>-1.8197791542605957</v>
      </c>
      <c r="U74" s="46">
        <f t="shared" si="26"/>
        <v>-1.8198383461770122</v>
      </c>
      <c r="V74" s="46">
        <f t="shared" si="26"/>
        <v>-1.8198975380934279</v>
      </c>
    </row>
    <row r="75" spans="1:22" x14ac:dyDescent="0.3">
      <c r="A75" t="s">
        <v>59</v>
      </c>
      <c r="B75" s="46">
        <f t="shared" si="26"/>
        <v>-1.8047991368912126</v>
      </c>
      <c r="C75" s="46">
        <f t="shared" si="26"/>
        <v>-1.8062497850950179</v>
      </c>
      <c r="D75" s="46">
        <f t="shared" si="26"/>
        <v>-1.8077004332988238</v>
      </c>
      <c r="E75" s="46">
        <f t="shared" si="26"/>
        <v>-1.8091510815026288</v>
      </c>
      <c r="F75" s="46">
        <f t="shared" si="26"/>
        <v>-1.8106017297064338</v>
      </c>
      <c r="G75" s="46">
        <f t="shared" si="26"/>
        <v>-1.81205237791024</v>
      </c>
      <c r="H75" s="46">
        <f t="shared" si="26"/>
        <v>-1.813503026114045</v>
      </c>
      <c r="I75" s="46">
        <f t="shared" si="26"/>
        <v>-1.8149536743178509</v>
      </c>
      <c r="J75" s="46">
        <f t="shared" si="26"/>
        <v>-1.816404322521656</v>
      </c>
      <c r="K75" s="46">
        <f t="shared" si="26"/>
        <v>-1.8178549707254612</v>
      </c>
      <c r="L75" s="46">
        <f t="shared" si="7"/>
        <v>0</v>
      </c>
      <c r="M75" s="46">
        <f t="shared" si="26"/>
        <v>-1.8207562671330721</v>
      </c>
      <c r="N75" s="46">
        <f t="shared" si="26"/>
        <v>-1.8222069153368781</v>
      </c>
      <c r="O75" s="46">
        <f t="shared" si="26"/>
        <v>-1.8236575635406831</v>
      </c>
      <c r="P75" s="46">
        <f t="shared" si="26"/>
        <v>-1.8251082117444883</v>
      </c>
      <c r="Q75" s="46">
        <f t="shared" si="26"/>
        <v>-1.8265588599482943</v>
      </c>
      <c r="R75" s="46">
        <f t="shared" si="26"/>
        <v>-1.8280095081520993</v>
      </c>
      <c r="S75" s="46">
        <f t="shared" si="26"/>
        <v>-1.8294601563559052</v>
      </c>
      <c r="T75" s="46">
        <f t="shared" si="26"/>
        <v>-1.8309108045597102</v>
      </c>
      <c r="U75" s="46">
        <f t="shared" si="26"/>
        <v>-1.8323614527635155</v>
      </c>
      <c r="V75" s="46">
        <f t="shared" si="26"/>
        <v>-1.8338121009673214</v>
      </c>
    </row>
    <row r="77" spans="1:22" x14ac:dyDescent="0.3">
      <c r="A77" t="s">
        <v>106</v>
      </c>
      <c r="B77" s="70">
        <f>SUM(B55:B75)</f>
        <v>-37.6723183522504</v>
      </c>
      <c r="C77" s="70">
        <f t="shared" ref="C77:V77" si="27">SUM(C55:C75)</f>
        <v>-37.725628316776813</v>
      </c>
      <c r="D77" s="70">
        <f t="shared" si="27"/>
        <v>-37.77893828130324</v>
      </c>
      <c r="E77" s="70">
        <f t="shared" si="27"/>
        <v>-37.832248245829653</v>
      </c>
      <c r="F77" s="70">
        <f t="shared" si="27"/>
        <v>-37.885558210356081</v>
      </c>
      <c r="G77" s="70">
        <f t="shared" si="27"/>
        <v>-37.938868174882501</v>
      </c>
      <c r="H77" s="70">
        <f t="shared" si="27"/>
        <v>-37.992178139408921</v>
      </c>
      <c r="I77" s="70">
        <f t="shared" si="27"/>
        <v>-38.045488103935334</v>
      </c>
      <c r="J77" s="70">
        <f t="shared" si="27"/>
        <v>-38.098798068461768</v>
      </c>
      <c r="K77" s="70">
        <f t="shared" si="27"/>
        <v>-38.152108032988181</v>
      </c>
      <c r="L77" s="70">
        <f t="shared" si="27"/>
        <v>0</v>
      </c>
      <c r="M77" s="70">
        <f t="shared" si="27"/>
        <v>-38.258727962041021</v>
      </c>
      <c r="N77" s="70">
        <f t="shared" si="27"/>
        <v>-38.312037926567442</v>
      </c>
      <c r="O77" s="70">
        <f t="shared" si="27"/>
        <v>-38.365347891093876</v>
      </c>
      <c r="P77" s="70">
        <f t="shared" si="27"/>
        <v>-38.418657855620282</v>
      </c>
      <c r="Q77" s="70">
        <f t="shared" si="27"/>
        <v>-38.471967820146702</v>
      </c>
      <c r="R77" s="70">
        <f t="shared" si="27"/>
        <v>-38.525277784673122</v>
      </c>
      <c r="S77" s="70">
        <f t="shared" si="27"/>
        <v>-38.578587749199556</v>
      </c>
      <c r="T77" s="70">
        <f t="shared" si="27"/>
        <v>-38.631897713725962</v>
      </c>
      <c r="U77" s="70">
        <f t="shared" si="27"/>
        <v>-38.685207678252389</v>
      </c>
      <c r="V77" s="70">
        <f t="shared" si="27"/>
        <v>-38.738517642778817</v>
      </c>
    </row>
  </sheetData>
  <sheetProtection algorithmName="SHA-512" hashValue="KM9W+/hnLAUGkI9vE3j+fDoe6uOqXz68TStToXw8WSmk/8Guzkn3eveKuKFlvyxDYxW4/ZVSiXqt5lG3y+Qm1Q==" saltValue="5wFNkSBX22Gdt4acOHzwaw==" spinCount="100000" sheet="1" objects="1" scenarios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98B4-1083-49A6-9595-C965E41B97EA}">
  <dimension ref="A2:V53"/>
  <sheetViews>
    <sheetView zoomScale="55" zoomScaleNormal="100" workbookViewId="0">
      <selection activeCell="W13" sqref="W13"/>
    </sheetView>
  </sheetViews>
  <sheetFormatPr defaultRowHeight="14.4" x14ac:dyDescent="0.3"/>
  <cols>
    <col min="1" max="1" width="34.33203125" bestFit="1" customWidth="1"/>
    <col min="2" max="2" width="14.6640625" bestFit="1" customWidth="1"/>
    <col min="3" max="4" width="13.88671875" bestFit="1" customWidth="1"/>
    <col min="5" max="5" width="14.21875" bestFit="1" customWidth="1"/>
    <col min="6" max="6" width="13.88671875" bestFit="1" customWidth="1"/>
    <col min="7" max="8" width="14.21875" bestFit="1" customWidth="1"/>
    <col min="9" max="9" width="13.88671875" bestFit="1" customWidth="1"/>
    <col min="10" max="11" width="14.21875" bestFit="1" customWidth="1"/>
    <col min="12" max="17" width="13.88671875" bestFit="1" customWidth="1"/>
    <col min="18" max="18" width="14.21875" bestFit="1" customWidth="1"/>
    <col min="19" max="20" width="13.88671875" bestFit="1" customWidth="1"/>
    <col min="21" max="22" width="13.44140625" bestFit="1" customWidth="1"/>
  </cols>
  <sheetData>
    <row r="2" spans="1:22" x14ac:dyDescent="0.3">
      <c r="B2" s="19">
        <v>-0.1</v>
      </c>
      <c r="C2" s="19">
        <v>-0.09</v>
      </c>
      <c r="D2" s="19">
        <v>-0.08</v>
      </c>
      <c r="E2" s="19">
        <v>-7.0000000000000007E-2</v>
      </c>
      <c r="F2" s="19">
        <v>-0.06</v>
      </c>
      <c r="G2" s="19">
        <v>-0.05</v>
      </c>
      <c r="H2" s="19">
        <v>-3.9999999999999897E-2</v>
      </c>
      <c r="I2" s="19">
        <v>-2.9999999999999898E-2</v>
      </c>
      <c r="J2" s="19">
        <v>-1.99999999999999E-2</v>
      </c>
      <c r="K2" s="19">
        <v>-9.99999999999991E-3</v>
      </c>
      <c r="L2" s="19">
        <v>0</v>
      </c>
      <c r="M2" s="19">
        <v>0.01</v>
      </c>
      <c r="N2" s="19">
        <v>0.02</v>
      </c>
      <c r="O2" s="19">
        <v>0.03</v>
      </c>
      <c r="P2" s="19">
        <v>0.04</v>
      </c>
      <c r="Q2" s="19">
        <v>0.05</v>
      </c>
      <c r="R2" s="19">
        <v>0.06</v>
      </c>
      <c r="S2" s="19">
        <v>7.0000000000000007E-2</v>
      </c>
      <c r="T2" s="19">
        <v>0.08</v>
      </c>
      <c r="U2" s="19">
        <v>0.09</v>
      </c>
      <c r="V2" s="19">
        <v>0.1</v>
      </c>
    </row>
    <row r="3" spans="1:22" x14ac:dyDescent="0.3">
      <c r="A3" s="72" t="s">
        <v>69</v>
      </c>
      <c r="B3" s="67">
        <f t="shared" ref="B3:K17" si="0">$L3*(1+B$2)</f>
        <v>-160690498.56899256</v>
      </c>
      <c r="C3" s="67">
        <f t="shared" si="0"/>
        <v>-162475948.55309245</v>
      </c>
      <c r="D3" s="67">
        <f t="shared" si="0"/>
        <v>-164261398.53719237</v>
      </c>
      <c r="E3" s="67">
        <f t="shared" si="0"/>
        <v>-166046848.52129227</v>
      </c>
      <c r="F3" s="67">
        <f t="shared" si="0"/>
        <v>-167832298.50539219</v>
      </c>
      <c r="G3" s="67">
        <f t="shared" si="0"/>
        <v>-169617748.48949212</v>
      </c>
      <c r="H3" s="67">
        <f t="shared" si="0"/>
        <v>-171403198.47359204</v>
      </c>
      <c r="I3" s="67">
        <f t="shared" si="0"/>
        <v>-173188648.45769197</v>
      </c>
      <c r="J3" s="67">
        <f t="shared" si="0"/>
        <v>-174974098.44179189</v>
      </c>
      <c r="K3" s="67">
        <f>$L3*(1+K$2)</f>
        <v>-176759548.42589182</v>
      </c>
      <c r="L3" s="67">
        <f>Raw!C31</f>
        <v>-178544998.40999171</v>
      </c>
      <c r="M3" s="67">
        <f>$L3*(1+M$2)</f>
        <v>-180330448.39409164</v>
      </c>
      <c r="N3" s="67">
        <f t="shared" ref="N3:V17" si="1">$L3*(1+N$2)</f>
        <v>-182115898.37819156</v>
      </c>
      <c r="O3" s="67">
        <f t="shared" si="1"/>
        <v>-183901348.36229146</v>
      </c>
      <c r="P3" s="67">
        <f t="shared" si="1"/>
        <v>-185686798.34639138</v>
      </c>
      <c r="Q3" s="67">
        <f t="shared" si="1"/>
        <v>-187472248.3304913</v>
      </c>
      <c r="R3" s="67">
        <f t="shared" si="1"/>
        <v>-189257698.31459123</v>
      </c>
      <c r="S3" s="67">
        <f t="shared" si="1"/>
        <v>-191043148.29869115</v>
      </c>
      <c r="T3" s="67">
        <f t="shared" si="1"/>
        <v>-192828598.28279105</v>
      </c>
      <c r="U3" s="67">
        <f t="shared" si="1"/>
        <v>-194614048.26689097</v>
      </c>
      <c r="V3" s="67">
        <f t="shared" si="1"/>
        <v>-196399498.2509909</v>
      </c>
    </row>
    <row r="4" spans="1:22" x14ac:dyDescent="0.3">
      <c r="A4" s="73" t="s">
        <v>86</v>
      </c>
      <c r="B4" s="67">
        <f t="shared" si="0"/>
        <v>-27904805.673302747</v>
      </c>
      <c r="C4" s="67">
        <f t="shared" si="0"/>
        <v>-28214859.069672778</v>
      </c>
      <c r="D4" s="67">
        <f t="shared" si="0"/>
        <v>-28524912.466042809</v>
      </c>
      <c r="E4" s="67">
        <f t="shared" si="0"/>
        <v>-28834965.862412836</v>
      </c>
      <c r="F4" s="67">
        <f t="shared" si="0"/>
        <v>-29145019.258782867</v>
      </c>
      <c r="G4" s="67">
        <f t="shared" si="0"/>
        <v>-29455072.655152898</v>
      </c>
      <c r="H4" s="67">
        <f t="shared" si="0"/>
        <v>-29765126.051522933</v>
      </c>
      <c r="I4" s="67">
        <f t="shared" si="0"/>
        <v>-30075179.447892964</v>
      </c>
      <c r="J4" s="67">
        <f t="shared" si="0"/>
        <v>-30385232.844262995</v>
      </c>
      <c r="K4" s="67">
        <f t="shared" si="0"/>
        <v>-30695286.240633026</v>
      </c>
      <c r="L4" s="67">
        <f>Raw!C33</f>
        <v>-31005339.637003053</v>
      </c>
      <c r="M4" s="67">
        <f t="shared" ref="M4:M17" si="2">$L4*(1+M$2)</f>
        <v>-31315393.033373084</v>
      </c>
      <c r="N4" s="67">
        <f t="shared" si="1"/>
        <v>-31625446.429743115</v>
      </c>
      <c r="O4" s="67">
        <f t="shared" si="1"/>
        <v>-31935499.826113146</v>
      </c>
      <c r="P4" s="67">
        <f t="shared" si="1"/>
        <v>-32245553.222483177</v>
      </c>
      <c r="Q4" s="67">
        <f t="shared" si="1"/>
        <v>-32555606.618853208</v>
      </c>
      <c r="R4" s="67">
        <f t="shared" si="1"/>
        <v>-32865660.015223239</v>
      </c>
      <c r="S4" s="67">
        <f t="shared" si="1"/>
        <v>-33175713.41159327</v>
      </c>
      <c r="T4" s="67">
        <f t="shared" si="1"/>
        <v>-33485766.8079633</v>
      </c>
      <c r="U4" s="67">
        <f t="shared" si="1"/>
        <v>-33795820.204333328</v>
      </c>
      <c r="V4" s="67">
        <f t="shared" si="1"/>
        <v>-34105873.600703359</v>
      </c>
    </row>
    <row r="5" spans="1:22" x14ac:dyDescent="0.3">
      <c r="A5" s="73" t="s">
        <v>87</v>
      </c>
      <c r="B5" s="67">
        <f t="shared" si="0"/>
        <v>-37110358.078779109</v>
      </c>
      <c r="C5" s="67">
        <f t="shared" si="0"/>
        <v>-37522695.39076554</v>
      </c>
      <c r="D5" s="67">
        <f t="shared" si="0"/>
        <v>-37935032.702751979</v>
      </c>
      <c r="E5" s="67">
        <f t="shared" si="0"/>
        <v>-38347370.014738411</v>
      </c>
      <c r="F5" s="67">
        <f t="shared" si="0"/>
        <v>-38759707.326724842</v>
      </c>
      <c r="G5" s="67">
        <f t="shared" si="0"/>
        <v>-39172044.638711281</v>
      </c>
      <c r="H5" s="67">
        <f t="shared" si="0"/>
        <v>-39584381.95069772</v>
      </c>
      <c r="I5" s="67">
        <f t="shared" si="0"/>
        <v>-39996719.262684152</v>
      </c>
      <c r="J5" s="67">
        <f t="shared" si="0"/>
        <v>-40409056.57467059</v>
      </c>
      <c r="K5" s="67">
        <f t="shared" si="0"/>
        <v>-40821393.886657022</v>
      </c>
      <c r="L5" s="67">
        <f>Raw!C34</f>
        <v>-41233731.198643453</v>
      </c>
      <c r="M5" s="67">
        <f t="shared" si="2"/>
        <v>-41646068.510629885</v>
      </c>
      <c r="N5" s="67">
        <f t="shared" si="1"/>
        <v>-42058405.822616324</v>
      </c>
      <c r="O5" s="67">
        <f t="shared" si="1"/>
        <v>-42470743.134602755</v>
      </c>
      <c r="P5" s="67">
        <f t="shared" si="1"/>
        <v>-42883080.446589194</v>
      </c>
      <c r="Q5" s="67">
        <f t="shared" si="1"/>
        <v>-43295417.758575626</v>
      </c>
      <c r="R5" s="67">
        <f t="shared" si="1"/>
        <v>-43707755.070562065</v>
      </c>
      <c r="S5" s="67">
        <f t="shared" si="1"/>
        <v>-44120092.382548496</v>
      </c>
      <c r="T5" s="67">
        <f t="shared" si="1"/>
        <v>-44532429.694534935</v>
      </c>
      <c r="U5" s="67">
        <f t="shared" si="1"/>
        <v>-44944767.006521367</v>
      </c>
      <c r="V5" s="67">
        <f t="shared" si="1"/>
        <v>-45357104.318507805</v>
      </c>
    </row>
    <row r="6" spans="1:22" x14ac:dyDescent="0.3">
      <c r="A6" s="73" t="s">
        <v>88</v>
      </c>
      <c r="B6" s="67">
        <f t="shared" si="0"/>
        <v>-28155742.180385645</v>
      </c>
      <c r="C6" s="67">
        <f t="shared" si="0"/>
        <v>-28468583.76016771</v>
      </c>
      <c r="D6" s="67">
        <f t="shared" si="0"/>
        <v>-28781425.339949772</v>
      </c>
      <c r="E6" s="67">
        <f t="shared" si="0"/>
        <v>-29094266.919731833</v>
      </c>
      <c r="F6" s="67">
        <f t="shared" si="0"/>
        <v>-29407108.499513894</v>
      </c>
      <c r="G6" s="67">
        <f t="shared" si="0"/>
        <v>-29719950.079295959</v>
      </c>
      <c r="H6" s="67">
        <f t="shared" si="0"/>
        <v>-30032791.659078024</v>
      </c>
      <c r="I6" s="67">
        <f t="shared" si="0"/>
        <v>-30345633.238860089</v>
      </c>
      <c r="J6" s="67">
        <f t="shared" si="0"/>
        <v>-30658474.818642151</v>
      </c>
      <c r="K6" s="67">
        <f t="shared" si="0"/>
        <v>-30971316.398424212</v>
      </c>
      <c r="L6" s="67">
        <f>Raw!C35</f>
        <v>-31284157.978206273</v>
      </c>
      <c r="M6" s="67">
        <f t="shared" si="2"/>
        <v>-31596999.557988334</v>
      </c>
      <c r="N6" s="67">
        <f t="shared" si="1"/>
        <v>-31909841.137770399</v>
      </c>
      <c r="O6" s="67">
        <f t="shared" si="1"/>
        <v>-32222682.717552461</v>
      </c>
      <c r="P6" s="67">
        <f t="shared" si="1"/>
        <v>-32535524.297334526</v>
      </c>
      <c r="Q6" s="67">
        <f t="shared" si="1"/>
        <v>-32848365.877116587</v>
      </c>
      <c r="R6" s="67">
        <f t="shared" si="1"/>
        <v>-33161207.456898652</v>
      </c>
      <c r="S6" s="67">
        <f t="shared" si="1"/>
        <v>-33474049.036680713</v>
      </c>
      <c r="T6" s="67">
        <f t="shared" si="1"/>
        <v>-33786890.616462775</v>
      </c>
      <c r="U6" s="67">
        <f t="shared" si="1"/>
        <v>-34099732.196244843</v>
      </c>
      <c r="V6" s="67">
        <f t="shared" si="1"/>
        <v>-34412573.776026905</v>
      </c>
    </row>
    <row r="7" spans="1:22" x14ac:dyDescent="0.3">
      <c r="A7" s="73" t="s">
        <v>89</v>
      </c>
      <c r="B7" s="67">
        <f t="shared" si="0"/>
        <v>-11514132.250799263</v>
      </c>
      <c r="C7" s="67">
        <f t="shared" si="0"/>
        <v>-11642067.053585922</v>
      </c>
      <c r="D7" s="67">
        <f t="shared" si="0"/>
        <v>-11770001.85637258</v>
      </c>
      <c r="E7" s="67">
        <f t="shared" si="0"/>
        <v>-11897936.659159238</v>
      </c>
      <c r="F7" s="67">
        <f t="shared" si="0"/>
        <v>-12025871.461945897</v>
      </c>
      <c r="G7" s="67">
        <f t="shared" si="0"/>
        <v>-12153806.264732555</v>
      </c>
      <c r="H7" s="67">
        <f t="shared" si="0"/>
        <v>-12281741.067519216</v>
      </c>
      <c r="I7" s="67">
        <f t="shared" si="0"/>
        <v>-12409675.870305873</v>
      </c>
      <c r="J7" s="67">
        <f t="shared" si="0"/>
        <v>-12537610.673092533</v>
      </c>
      <c r="K7" s="67">
        <f t="shared" si="0"/>
        <v>-12665545.47587919</v>
      </c>
      <c r="L7" s="67">
        <f>Raw!C36</f>
        <v>-12793480.278665848</v>
      </c>
      <c r="M7" s="67">
        <f t="shared" si="2"/>
        <v>-12921415.081452508</v>
      </c>
      <c r="N7" s="67">
        <f t="shared" si="1"/>
        <v>-13049349.884239165</v>
      </c>
      <c r="O7" s="67">
        <f t="shared" si="1"/>
        <v>-13177284.687025825</v>
      </c>
      <c r="P7" s="67">
        <f t="shared" si="1"/>
        <v>-13305219.489812482</v>
      </c>
      <c r="Q7" s="67">
        <f t="shared" si="1"/>
        <v>-13433154.292599142</v>
      </c>
      <c r="R7" s="67">
        <f t="shared" si="1"/>
        <v>-13561089.095385799</v>
      </c>
      <c r="S7" s="67">
        <f t="shared" si="1"/>
        <v>-13689023.898172459</v>
      </c>
      <c r="T7" s="67">
        <f t="shared" si="1"/>
        <v>-13816958.700959116</v>
      </c>
      <c r="U7" s="67">
        <f t="shared" si="1"/>
        <v>-13944893.503745776</v>
      </c>
      <c r="V7" s="67">
        <f t="shared" si="1"/>
        <v>-14072828.306532433</v>
      </c>
    </row>
    <row r="8" spans="1:22" x14ac:dyDescent="0.3">
      <c r="A8" s="73" t="s">
        <v>90</v>
      </c>
      <c r="B8" s="67">
        <f t="shared" si="0"/>
        <v>-1980170.1452454701</v>
      </c>
      <c r="C8" s="67">
        <f t="shared" si="0"/>
        <v>-2002172.0357481977</v>
      </c>
      <c r="D8" s="67">
        <f t="shared" si="0"/>
        <v>-2024173.9262509251</v>
      </c>
      <c r="E8" s="67">
        <f t="shared" si="0"/>
        <v>-2046175.8167536524</v>
      </c>
      <c r="F8" s="67">
        <f t="shared" si="0"/>
        <v>-2068177.7072563798</v>
      </c>
      <c r="G8" s="67">
        <f t="shared" si="0"/>
        <v>-2090179.5977591074</v>
      </c>
      <c r="H8" s="67">
        <f t="shared" si="0"/>
        <v>-2112181.4882618352</v>
      </c>
      <c r="I8" s="67">
        <f t="shared" si="0"/>
        <v>-2134183.3787645623</v>
      </c>
      <c r="J8" s="67">
        <f t="shared" si="0"/>
        <v>-2156185.2692672899</v>
      </c>
      <c r="K8" s="67">
        <f t="shared" si="0"/>
        <v>-2178187.1597700175</v>
      </c>
      <c r="L8" s="67">
        <f>Raw!C37</f>
        <v>-2200189.0502727446</v>
      </c>
      <c r="M8" s="67">
        <f t="shared" si="2"/>
        <v>-2222190.9407754722</v>
      </c>
      <c r="N8" s="67">
        <f t="shared" si="1"/>
        <v>-2244192.8312781993</v>
      </c>
      <c r="O8" s="67">
        <f t="shared" si="1"/>
        <v>-2266194.7217809269</v>
      </c>
      <c r="P8" s="67">
        <f t="shared" si="1"/>
        <v>-2288196.6122836545</v>
      </c>
      <c r="Q8" s="67">
        <f t="shared" si="1"/>
        <v>-2310198.5027863821</v>
      </c>
      <c r="R8" s="67">
        <f t="shared" si="1"/>
        <v>-2332200.3932891092</v>
      </c>
      <c r="S8" s="67">
        <f t="shared" si="1"/>
        <v>-2354202.2837918368</v>
      </c>
      <c r="T8" s="67">
        <f t="shared" si="1"/>
        <v>-2376204.1742945644</v>
      </c>
      <c r="U8" s="67">
        <f t="shared" si="1"/>
        <v>-2398206.064797292</v>
      </c>
      <c r="V8" s="67">
        <f t="shared" si="1"/>
        <v>-2420207.9553000191</v>
      </c>
    </row>
    <row r="9" spans="1:22" x14ac:dyDescent="0.3">
      <c r="A9" s="73" t="s">
        <v>91</v>
      </c>
      <c r="B9" s="67">
        <f t="shared" si="0"/>
        <v>-2507428.9709485504</v>
      </c>
      <c r="C9" s="67">
        <f t="shared" si="0"/>
        <v>-2535289.2928479784</v>
      </c>
      <c r="D9" s="67">
        <f t="shared" si="0"/>
        <v>-2563149.6147474069</v>
      </c>
      <c r="E9" s="67">
        <f t="shared" si="0"/>
        <v>-2591009.9366468349</v>
      </c>
      <c r="F9" s="67">
        <f t="shared" si="0"/>
        <v>-2618870.2585462634</v>
      </c>
      <c r="G9" s="67">
        <f t="shared" si="0"/>
        <v>-2646730.5804456915</v>
      </c>
      <c r="H9" s="67">
        <f t="shared" si="0"/>
        <v>-2674590.9023451204</v>
      </c>
      <c r="I9" s="67">
        <f t="shared" si="0"/>
        <v>-2702451.2242445489</v>
      </c>
      <c r="J9" s="67">
        <f t="shared" si="0"/>
        <v>-2730311.546143977</v>
      </c>
      <c r="K9" s="67">
        <f t="shared" si="0"/>
        <v>-2758171.8680434055</v>
      </c>
      <c r="L9" s="67">
        <f>Raw!C38</f>
        <v>-2786032.1899428335</v>
      </c>
      <c r="M9" s="67">
        <f t="shared" si="2"/>
        <v>-2813892.511842262</v>
      </c>
      <c r="N9" s="67">
        <f t="shared" si="1"/>
        <v>-2841752.83374169</v>
      </c>
      <c r="O9" s="67">
        <f t="shared" si="1"/>
        <v>-2869613.1556411185</v>
      </c>
      <c r="P9" s="67">
        <f t="shared" si="1"/>
        <v>-2897473.477540547</v>
      </c>
      <c r="Q9" s="67">
        <f t="shared" si="1"/>
        <v>-2925333.7994399755</v>
      </c>
      <c r="R9" s="67">
        <f t="shared" si="1"/>
        <v>-2953194.1213394036</v>
      </c>
      <c r="S9" s="67">
        <f t="shared" si="1"/>
        <v>-2981054.4432388321</v>
      </c>
      <c r="T9" s="67">
        <f t="shared" si="1"/>
        <v>-3008914.7651382606</v>
      </c>
      <c r="U9" s="67">
        <f t="shared" si="1"/>
        <v>-3036775.0870376886</v>
      </c>
      <c r="V9" s="67">
        <f t="shared" si="1"/>
        <v>-3064635.4089371171</v>
      </c>
    </row>
    <row r="10" spans="1:22" x14ac:dyDescent="0.3">
      <c r="A10" s="73" t="s">
        <v>92</v>
      </c>
      <c r="B10" s="67">
        <f t="shared" si="0"/>
        <v>-1402809.4231969311</v>
      </c>
      <c r="C10" s="67">
        <f t="shared" si="0"/>
        <v>-1418396.194565786</v>
      </c>
      <c r="D10" s="67">
        <f t="shared" si="0"/>
        <v>-1433982.9659346407</v>
      </c>
      <c r="E10" s="67">
        <f t="shared" si="0"/>
        <v>-1449569.7373034954</v>
      </c>
      <c r="F10" s="67">
        <f t="shared" si="0"/>
        <v>-1465156.5086723503</v>
      </c>
      <c r="G10" s="67">
        <f t="shared" si="0"/>
        <v>-1480743.280041205</v>
      </c>
      <c r="H10" s="67">
        <f t="shared" si="0"/>
        <v>-1496330.0514100601</v>
      </c>
      <c r="I10" s="67">
        <f t="shared" si="0"/>
        <v>-1511916.8227789148</v>
      </c>
      <c r="J10" s="67">
        <f t="shared" si="0"/>
        <v>-1527503.5941477697</v>
      </c>
      <c r="K10" s="67">
        <f t="shared" si="0"/>
        <v>-1543090.3655166244</v>
      </c>
      <c r="L10" s="67">
        <f>Raw!C39</f>
        <v>-1558677.1368854791</v>
      </c>
      <c r="M10" s="67">
        <f t="shared" si="2"/>
        <v>-1574263.908254334</v>
      </c>
      <c r="N10" s="67">
        <f t="shared" si="1"/>
        <v>-1589850.6796231887</v>
      </c>
      <c r="O10" s="67">
        <f t="shared" si="1"/>
        <v>-1605437.4509920436</v>
      </c>
      <c r="P10" s="67">
        <f t="shared" si="1"/>
        <v>-1621024.2223608983</v>
      </c>
      <c r="Q10" s="67">
        <f t="shared" si="1"/>
        <v>-1636610.9937297532</v>
      </c>
      <c r="R10" s="67">
        <f t="shared" si="1"/>
        <v>-1652197.7650986079</v>
      </c>
      <c r="S10" s="67">
        <f t="shared" si="1"/>
        <v>-1667784.5364674628</v>
      </c>
      <c r="T10" s="67">
        <f t="shared" si="1"/>
        <v>-1683371.3078363175</v>
      </c>
      <c r="U10" s="67">
        <f t="shared" si="1"/>
        <v>-1698958.0792051724</v>
      </c>
      <c r="V10" s="67">
        <f t="shared" si="1"/>
        <v>-1714544.850574027</v>
      </c>
    </row>
    <row r="11" spans="1:22" x14ac:dyDescent="0.3">
      <c r="A11" s="73" t="s">
        <v>93</v>
      </c>
      <c r="B11" s="67">
        <f t="shared" si="0"/>
        <v>-23489661.601897527</v>
      </c>
      <c r="C11" s="67">
        <f t="shared" si="0"/>
        <v>-23750657.84191861</v>
      </c>
      <c r="D11" s="67">
        <f t="shared" si="0"/>
        <v>-24011654.081939694</v>
      </c>
      <c r="E11" s="67">
        <f t="shared" si="0"/>
        <v>-24272650.321960773</v>
      </c>
      <c r="F11" s="67">
        <f t="shared" si="0"/>
        <v>-24533646.561981857</v>
      </c>
      <c r="G11" s="67">
        <f t="shared" si="0"/>
        <v>-24794642.802002944</v>
      </c>
      <c r="H11" s="67">
        <f t="shared" si="0"/>
        <v>-25055639.042024028</v>
      </c>
      <c r="I11" s="67">
        <f t="shared" si="0"/>
        <v>-25316635.282045115</v>
      </c>
      <c r="J11" s="67">
        <f t="shared" si="0"/>
        <v>-25577631.522066198</v>
      </c>
      <c r="K11" s="67">
        <f t="shared" si="0"/>
        <v>-25838627.762087282</v>
      </c>
      <c r="L11" s="67">
        <f>Raw!C40</f>
        <v>-26099624.002108362</v>
      </c>
      <c r="M11" s="67">
        <f t="shared" si="2"/>
        <v>-26360620.242129445</v>
      </c>
      <c r="N11" s="67">
        <f t="shared" si="1"/>
        <v>-26621616.482150529</v>
      </c>
      <c r="O11" s="67">
        <f t="shared" si="1"/>
        <v>-26882612.722171612</v>
      </c>
      <c r="P11" s="67">
        <f t="shared" si="1"/>
        <v>-27143608.962192696</v>
      </c>
      <c r="Q11" s="67">
        <f t="shared" si="1"/>
        <v>-27404605.202213779</v>
      </c>
      <c r="R11" s="67">
        <f t="shared" si="1"/>
        <v>-27665601.442234866</v>
      </c>
      <c r="S11" s="67">
        <f t="shared" si="1"/>
        <v>-27926597.68225595</v>
      </c>
      <c r="T11" s="67">
        <f t="shared" si="1"/>
        <v>-28187593.922277033</v>
      </c>
      <c r="U11" s="67">
        <f t="shared" si="1"/>
        <v>-28448590.162298117</v>
      </c>
      <c r="V11" s="67">
        <f t="shared" si="1"/>
        <v>-28709586.4023192</v>
      </c>
    </row>
    <row r="12" spans="1:22" x14ac:dyDescent="0.3">
      <c r="A12" s="73" t="s">
        <v>95</v>
      </c>
      <c r="B12" s="67">
        <f t="shared" si="0"/>
        <v>-44162276.084551863</v>
      </c>
      <c r="C12" s="67">
        <f t="shared" si="0"/>
        <v>-44652968.041046888</v>
      </c>
      <c r="D12" s="67">
        <f t="shared" si="0"/>
        <v>-45143659.997541904</v>
      </c>
      <c r="E12" s="67">
        <f t="shared" si="0"/>
        <v>-45634351.954036921</v>
      </c>
      <c r="F12" s="67">
        <f t="shared" si="0"/>
        <v>-46125043.910531946</v>
      </c>
      <c r="G12" s="67">
        <f t="shared" si="0"/>
        <v>-46615735.867026962</v>
      </c>
      <c r="H12" s="67">
        <f t="shared" si="0"/>
        <v>-47106427.823521987</v>
      </c>
      <c r="I12" s="67">
        <f t="shared" si="0"/>
        <v>-47597119.780017011</v>
      </c>
      <c r="J12" s="67">
        <f t="shared" si="0"/>
        <v>-48087811.736512035</v>
      </c>
      <c r="K12" s="67">
        <f t="shared" si="0"/>
        <v>-48578503.693007052</v>
      </c>
      <c r="L12" s="67">
        <f>Raw!C42</f>
        <v>-49069195.649502069</v>
      </c>
      <c r="M12" s="67">
        <f t="shared" si="2"/>
        <v>-49559887.605997093</v>
      </c>
      <c r="N12" s="67">
        <f t="shared" si="1"/>
        <v>-50050579.56249211</v>
      </c>
      <c r="O12" s="67">
        <f t="shared" si="1"/>
        <v>-50541271.518987134</v>
      </c>
      <c r="P12" s="67">
        <f t="shared" si="1"/>
        <v>-51031963.475482151</v>
      </c>
      <c r="Q12" s="67">
        <f t="shared" si="1"/>
        <v>-51522655.431977175</v>
      </c>
      <c r="R12" s="67">
        <f t="shared" si="1"/>
        <v>-52013347.388472192</v>
      </c>
      <c r="S12" s="67">
        <f t="shared" si="1"/>
        <v>-52504039.344967216</v>
      </c>
      <c r="T12" s="67">
        <f t="shared" si="1"/>
        <v>-52994731.301462241</v>
      </c>
      <c r="U12" s="67">
        <f t="shared" si="1"/>
        <v>-53485423.257957257</v>
      </c>
      <c r="V12" s="67">
        <f t="shared" si="1"/>
        <v>-53976115.214452282</v>
      </c>
    </row>
    <row r="13" spans="1:22" x14ac:dyDescent="0.3">
      <c r="A13" s="73" t="s">
        <v>96</v>
      </c>
      <c r="B13" s="67">
        <f t="shared" si="0"/>
        <v>-4484116.8812132105</v>
      </c>
      <c r="C13" s="67">
        <f t="shared" si="0"/>
        <v>-4533940.4021155797</v>
      </c>
      <c r="D13" s="67">
        <f t="shared" si="0"/>
        <v>-4583763.9230179489</v>
      </c>
      <c r="E13" s="67">
        <f t="shared" si="0"/>
        <v>-4633587.4439203171</v>
      </c>
      <c r="F13" s="67">
        <f t="shared" si="0"/>
        <v>-4683410.9648226863</v>
      </c>
      <c r="G13" s="67">
        <f t="shared" si="0"/>
        <v>-4733234.4857250554</v>
      </c>
      <c r="H13" s="67">
        <f t="shared" si="0"/>
        <v>-4783058.0066274246</v>
      </c>
      <c r="I13" s="67">
        <f t="shared" si="0"/>
        <v>-4832881.5275297938</v>
      </c>
      <c r="J13" s="67">
        <f t="shared" si="0"/>
        <v>-4882705.048432163</v>
      </c>
      <c r="K13" s="67">
        <f t="shared" si="0"/>
        <v>-4932528.5693345321</v>
      </c>
      <c r="L13" s="67">
        <f>Raw!C43</f>
        <v>-4982352.0902369004</v>
      </c>
      <c r="M13" s="67">
        <f t="shared" si="2"/>
        <v>-5032175.6111392695</v>
      </c>
      <c r="N13" s="67">
        <f t="shared" si="1"/>
        <v>-5081999.1320416387</v>
      </c>
      <c r="O13" s="67">
        <f t="shared" si="1"/>
        <v>-5131822.6529440079</v>
      </c>
      <c r="P13" s="67">
        <f t="shared" si="1"/>
        <v>-5181646.1738463761</v>
      </c>
      <c r="Q13" s="67">
        <f t="shared" si="1"/>
        <v>-5231469.6947487453</v>
      </c>
      <c r="R13" s="67">
        <f t="shared" si="1"/>
        <v>-5281293.2156511145</v>
      </c>
      <c r="S13" s="67">
        <f t="shared" si="1"/>
        <v>-5331116.7365534836</v>
      </c>
      <c r="T13" s="67">
        <f t="shared" si="1"/>
        <v>-5380940.2574558528</v>
      </c>
      <c r="U13" s="67">
        <f t="shared" si="1"/>
        <v>-5430763.778358222</v>
      </c>
      <c r="V13" s="67">
        <f t="shared" si="1"/>
        <v>-5480587.2992605912</v>
      </c>
    </row>
    <row r="14" spans="1:22" x14ac:dyDescent="0.3">
      <c r="A14" s="73" t="s">
        <v>97</v>
      </c>
      <c r="B14" s="67">
        <f t="shared" si="0"/>
        <v>-8617592.6222965401</v>
      </c>
      <c r="C14" s="67">
        <f t="shared" si="0"/>
        <v>-8713343.6514331698</v>
      </c>
      <c r="D14" s="67">
        <f t="shared" si="0"/>
        <v>-8809094.6805697978</v>
      </c>
      <c r="E14" s="67">
        <f t="shared" si="0"/>
        <v>-8904845.7097064238</v>
      </c>
      <c r="F14" s="67">
        <f t="shared" si="0"/>
        <v>-9000596.7388430536</v>
      </c>
      <c r="G14" s="67">
        <f t="shared" si="0"/>
        <v>-9096347.7679796815</v>
      </c>
      <c r="H14" s="67">
        <f t="shared" si="0"/>
        <v>-9192098.7971163113</v>
      </c>
      <c r="I14" s="67">
        <f t="shared" si="0"/>
        <v>-9287849.8262529392</v>
      </c>
      <c r="J14" s="67">
        <f t="shared" si="0"/>
        <v>-9383600.8553895671</v>
      </c>
      <c r="K14" s="67">
        <f t="shared" si="0"/>
        <v>-9479351.884526195</v>
      </c>
      <c r="L14" s="67">
        <f>Raw!C44</f>
        <v>-9575102.9136628229</v>
      </c>
      <c r="M14" s="67">
        <f t="shared" si="2"/>
        <v>-9670853.9427994508</v>
      </c>
      <c r="N14" s="67">
        <f t="shared" si="1"/>
        <v>-9766604.9719360787</v>
      </c>
      <c r="O14" s="67">
        <f t="shared" si="1"/>
        <v>-9862356.0010727085</v>
      </c>
      <c r="P14" s="67">
        <f t="shared" si="1"/>
        <v>-9958107.0302093364</v>
      </c>
      <c r="Q14" s="67">
        <f t="shared" si="1"/>
        <v>-10053858.059345964</v>
      </c>
      <c r="R14" s="67">
        <f t="shared" si="1"/>
        <v>-10149609.088482592</v>
      </c>
      <c r="S14" s="67">
        <f t="shared" si="1"/>
        <v>-10245360.117619222</v>
      </c>
      <c r="T14" s="67">
        <f t="shared" si="1"/>
        <v>-10341111.14675585</v>
      </c>
      <c r="U14" s="67">
        <f t="shared" si="1"/>
        <v>-10436862.175892478</v>
      </c>
      <c r="V14" s="67">
        <f t="shared" si="1"/>
        <v>-10532613.205029106</v>
      </c>
    </row>
    <row r="15" spans="1:22" x14ac:dyDescent="0.3">
      <c r="A15" s="73" t="s">
        <v>98</v>
      </c>
      <c r="B15" s="67">
        <f t="shared" si="0"/>
        <v>-1145672.93725842</v>
      </c>
      <c r="C15" s="67">
        <f t="shared" si="0"/>
        <v>-1158402.6365612915</v>
      </c>
      <c r="D15" s="67">
        <f t="shared" si="0"/>
        <v>-1171132.3358641628</v>
      </c>
      <c r="E15" s="67">
        <f t="shared" si="0"/>
        <v>-1183862.035167034</v>
      </c>
      <c r="F15" s="67">
        <f t="shared" si="0"/>
        <v>-1196591.7344699053</v>
      </c>
      <c r="G15" s="67">
        <f t="shared" si="0"/>
        <v>-1209321.4337727767</v>
      </c>
      <c r="H15" s="67">
        <f t="shared" si="0"/>
        <v>-1222051.1330756482</v>
      </c>
      <c r="I15" s="67">
        <f t="shared" si="0"/>
        <v>-1234780.8323785195</v>
      </c>
      <c r="J15" s="67">
        <f t="shared" si="0"/>
        <v>-1247510.5316813909</v>
      </c>
      <c r="K15" s="67">
        <f t="shared" si="0"/>
        <v>-1260240.2309842622</v>
      </c>
      <c r="L15" s="67">
        <f>Raw!C45</f>
        <v>-1272969.9302871334</v>
      </c>
      <c r="M15" s="67">
        <f t="shared" si="2"/>
        <v>-1285699.6295900047</v>
      </c>
      <c r="N15" s="67">
        <f t="shared" si="1"/>
        <v>-1298429.3288928762</v>
      </c>
      <c r="O15" s="67">
        <f t="shared" si="1"/>
        <v>-1311159.0281957474</v>
      </c>
      <c r="P15" s="67">
        <f t="shared" si="1"/>
        <v>-1323888.7274986189</v>
      </c>
      <c r="Q15" s="67">
        <f t="shared" si="1"/>
        <v>-1336618.4268014901</v>
      </c>
      <c r="R15" s="67">
        <f t="shared" si="1"/>
        <v>-1349348.1261043616</v>
      </c>
      <c r="S15" s="67">
        <f t="shared" si="1"/>
        <v>-1362077.8254072329</v>
      </c>
      <c r="T15" s="67">
        <f t="shared" si="1"/>
        <v>-1374807.5247101041</v>
      </c>
      <c r="U15" s="67">
        <f t="shared" si="1"/>
        <v>-1387537.2240129756</v>
      </c>
      <c r="V15" s="67">
        <f t="shared" si="1"/>
        <v>-1400266.9233158468</v>
      </c>
    </row>
    <row r="16" spans="1:22" x14ac:dyDescent="0.3">
      <c r="A16" s="73" t="s">
        <v>99</v>
      </c>
      <c r="B16" s="67">
        <f t="shared" si="0"/>
        <v>-23363863.410128012</v>
      </c>
      <c r="C16" s="67">
        <f t="shared" si="0"/>
        <v>-23623461.892462768</v>
      </c>
      <c r="D16" s="67">
        <f t="shared" si="0"/>
        <v>-23883060.374797527</v>
      </c>
      <c r="E16" s="67">
        <f t="shared" si="0"/>
        <v>-24142658.857132278</v>
      </c>
      <c r="F16" s="67">
        <f t="shared" si="0"/>
        <v>-24402257.339467034</v>
      </c>
      <c r="G16" s="67">
        <f t="shared" si="0"/>
        <v>-24661855.821801789</v>
      </c>
      <c r="H16" s="67">
        <f t="shared" si="0"/>
        <v>-24921454.304136548</v>
      </c>
      <c r="I16" s="67">
        <f t="shared" si="0"/>
        <v>-25181052.786471304</v>
      </c>
      <c r="J16" s="67">
        <f t="shared" si="0"/>
        <v>-25440651.268806059</v>
      </c>
      <c r="K16" s="67">
        <f t="shared" si="0"/>
        <v>-25700249.751140818</v>
      </c>
      <c r="L16" s="67">
        <f>Raw!C46</f>
        <v>-25959848.23347557</v>
      </c>
      <c r="M16" s="67">
        <f t="shared" si="2"/>
        <v>-26219446.715810325</v>
      </c>
      <c r="N16" s="67">
        <f t="shared" si="1"/>
        <v>-26479045.19814508</v>
      </c>
      <c r="O16" s="67">
        <f t="shared" si="1"/>
        <v>-26738643.680479836</v>
      </c>
      <c r="P16" s="67">
        <f t="shared" si="1"/>
        <v>-26998242.162814595</v>
      </c>
      <c r="Q16" s="67">
        <f t="shared" si="1"/>
        <v>-27257840.64514935</v>
      </c>
      <c r="R16" s="67">
        <f t="shared" si="1"/>
        <v>-27517439.127484106</v>
      </c>
      <c r="S16" s="67">
        <f t="shared" si="1"/>
        <v>-27777037.609818861</v>
      </c>
      <c r="T16" s="67">
        <f t="shared" si="1"/>
        <v>-28036636.092153616</v>
      </c>
      <c r="U16" s="67">
        <f t="shared" si="1"/>
        <v>-28296234.574488372</v>
      </c>
      <c r="V16" s="67">
        <f t="shared" si="1"/>
        <v>-28555833.056823131</v>
      </c>
    </row>
    <row r="17" spans="1:22" x14ac:dyDescent="0.3">
      <c r="A17" s="73" t="s">
        <v>102</v>
      </c>
      <c r="B17" s="67">
        <f t="shared" si="0"/>
        <v>-9346463.6940566488</v>
      </c>
      <c r="C17" s="67">
        <f t="shared" si="0"/>
        <v>-9450313.2906572782</v>
      </c>
      <c r="D17" s="67">
        <f t="shared" si="0"/>
        <v>-9554162.8872579075</v>
      </c>
      <c r="E17" s="67">
        <f t="shared" si="0"/>
        <v>-9658012.4838585369</v>
      </c>
      <c r="F17" s="67">
        <f t="shared" si="0"/>
        <v>-9761862.0804591663</v>
      </c>
      <c r="G17" s="67">
        <f t="shared" si="0"/>
        <v>-9865711.6770597957</v>
      </c>
      <c r="H17" s="67">
        <f t="shared" si="0"/>
        <v>-9969561.2736604251</v>
      </c>
      <c r="I17" s="67">
        <f t="shared" si="0"/>
        <v>-10073410.870261054</v>
      </c>
      <c r="J17" s="67">
        <f t="shared" si="0"/>
        <v>-10177260.466861684</v>
      </c>
      <c r="K17" s="67">
        <f t="shared" si="0"/>
        <v>-10281110.063462315</v>
      </c>
      <c r="L17" s="67">
        <f>Raw!C49</f>
        <v>-10384959.660062943</v>
      </c>
      <c r="M17" s="67">
        <f t="shared" si="2"/>
        <v>-10488809.256663572</v>
      </c>
      <c r="N17" s="67">
        <f t="shared" si="1"/>
        <v>-10592658.853264201</v>
      </c>
      <c r="O17" s="67">
        <f t="shared" si="1"/>
        <v>-10696508.449864831</v>
      </c>
      <c r="P17" s="67">
        <f t="shared" si="1"/>
        <v>-10800358.04646546</v>
      </c>
      <c r="Q17" s="67">
        <f t="shared" si="1"/>
        <v>-10904207.64306609</v>
      </c>
      <c r="R17" s="67">
        <f t="shared" si="1"/>
        <v>-11008057.239666719</v>
      </c>
      <c r="S17" s="67">
        <f t="shared" si="1"/>
        <v>-11111906.836267348</v>
      </c>
      <c r="T17" s="67">
        <f t="shared" si="1"/>
        <v>-11215756.43286798</v>
      </c>
      <c r="U17" s="67">
        <f t="shared" si="1"/>
        <v>-11319606.029468609</v>
      </c>
      <c r="V17" s="67">
        <f t="shared" si="1"/>
        <v>-11423455.626069238</v>
      </c>
    </row>
    <row r="20" spans="1:22" x14ac:dyDescent="0.3">
      <c r="B20" s="19">
        <v>-0.1</v>
      </c>
      <c r="C20" s="19">
        <v>-0.09</v>
      </c>
      <c r="D20" s="19">
        <v>-0.08</v>
      </c>
      <c r="E20" s="19">
        <v>-7.0000000000000007E-2</v>
      </c>
      <c r="F20" s="19">
        <v>-0.06</v>
      </c>
      <c r="G20" s="19">
        <v>-0.05</v>
      </c>
      <c r="H20" s="19">
        <v>-3.9999999999999897E-2</v>
      </c>
      <c r="I20" s="19">
        <v>-2.9999999999999898E-2</v>
      </c>
      <c r="J20" s="19">
        <v>-1.99999999999999E-2</v>
      </c>
      <c r="K20" s="19">
        <v>-9.99999999999991E-3</v>
      </c>
      <c r="L20" s="19">
        <v>0</v>
      </c>
      <c r="M20" s="19">
        <v>0.01</v>
      </c>
      <c r="N20" s="19">
        <v>0.02</v>
      </c>
      <c r="O20" s="19">
        <v>0.03</v>
      </c>
      <c r="P20" s="19">
        <v>0.04</v>
      </c>
      <c r="Q20" s="19">
        <v>0.05</v>
      </c>
      <c r="R20" s="19">
        <v>0.06</v>
      </c>
      <c r="S20" s="19">
        <v>7.0000000000000007E-2</v>
      </c>
      <c r="T20" s="19">
        <v>0.08</v>
      </c>
      <c r="U20" s="19">
        <v>0.09</v>
      </c>
      <c r="V20" s="19">
        <v>0.1</v>
      </c>
    </row>
    <row r="21" spans="1:22" x14ac:dyDescent="0.3">
      <c r="A21" s="72" t="s">
        <v>69</v>
      </c>
      <c r="B21" s="67">
        <f>-($L3-B3)+$L21</f>
        <v>89103841.482051909</v>
      </c>
      <c r="C21" s="67">
        <f t="shared" ref="C21:V21" si="3">-($L3-C3)+$L21</f>
        <v>87318391.497952014</v>
      </c>
      <c r="D21" s="67">
        <f t="shared" si="3"/>
        <v>85532941.51385209</v>
      </c>
      <c r="E21" s="67">
        <f t="shared" si="3"/>
        <v>83747491.529752195</v>
      </c>
      <c r="F21" s="67">
        <f t="shared" si="3"/>
        <v>81962041.54565227</v>
      </c>
      <c r="G21" s="67">
        <f t="shared" si="3"/>
        <v>80176591.561552346</v>
      </c>
      <c r="H21" s="67">
        <f t="shared" si="3"/>
        <v>78391141.577452421</v>
      </c>
      <c r="I21" s="67">
        <f t="shared" si="3"/>
        <v>76605691.593352497</v>
      </c>
      <c r="J21" s="67">
        <f t="shared" si="3"/>
        <v>74820241.609252572</v>
      </c>
      <c r="K21" s="67">
        <f t="shared" si="3"/>
        <v>73034791.625152647</v>
      </c>
      <c r="L21" s="67">
        <f>Raw!$C$50</f>
        <v>71249341.641052753</v>
      </c>
      <c r="M21" s="67">
        <f t="shared" si="3"/>
        <v>69463891.656952828</v>
      </c>
      <c r="N21" s="67">
        <f t="shared" si="3"/>
        <v>67678441.672852904</v>
      </c>
      <c r="O21" s="67">
        <f t="shared" si="3"/>
        <v>65892991.688753009</v>
      </c>
      <c r="P21" s="67">
        <f t="shared" si="3"/>
        <v>64107541.704653084</v>
      </c>
      <c r="Q21" s="67">
        <f t="shared" si="3"/>
        <v>62322091.72055316</v>
      </c>
      <c r="R21" s="67">
        <f t="shared" si="3"/>
        <v>60536641.736453235</v>
      </c>
      <c r="S21" s="67">
        <f t="shared" si="3"/>
        <v>58751191.752353311</v>
      </c>
      <c r="T21" s="67">
        <f t="shared" si="3"/>
        <v>56965741.768253416</v>
      </c>
      <c r="U21" s="67">
        <f t="shared" si="3"/>
        <v>55180291.784153491</v>
      </c>
      <c r="V21" s="67">
        <f t="shared" si="3"/>
        <v>53394841.800053567</v>
      </c>
    </row>
    <row r="22" spans="1:22" x14ac:dyDescent="0.3">
      <c r="A22" s="73" t="s">
        <v>86</v>
      </c>
      <c r="B22" s="67">
        <f t="shared" ref="B22:K22" si="4">-($L4-B4)+$L22</f>
        <v>74349875.604753062</v>
      </c>
      <c r="C22" s="67">
        <f t="shared" si="4"/>
        <v>74039822.208383024</v>
      </c>
      <c r="D22" s="67">
        <f t="shared" si="4"/>
        <v>73729768.812013</v>
      </c>
      <c r="E22" s="67">
        <f t="shared" si="4"/>
        <v>73419715.415642977</v>
      </c>
      <c r="F22" s="67">
        <f t="shared" si="4"/>
        <v>73109662.019272938</v>
      </c>
      <c r="G22" s="67">
        <f t="shared" si="4"/>
        <v>72799608.6229029</v>
      </c>
      <c r="H22" s="67">
        <f t="shared" si="4"/>
        <v>72489555.226532876</v>
      </c>
      <c r="I22" s="67">
        <f t="shared" si="4"/>
        <v>72179501.830162838</v>
      </c>
      <c r="J22" s="67">
        <f t="shared" si="4"/>
        <v>71869448.433792815</v>
      </c>
      <c r="K22" s="67">
        <f t="shared" si="4"/>
        <v>71559395.037422776</v>
      </c>
      <c r="L22" s="67">
        <f>Raw!$C$50</f>
        <v>71249341.641052753</v>
      </c>
      <c r="M22" s="67">
        <f t="shared" ref="M22:V22" si="5">-($L4-M4)+$L22</f>
        <v>70939288.244682729</v>
      </c>
      <c r="N22" s="67">
        <f t="shared" si="5"/>
        <v>70629234.848312691</v>
      </c>
      <c r="O22" s="67">
        <f t="shared" si="5"/>
        <v>70319181.451942652</v>
      </c>
      <c r="P22" s="67">
        <f t="shared" si="5"/>
        <v>70009128.055572629</v>
      </c>
      <c r="Q22" s="67">
        <f t="shared" si="5"/>
        <v>69699074.659202605</v>
      </c>
      <c r="R22" s="67">
        <f t="shared" si="5"/>
        <v>69389021.262832567</v>
      </c>
      <c r="S22" s="67">
        <f t="shared" si="5"/>
        <v>69078967.866462529</v>
      </c>
      <c r="T22" s="67">
        <f t="shared" si="5"/>
        <v>68768914.470092505</v>
      </c>
      <c r="U22" s="67">
        <f t="shared" si="5"/>
        <v>68458861.073722482</v>
      </c>
      <c r="V22" s="67">
        <f t="shared" si="5"/>
        <v>68148807.677352443</v>
      </c>
    </row>
    <row r="23" spans="1:22" x14ac:dyDescent="0.3">
      <c r="A23" s="73" t="s">
        <v>87</v>
      </c>
      <c r="B23" s="67">
        <f t="shared" ref="B23:K23" si="6">-($L5-B5)+$L23</f>
        <v>75372714.760917097</v>
      </c>
      <c r="C23" s="67">
        <f t="shared" si="6"/>
        <v>74960377.448930666</v>
      </c>
      <c r="D23" s="67">
        <f t="shared" si="6"/>
        <v>74548040.136944234</v>
      </c>
      <c r="E23" s="67">
        <f t="shared" si="6"/>
        <v>74135702.824957788</v>
      </c>
      <c r="F23" s="67">
        <f t="shared" si="6"/>
        <v>73723365.512971371</v>
      </c>
      <c r="G23" s="67">
        <f t="shared" si="6"/>
        <v>73311028.200984925</v>
      </c>
      <c r="H23" s="67">
        <f t="shared" si="6"/>
        <v>72898690.888998479</v>
      </c>
      <c r="I23" s="67">
        <f t="shared" si="6"/>
        <v>72486353.577012062</v>
      </c>
      <c r="J23" s="67">
        <f t="shared" si="6"/>
        <v>72074016.265025616</v>
      </c>
      <c r="K23" s="67">
        <f t="shared" si="6"/>
        <v>71661678.953039184</v>
      </c>
      <c r="L23" s="67">
        <f>Raw!$C$50</f>
        <v>71249341.641052753</v>
      </c>
      <c r="M23" s="67">
        <f t="shared" ref="M23:V23" si="7">-($L5-M5)+$L23</f>
        <v>70837004.329066321</v>
      </c>
      <c r="N23" s="67">
        <f t="shared" si="7"/>
        <v>70424667.01707989</v>
      </c>
      <c r="O23" s="67">
        <f t="shared" si="7"/>
        <v>70012329.705093443</v>
      </c>
      <c r="P23" s="67">
        <f t="shared" si="7"/>
        <v>69599992.393107012</v>
      </c>
      <c r="Q23" s="67">
        <f t="shared" si="7"/>
        <v>69187655.08112058</v>
      </c>
      <c r="R23" s="67">
        <f t="shared" si="7"/>
        <v>68775317.769134134</v>
      </c>
      <c r="S23" s="67">
        <f t="shared" si="7"/>
        <v>68362980.457147717</v>
      </c>
      <c r="T23" s="67">
        <f t="shared" si="7"/>
        <v>67950643.145161271</v>
      </c>
      <c r="U23" s="67">
        <f t="shared" si="7"/>
        <v>67538305.83317484</v>
      </c>
      <c r="V23" s="67">
        <f t="shared" si="7"/>
        <v>67125968.521188408</v>
      </c>
    </row>
    <row r="24" spans="1:22" x14ac:dyDescent="0.3">
      <c r="A24" s="73" t="s">
        <v>88</v>
      </c>
      <c r="B24" s="67">
        <f t="shared" ref="B24:K24" si="8">-($L6-B6)+$L24</f>
        <v>74377757.43887338</v>
      </c>
      <c r="C24" s="67">
        <f t="shared" si="8"/>
        <v>74064915.859091312</v>
      </c>
      <c r="D24" s="67">
        <f t="shared" si="8"/>
        <v>73752074.279309258</v>
      </c>
      <c r="E24" s="67">
        <f t="shared" si="8"/>
        <v>73439232.699527189</v>
      </c>
      <c r="F24" s="67">
        <f t="shared" si="8"/>
        <v>73126391.119745135</v>
      </c>
      <c r="G24" s="67">
        <f t="shared" si="8"/>
        <v>72813549.539963067</v>
      </c>
      <c r="H24" s="67">
        <f t="shared" si="8"/>
        <v>72500707.960180998</v>
      </c>
      <c r="I24" s="67">
        <f t="shared" si="8"/>
        <v>72187866.380398929</v>
      </c>
      <c r="J24" s="67">
        <f t="shared" si="8"/>
        <v>71875024.800616875</v>
      </c>
      <c r="K24" s="67">
        <f t="shared" si="8"/>
        <v>71562183.220834821</v>
      </c>
      <c r="L24" s="67">
        <f>Raw!$C$50</f>
        <v>71249341.641052753</v>
      </c>
      <c r="M24" s="67">
        <f t="shared" ref="M24:V24" si="9">-($L6-M6)+$L24</f>
        <v>70936500.061270684</v>
      </c>
      <c r="N24" s="67">
        <f t="shared" si="9"/>
        <v>70623658.48148863</v>
      </c>
      <c r="O24" s="67">
        <f t="shared" si="9"/>
        <v>70310816.901706561</v>
      </c>
      <c r="P24" s="67">
        <f t="shared" si="9"/>
        <v>69997975.321924508</v>
      </c>
      <c r="Q24" s="67">
        <f t="shared" si="9"/>
        <v>69685133.742142439</v>
      </c>
      <c r="R24" s="67">
        <f t="shared" si="9"/>
        <v>69372292.16236037</v>
      </c>
      <c r="S24" s="67">
        <f t="shared" si="9"/>
        <v>69059450.582578316</v>
      </c>
      <c r="T24" s="67">
        <f t="shared" si="9"/>
        <v>68746609.002796248</v>
      </c>
      <c r="U24" s="67">
        <f t="shared" si="9"/>
        <v>68433767.423014179</v>
      </c>
      <c r="V24" s="67">
        <f t="shared" si="9"/>
        <v>68120925.843232125</v>
      </c>
    </row>
    <row r="25" spans="1:22" x14ac:dyDescent="0.3">
      <c r="A25" s="73" t="s">
        <v>89</v>
      </c>
      <c r="B25" s="67">
        <f t="shared" ref="B25:K25" si="10">-($L7-B7)+$L25</f>
        <v>72528689.66891934</v>
      </c>
      <c r="C25" s="67">
        <f t="shared" si="10"/>
        <v>72400754.866132677</v>
      </c>
      <c r="D25" s="67">
        <f t="shared" si="10"/>
        <v>72272820.063346028</v>
      </c>
      <c r="E25" s="67">
        <f t="shared" si="10"/>
        <v>72144885.260559365</v>
      </c>
      <c r="F25" s="67">
        <f t="shared" si="10"/>
        <v>72016950.457772702</v>
      </c>
      <c r="G25" s="67">
        <f t="shared" si="10"/>
        <v>71889015.654986054</v>
      </c>
      <c r="H25" s="67">
        <f t="shared" si="10"/>
        <v>71761080.852199391</v>
      </c>
      <c r="I25" s="67">
        <f t="shared" si="10"/>
        <v>71633146.049412727</v>
      </c>
      <c r="J25" s="67">
        <f t="shared" si="10"/>
        <v>71505211.246626064</v>
      </c>
      <c r="K25" s="67">
        <f t="shared" si="10"/>
        <v>71377276.443839416</v>
      </c>
      <c r="L25" s="67">
        <f>Raw!$C$50</f>
        <v>71249341.641052753</v>
      </c>
      <c r="M25" s="67">
        <f t="shared" ref="M25:V25" si="11">-($L7-M7)+$L25</f>
        <v>71121406.83826609</v>
      </c>
      <c r="N25" s="67">
        <f t="shared" si="11"/>
        <v>70993472.035479441</v>
      </c>
      <c r="O25" s="67">
        <f t="shared" si="11"/>
        <v>70865537.232692778</v>
      </c>
      <c r="P25" s="67">
        <f t="shared" si="11"/>
        <v>70737602.429906115</v>
      </c>
      <c r="Q25" s="67">
        <f t="shared" si="11"/>
        <v>70609667.627119452</v>
      </c>
      <c r="R25" s="67">
        <f t="shared" si="11"/>
        <v>70481732.824332803</v>
      </c>
      <c r="S25" s="67">
        <f t="shared" si="11"/>
        <v>70353798.02154614</v>
      </c>
      <c r="T25" s="67">
        <f t="shared" si="11"/>
        <v>70225863.218759477</v>
      </c>
      <c r="U25" s="67">
        <f t="shared" si="11"/>
        <v>70097928.415972829</v>
      </c>
      <c r="V25" s="67">
        <f t="shared" si="11"/>
        <v>69969993.613186166</v>
      </c>
    </row>
    <row r="26" spans="1:22" x14ac:dyDescent="0.3">
      <c r="A26" s="73" t="s">
        <v>90</v>
      </c>
      <c r="B26" s="67">
        <f t="shared" ref="B26:K26" si="12">-($L8-B8)+$L26</f>
        <v>71469360.546080023</v>
      </c>
      <c r="C26" s="67">
        <f t="shared" si="12"/>
        <v>71447358.655577302</v>
      </c>
      <c r="D26" s="67">
        <f t="shared" si="12"/>
        <v>71425356.765074566</v>
      </c>
      <c r="E26" s="67">
        <f t="shared" si="12"/>
        <v>71403354.874571845</v>
      </c>
      <c r="F26" s="67">
        <f t="shared" si="12"/>
        <v>71381352.984069124</v>
      </c>
      <c r="G26" s="67">
        <f t="shared" si="12"/>
        <v>71359351.093566388</v>
      </c>
      <c r="H26" s="67">
        <f t="shared" si="12"/>
        <v>71337349.203063667</v>
      </c>
      <c r="I26" s="67">
        <f t="shared" si="12"/>
        <v>71315347.312560931</v>
      </c>
      <c r="J26" s="67">
        <f t="shared" si="12"/>
        <v>71293345.42205821</v>
      </c>
      <c r="K26" s="67">
        <f t="shared" si="12"/>
        <v>71271343.531555474</v>
      </c>
      <c r="L26" s="67">
        <f>Raw!$C$50</f>
        <v>71249341.641052753</v>
      </c>
      <c r="M26" s="67">
        <f t="shared" ref="M26:V26" si="13">-($L8-M8)+$L26</f>
        <v>71227339.750550032</v>
      </c>
      <c r="N26" s="67">
        <f t="shared" si="13"/>
        <v>71205337.860047296</v>
      </c>
      <c r="O26" s="67">
        <f t="shared" si="13"/>
        <v>71183335.969544575</v>
      </c>
      <c r="P26" s="67">
        <f t="shared" si="13"/>
        <v>71161334.079041839</v>
      </c>
      <c r="Q26" s="67">
        <f t="shared" si="13"/>
        <v>71139332.188539118</v>
      </c>
      <c r="R26" s="67">
        <f t="shared" si="13"/>
        <v>71117330.298036382</v>
      </c>
      <c r="S26" s="67">
        <f t="shared" si="13"/>
        <v>71095328.407533661</v>
      </c>
      <c r="T26" s="67">
        <f t="shared" si="13"/>
        <v>71073326.517030939</v>
      </c>
      <c r="U26" s="67">
        <f t="shared" si="13"/>
        <v>71051324.626528203</v>
      </c>
      <c r="V26" s="67">
        <f t="shared" si="13"/>
        <v>71029322.736025482</v>
      </c>
    </row>
    <row r="27" spans="1:22" x14ac:dyDescent="0.3">
      <c r="A27" s="73" t="s">
        <v>91</v>
      </c>
      <c r="B27" s="67">
        <f t="shared" ref="B27:K27" si="14">-($L9-B9)+$L27</f>
        <v>71527944.860047042</v>
      </c>
      <c r="C27" s="67">
        <f t="shared" si="14"/>
        <v>71500084.538147613</v>
      </c>
      <c r="D27" s="67">
        <f t="shared" si="14"/>
        <v>71472224.216248184</v>
      </c>
      <c r="E27" s="67">
        <f t="shared" si="14"/>
        <v>71444363.894348755</v>
      </c>
      <c r="F27" s="67">
        <f t="shared" si="14"/>
        <v>71416503.572449327</v>
      </c>
      <c r="G27" s="67">
        <f t="shared" si="14"/>
        <v>71388643.250549898</v>
      </c>
      <c r="H27" s="67">
        <f t="shared" si="14"/>
        <v>71360782.928650469</v>
      </c>
      <c r="I27" s="67">
        <f t="shared" si="14"/>
        <v>71332922.60675104</v>
      </c>
      <c r="J27" s="67">
        <f t="shared" si="14"/>
        <v>71305062.284851611</v>
      </c>
      <c r="K27" s="67">
        <f t="shared" si="14"/>
        <v>71277201.962952182</v>
      </c>
      <c r="L27" s="67">
        <f>Raw!$C$50</f>
        <v>71249341.641052753</v>
      </c>
      <c r="M27" s="67">
        <f t="shared" ref="M27:V27" si="15">-($L9-M9)+$L27</f>
        <v>71221481.319153324</v>
      </c>
      <c r="N27" s="67">
        <f t="shared" si="15"/>
        <v>71193620.997253895</v>
      </c>
      <c r="O27" s="67">
        <f t="shared" si="15"/>
        <v>71165760.675354466</v>
      </c>
      <c r="P27" s="67">
        <f t="shared" si="15"/>
        <v>71137900.353455037</v>
      </c>
      <c r="Q27" s="67">
        <f t="shared" si="15"/>
        <v>71110040.031555608</v>
      </c>
      <c r="R27" s="67">
        <f t="shared" si="15"/>
        <v>71082179.709656179</v>
      </c>
      <c r="S27" s="67">
        <f t="shared" si="15"/>
        <v>71054319.38775675</v>
      </c>
      <c r="T27" s="67">
        <f t="shared" si="15"/>
        <v>71026459.065857321</v>
      </c>
      <c r="U27" s="67">
        <f t="shared" si="15"/>
        <v>70998598.743957892</v>
      </c>
      <c r="V27" s="67">
        <f t="shared" si="15"/>
        <v>70970738.422058463</v>
      </c>
    </row>
    <row r="28" spans="1:22" x14ac:dyDescent="0.3">
      <c r="A28" s="73" t="s">
        <v>92</v>
      </c>
      <c r="B28" s="67">
        <f t="shared" ref="B28:K28" si="16">-($L10-B10)+$L28</f>
        <v>71405209.354741305</v>
      </c>
      <c r="C28" s="67">
        <f t="shared" si="16"/>
        <v>71389622.583372444</v>
      </c>
      <c r="D28" s="67">
        <f t="shared" si="16"/>
        <v>71374035.812003598</v>
      </c>
      <c r="E28" s="67">
        <f t="shared" si="16"/>
        <v>71358449.040634736</v>
      </c>
      <c r="F28" s="67">
        <f t="shared" si="16"/>
        <v>71342862.269265875</v>
      </c>
      <c r="G28" s="67">
        <f t="shared" si="16"/>
        <v>71327275.497897029</v>
      </c>
      <c r="H28" s="67">
        <f t="shared" si="16"/>
        <v>71311688.726528168</v>
      </c>
      <c r="I28" s="67">
        <f t="shared" si="16"/>
        <v>71296101.955159321</v>
      </c>
      <c r="J28" s="67">
        <f t="shared" si="16"/>
        <v>71280515.18379046</v>
      </c>
      <c r="K28" s="67">
        <f t="shared" si="16"/>
        <v>71264928.412421614</v>
      </c>
      <c r="L28" s="67">
        <f>Raw!$C$50</f>
        <v>71249341.641052753</v>
      </c>
      <c r="M28" s="67">
        <f t="shared" ref="M28:V28" si="17">-($L10-M10)+$L28</f>
        <v>71233754.869683892</v>
      </c>
      <c r="N28" s="67">
        <f t="shared" si="17"/>
        <v>71218168.098315045</v>
      </c>
      <c r="O28" s="67">
        <f t="shared" si="17"/>
        <v>71202581.326946184</v>
      </c>
      <c r="P28" s="67">
        <f t="shared" si="17"/>
        <v>71186994.555577338</v>
      </c>
      <c r="Q28" s="67">
        <f t="shared" si="17"/>
        <v>71171407.784208477</v>
      </c>
      <c r="R28" s="67">
        <f t="shared" si="17"/>
        <v>71155821.01283963</v>
      </c>
      <c r="S28" s="67">
        <f t="shared" si="17"/>
        <v>71140234.241470769</v>
      </c>
      <c r="T28" s="67">
        <f t="shared" si="17"/>
        <v>71124647.470101908</v>
      </c>
      <c r="U28" s="67">
        <f t="shared" si="17"/>
        <v>71109060.698733062</v>
      </c>
      <c r="V28" s="67">
        <f t="shared" si="17"/>
        <v>71093473.9273642</v>
      </c>
    </row>
    <row r="29" spans="1:22" x14ac:dyDescent="0.3">
      <c r="A29" s="73" t="s">
        <v>93</v>
      </c>
      <c r="B29" s="67">
        <f t="shared" ref="B29:K29" si="18">-($L11-B11)+$L29</f>
        <v>73859304.04126358</v>
      </c>
      <c r="C29" s="67">
        <f t="shared" si="18"/>
        <v>73598307.801242501</v>
      </c>
      <c r="D29" s="67">
        <f t="shared" si="18"/>
        <v>73337311.561221421</v>
      </c>
      <c r="E29" s="67">
        <f t="shared" si="18"/>
        <v>73076315.321200341</v>
      </c>
      <c r="F29" s="67">
        <f t="shared" si="18"/>
        <v>72815319.081179261</v>
      </c>
      <c r="G29" s="67">
        <f t="shared" si="18"/>
        <v>72554322.841158167</v>
      </c>
      <c r="H29" s="67">
        <f t="shared" si="18"/>
        <v>72293326.601137087</v>
      </c>
      <c r="I29" s="67">
        <f t="shared" si="18"/>
        <v>72032330.361115992</v>
      </c>
      <c r="J29" s="67">
        <f t="shared" si="18"/>
        <v>71771334.121094912</v>
      </c>
      <c r="K29" s="67">
        <f t="shared" si="18"/>
        <v>71510337.881073833</v>
      </c>
      <c r="L29" s="67">
        <f>Raw!$C$50</f>
        <v>71249341.641052753</v>
      </c>
      <c r="M29" s="67">
        <f t="shared" ref="M29:V29" si="19">-($L11-M11)+$L29</f>
        <v>70988345.401031673</v>
      </c>
      <c r="N29" s="67">
        <f t="shared" si="19"/>
        <v>70727349.161010593</v>
      </c>
      <c r="O29" s="67">
        <f t="shared" si="19"/>
        <v>70466352.920989498</v>
      </c>
      <c r="P29" s="67">
        <f t="shared" si="19"/>
        <v>70205356.680968419</v>
      </c>
      <c r="Q29" s="67">
        <f t="shared" si="19"/>
        <v>69944360.440947339</v>
      </c>
      <c r="R29" s="67">
        <f t="shared" si="19"/>
        <v>69683364.200926244</v>
      </c>
      <c r="S29" s="67">
        <f t="shared" si="19"/>
        <v>69422367.960905164</v>
      </c>
      <c r="T29" s="67">
        <f t="shared" si="19"/>
        <v>69161371.720884085</v>
      </c>
      <c r="U29" s="67">
        <f t="shared" si="19"/>
        <v>68900375.480863005</v>
      </c>
      <c r="V29" s="67">
        <f t="shared" si="19"/>
        <v>68639379.24084191</v>
      </c>
    </row>
    <row r="30" spans="1:22" x14ac:dyDescent="0.3">
      <c r="A30" s="73" t="s">
        <v>95</v>
      </c>
      <c r="B30" s="67">
        <f t="shared" ref="B30:K30" si="20">-($L12-B12)+$L30</f>
        <v>76156261.206002951</v>
      </c>
      <c r="C30" s="67">
        <f t="shared" si="20"/>
        <v>75665569.249507934</v>
      </c>
      <c r="D30" s="67">
        <f t="shared" si="20"/>
        <v>75174877.293012917</v>
      </c>
      <c r="E30" s="67">
        <f t="shared" si="20"/>
        <v>74684185.3365179</v>
      </c>
      <c r="F30" s="67">
        <f t="shared" si="20"/>
        <v>74193493.380022883</v>
      </c>
      <c r="G30" s="67">
        <f t="shared" si="20"/>
        <v>73702801.423527867</v>
      </c>
      <c r="H30" s="67">
        <f t="shared" si="20"/>
        <v>73212109.467032835</v>
      </c>
      <c r="I30" s="67">
        <f t="shared" si="20"/>
        <v>72721417.510537803</v>
      </c>
      <c r="J30" s="67">
        <f t="shared" si="20"/>
        <v>72230725.554042786</v>
      </c>
      <c r="K30" s="67">
        <f t="shared" si="20"/>
        <v>71740033.59754777</v>
      </c>
      <c r="L30" s="67">
        <f>Raw!$C$50</f>
        <v>71249341.641052753</v>
      </c>
      <c r="M30" s="67">
        <f t="shared" ref="M30:V30" si="21">-($L12-M12)+$L30</f>
        <v>70758649.684557736</v>
      </c>
      <c r="N30" s="67">
        <f t="shared" si="21"/>
        <v>70267957.728062719</v>
      </c>
      <c r="O30" s="67">
        <f t="shared" si="21"/>
        <v>69777265.771567687</v>
      </c>
      <c r="P30" s="67">
        <f t="shared" si="21"/>
        <v>69286573.815072671</v>
      </c>
      <c r="Q30" s="67">
        <f t="shared" si="21"/>
        <v>68795881.858577639</v>
      </c>
      <c r="R30" s="67">
        <f t="shared" si="21"/>
        <v>68305189.902082622</v>
      </c>
      <c r="S30" s="67">
        <f t="shared" si="21"/>
        <v>67814497.945587605</v>
      </c>
      <c r="T30" s="67">
        <f t="shared" si="21"/>
        <v>67323805.989092588</v>
      </c>
      <c r="U30" s="67">
        <f t="shared" si="21"/>
        <v>66833114.032597564</v>
      </c>
      <c r="V30" s="67">
        <f t="shared" si="21"/>
        <v>66342422.07610254</v>
      </c>
    </row>
    <row r="31" spans="1:22" x14ac:dyDescent="0.3">
      <c r="A31" s="73" t="s">
        <v>96</v>
      </c>
      <c r="B31" s="67">
        <f t="shared" ref="B31:K31" si="22">-($L13-B13)+$L31</f>
        <v>71747576.850076437</v>
      </c>
      <c r="C31" s="67">
        <f t="shared" si="22"/>
        <v>71697753.329174072</v>
      </c>
      <c r="D31" s="67">
        <f t="shared" si="22"/>
        <v>71647929.808271706</v>
      </c>
      <c r="E31" s="67">
        <f t="shared" si="22"/>
        <v>71598106.287369341</v>
      </c>
      <c r="F31" s="67">
        <f t="shared" si="22"/>
        <v>71548282.76646696</v>
      </c>
      <c r="G31" s="67">
        <f t="shared" si="22"/>
        <v>71498459.245564595</v>
      </c>
      <c r="H31" s="67">
        <f t="shared" si="22"/>
        <v>71448635.724662229</v>
      </c>
      <c r="I31" s="67">
        <f t="shared" si="22"/>
        <v>71398812.203759864</v>
      </c>
      <c r="J31" s="67">
        <f t="shared" si="22"/>
        <v>71348988.682857484</v>
      </c>
      <c r="K31" s="67">
        <f t="shared" si="22"/>
        <v>71299165.161955118</v>
      </c>
      <c r="L31" s="67">
        <f>Raw!$C$50</f>
        <v>71249341.641052753</v>
      </c>
      <c r="M31" s="67">
        <f t="shared" ref="M31:V31" si="23">-($L13-M13)+$L31</f>
        <v>71199518.120150387</v>
      </c>
      <c r="N31" s="67">
        <f t="shared" si="23"/>
        <v>71149694.599248022</v>
      </c>
      <c r="O31" s="67">
        <f t="shared" si="23"/>
        <v>71099871.078345641</v>
      </c>
      <c r="P31" s="67">
        <f t="shared" si="23"/>
        <v>71050047.557443276</v>
      </c>
      <c r="Q31" s="67">
        <f t="shared" si="23"/>
        <v>71000224.036540911</v>
      </c>
      <c r="R31" s="67">
        <f t="shared" si="23"/>
        <v>70950400.515638545</v>
      </c>
      <c r="S31" s="67">
        <f t="shared" si="23"/>
        <v>70900576.994736165</v>
      </c>
      <c r="T31" s="67">
        <f t="shared" si="23"/>
        <v>70850753.473833799</v>
      </c>
      <c r="U31" s="67">
        <f t="shared" si="23"/>
        <v>70800929.952931434</v>
      </c>
      <c r="V31" s="67">
        <f t="shared" si="23"/>
        <v>70751106.432029068</v>
      </c>
    </row>
    <row r="32" spans="1:22" x14ac:dyDescent="0.3">
      <c r="A32" s="73" t="s">
        <v>97</v>
      </c>
      <c r="B32" s="67">
        <f t="shared" ref="B32:K32" si="24">-($L14-B14)+$L32</f>
        <v>72206851.932419032</v>
      </c>
      <c r="C32" s="67">
        <f t="shared" si="24"/>
        <v>72111100.903282404</v>
      </c>
      <c r="D32" s="67">
        <f t="shared" si="24"/>
        <v>72015349.874145776</v>
      </c>
      <c r="E32" s="67">
        <f t="shared" si="24"/>
        <v>71919598.845009148</v>
      </c>
      <c r="F32" s="67">
        <f t="shared" si="24"/>
        <v>71823847.81587252</v>
      </c>
      <c r="G32" s="67">
        <f t="shared" si="24"/>
        <v>71728096.786735892</v>
      </c>
      <c r="H32" s="67">
        <f t="shared" si="24"/>
        <v>71632345.757599264</v>
      </c>
      <c r="I32" s="67">
        <f t="shared" si="24"/>
        <v>71536594.728462636</v>
      </c>
      <c r="J32" s="67">
        <f t="shared" si="24"/>
        <v>71440843.699326009</v>
      </c>
      <c r="K32" s="67">
        <f t="shared" si="24"/>
        <v>71345092.670189381</v>
      </c>
      <c r="L32" s="67">
        <f>Raw!$C$50</f>
        <v>71249341.641052753</v>
      </c>
      <c r="M32" s="67">
        <f t="shared" ref="M32:V32" si="25">-($L14-M14)+$L32</f>
        <v>71153590.611916125</v>
      </c>
      <c r="N32" s="67">
        <f t="shared" si="25"/>
        <v>71057839.582779497</v>
      </c>
      <c r="O32" s="67">
        <f t="shared" si="25"/>
        <v>70962088.553642869</v>
      </c>
      <c r="P32" s="67">
        <f t="shared" si="25"/>
        <v>70866337.524506241</v>
      </c>
      <c r="Q32" s="67">
        <f t="shared" si="25"/>
        <v>70770586.495369613</v>
      </c>
      <c r="R32" s="67">
        <f t="shared" si="25"/>
        <v>70674835.466232985</v>
      </c>
      <c r="S32" s="67">
        <f t="shared" si="25"/>
        <v>70579084.437096357</v>
      </c>
      <c r="T32" s="67">
        <f t="shared" si="25"/>
        <v>70483333.407959729</v>
      </c>
      <c r="U32" s="67">
        <f t="shared" si="25"/>
        <v>70387582.378823102</v>
      </c>
      <c r="V32" s="67">
        <f t="shared" si="25"/>
        <v>70291831.349686474</v>
      </c>
    </row>
    <row r="33" spans="1:22" x14ac:dyDescent="0.3">
      <c r="A33" s="73" t="s">
        <v>98</v>
      </c>
      <c r="B33" s="67">
        <f t="shared" ref="B33:K33" si="26">-($L15-B15)+$L33</f>
        <v>71376638.634081468</v>
      </c>
      <c r="C33" s="67">
        <f t="shared" si="26"/>
        <v>71363908.934778601</v>
      </c>
      <c r="D33" s="67">
        <f t="shared" si="26"/>
        <v>71351179.235475719</v>
      </c>
      <c r="E33" s="67">
        <f t="shared" si="26"/>
        <v>71338449.536172852</v>
      </c>
      <c r="F33" s="67">
        <f t="shared" si="26"/>
        <v>71325719.836869985</v>
      </c>
      <c r="G33" s="67">
        <f t="shared" si="26"/>
        <v>71312990.137567103</v>
      </c>
      <c r="H33" s="67">
        <f t="shared" si="26"/>
        <v>71300260.438264236</v>
      </c>
      <c r="I33" s="67">
        <f t="shared" si="26"/>
        <v>71287530.738961369</v>
      </c>
      <c r="J33" s="67">
        <f t="shared" si="26"/>
        <v>71274801.039658502</v>
      </c>
      <c r="K33" s="67">
        <f t="shared" si="26"/>
        <v>71262071.34035562</v>
      </c>
      <c r="L33" s="67">
        <f>Raw!$C$50</f>
        <v>71249341.641052753</v>
      </c>
      <c r="M33" s="67">
        <f t="shared" ref="M33:V33" si="27">-($L15-M15)+$L33</f>
        <v>71236611.941749886</v>
      </c>
      <c r="N33" s="67">
        <f t="shared" si="27"/>
        <v>71223882.242447004</v>
      </c>
      <c r="O33" s="67">
        <f t="shared" si="27"/>
        <v>71211152.543144137</v>
      </c>
      <c r="P33" s="67">
        <f t="shared" si="27"/>
        <v>71198422.84384127</v>
      </c>
      <c r="Q33" s="67">
        <f t="shared" si="27"/>
        <v>71185693.144538403</v>
      </c>
      <c r="R33" s="67">
        <f t="shared" si="27"/>
        <v>71172963.445235521</v>
      </c>
      <c r="S33" s="67">
        <f t="shared" si="27"/>
        <v>71160233.745932654</v>
      </c>
      <c r="T33" s="67">
        <f t="shared" si="27"/>
        <v>71147504.046629786</v>
      </c>
      <c r="U33" s="67">
        <f t="shared" si="27"/>
        <v>71134774.347326905</v>
      </c>
      <c r="V33" s="67">
        <f t="shared" si="27"/>
        <v>71122044.648024037</v>
      </c>
    </row>
    <row r="34" spans="1:22" x14ac:dyDescent="0.3">
      <c r="A34" s="73" t="s">
        <v>99</v>
      </c>
      <c r="B34" s="67">
        <f t="shared" ref="B34:K34" si="28">-($L16-B16)+$L34</f>
        <v>73845326.464400306</v>
      </c>
      <c r="C34" s="67">
        <f t="shared" si="28"/>
        <v>73585727.982065558</v>
      </c>
      <c r="D34" s="67">
        <f t="shared" si="28"/>
        <v>73326129.499730796</v>
      </c>
      <c r="E34" s="67">
        <f t="shared" si="28"/>
        <v>73066531.017396048</v>
      </c>
      <c r="F34" s="67">
        <f t="shared" si="28"/>
        <v>72806932.535061285</v>
      </c>
      <c r="G34" s="67">
        <f t="shared" si="28"/>
        <v>72547334.052726537</v>
      </c>
      <c r="H34" s="67">
        <f t="shared" si="28"/>
        <v>72287735.570391774</v>
      </c>
      <c r="I34" s="67">
        <f t="shared" si="28"/>
        <v>72028137.088057011</v>
      </c>
      <c r="J34" s="67">
        <f t="shared" si="28"/>
        <v>71768538.605722263</v>
      </c>
      <c r="K34" s="67">
        <f t="shared" si="28"/>
        <v>71508940.123387501</v>
      </c>
      <c r="L34" s="67">
        <f>Raw!$C$50</f>
        <v>71249341.641052753</v>
      </c>
      <c r="M34" s="67">
        <f t="shared" ref="M34:V34" si="29">-($L16-M16)+$L34</f>
        <v>70989743.15871799</v>
      </c>
      <c r="N34" s="67">
        <f t="shared" si="29"/>
        <v>70730144.676383242</v>
      </c>
      <c r="O34" s="67">
        <f t="shared" si="29"/>
        <v>70470546.194048494</v>
      </c>
      <c r="P34" s="67">
        <f t="shared" si="29"/>
        <v>70210947.711713731</v>
      </c>
      <c r="Q34" s="67">
        <f t="shared" si="29"/>
        <v>69951349.229378968</v>
      </c>
      <c r="R34" s="67">
        <f t="shared" si="29"/>
        <v>69691750.747044221</v>
      </c>
      <c r="S34" s="67">
        <f t="shared" si="29"/>
        <v>69432152.264709458</v>
      </c>
      <c r="T34" s="67">
        <f t="shared" si="29"/>
        <v>69172553.78237471</v>
      </c>
      <c r="U34" s="67">
        <f t="shared" si="29"/>
        <v>68912955.300039947</v>
      </c>
      <c r="V34" s="67">
        <f t="shared" si="29"/>
        <v>68653356.817705184</v>
      </c>
    </row>
    <row r="35" spans="1:22" x14ac:dyDescent="0.3">
      <c r="A35" s="73" t="s">
        <v>102</v>
      </c>
      <c r="B35" s="67">
        <f t="shared" ref="B35:K35" si="30">-($L17-B17)+$L35</f>
        <v>72287837.607059047</v>
      </c>
      <c r="C35" s="67">
        <f t="shared" si="30"/>
        <v>72183988.01045841</v>
      </c>
      <c r="D35" s="67">
        <f t="shared" si="30"/>
        <v>72080138.413857788</v>
      </c>
      <c r="E35" s="67">
        <f t="shared" si="30"/>
        <v>71976288.817257166</v>
      </c>
      <c r="F35" s="67">
        <f t="shared" si="30"/>
        <v>71872439.220656529</v>
      </c>
      <c r="G35" s="67">
        <f t="shared" si="30"/>
        <v>71768589.624055892</v>
      </c>
      <c r="H35" s="67">
        <f t="shared" si="30"/>
        <v>71664740.02745527</v>
      </c>
      <c r="I35" s="67">
        <f t="shared" si="30"/>
        <v>71560890.430854648</v>
      </c>
      <c r="J35" s="67">
        <f t="shared" si="30"/>
        <v>71457040.834254012</v>
      </c>
      <c r="K35" s="67">
        <f t="shared" si="30"/>
        <v>71353191.237653375</v>
      </c>
      <c r="L35" s="67">
        <f>Raw!$C$50</f>
        <v>71249341.641052753</v>
      </c>
      <c r="M35" s="67">
        <f t="shared" ref="M35:V35" si="31">-($L17-M17)+$L35</f>
        <v>71145492.044452131</v>
      </c>
      <c r="N35" s="67">
        <f t="shared" si="31"/>
        <v>71041642.447851494</v>
      </c>
      <c r="O35" s="67">
        <f t="shared" si="31"/>
        <v>70937792.851250857</v>
      </c>
      <c r="P35" s="67">
        <f t="shared" si="31"/>
        <v>70833943.254650235</v>
      </c>
      <c r="Q35" s="67">
        <f t="shared" si="31"/>
        <v>70730093.658049613</v>
      </c>
      <c r="R35" s="67">
        <f t="shared" si="31"/>
        <v>70626244.061448976</v>
      </c>
      <c r="S35" s="67">
        <f t="shared" si="31"/>
        <v>70522394.46484834</v>
      </c>
      <c r="T35" s="67">
        <f t="shared" si="31"/>
        <v>70418544.868247718</v>
      </c>
      <c r="U35" s="67">
        <f t="shared" si="31"/>
        <v>70314695.271647081</v>
      </c>
      <c r="V35" s="67">
        <f t="shared" si="31"/>
        <v>70210845.675046459</v>
      </c>
    </row>
    <row r="38" spans="1:22" x14ac:dyDescent="0.3">
      <c r="A38" t="s">
        <v>110</v>
      </c>
      <c r="B38" s="19" t="s">
        <v>111</v>
      </c>
      <c r="C38" s="19" t="s">
        <v>112</v>
      </c>
      <c r="D38" s="19" t="s">
        <v>113</v>
      </c>
      <c r="E38" s="19" t="s">
        <v>114</v>
      </c>
      <c r="F38" s="19" t="s">
        <v>115</v>
      </c>
      <c r="G38" s="19" t="s">
        <v>116</v>
      </c>
      <c r="H38" s="19" t="s">
        <v>117</v>
      </c>
      <c r="I38" s="19" t="s">
        <v>118</v>
      </c>
      <c r="J38" s="19" t="s">
        <v>119</v>
      </c>
      <c r="K38" s="19" t="s">
        <v>120</v>
      </c>
      <c r="L38" s="19" t="s">
        <v>121</v>
      </c>
      <c r="M38" s="19" t="s">
        <v>122</v>
      </c>
      <c r="N38" s="19" t="s">
        <v>123</v>
      </c>
      <c r="O38" s="19" t="s">
        <v>124</v>
      </c>
      <c r="P38" s="19" t="s">
        <v>125</v>
      </c>
      <c r="Q38" s="19" t="s">
        <v>126</v>
      </c>
      <c r="R38" s="19" t="s">
        <v>127</v>
      </c>
      <c r="S38" s="19" t="s">
        <v>128</v>
      </c>
      <c r="T38" s="19" t="s">
        <v>129</v>
      </c>
      <c r="U38" s="19" t="s">
        <v>130</v>
      </c>
      <c r="V38" s="19" t="s">
        <v>131</v>
      </c>
    </row>
    <row r="39" spans="1:22" x14ac:dyDescent="0.3">
      <c r="A39" s="72" t="s">
        <v>69</v>
      </c>
      <c r="B39" s="43">
        <f t="shared" ref="B39:Q39" si="32">(B21-$L21)/$L21</f>
        <v>0.25059178695219936</v>
      </c>
      <c r="C39" s="43">
        <f t="shared" si="32"/>
        <v>0.22553260825697971</v>
      </c>
      <c r="D39" s="43">
        <f t="shared" si="32"/>
        <v>0.20047342956175965</v>
      </c>
      <c r="E39" s="43">
        <f t="shared" si="32"/>
        <v>0.17541425086654</v>
      </c>
      <c r="F39" s="43">
        <f t="shared" si="32"/>
        <v>0.15035507217131994</v>
      </c>
      <c r="G39" s="43">
        <f t="shared" si="32"/>
        <v>0.12529589347609987</v>
      </c>
      <c r="H39" s="43">
        <f t="shared" si="32"/>
        <v>0.10023671478087982</v>
      </c>
      <c r="I39" s="43">
        <f t="shared" si="32"/>
        <v>7.517753608565976E-2</v>
      </c>
      <c r="J39" s="43">
        <f t="shared" si="32"/>
        <v>5.0118357390439704E-2</v>
      </c>
      <c r="K39" s="43">
        <f t="shared" si="32"/>
        <v>2.505917869521964E-2</v>
      </c>
      <c r="L39" s="43">
        <f t="shared" si="32"/>
        <v>0</v>
      </c>
      <c r="M39" s="43">
        <f t="shared" si="32"/>
        <v>-2.505917869522006E-2</v>
      </c>
      <c r="N39" s="43">
        <f t="shared" si="32"/>
        <v>-5.011835739044012E-2</v>
      </c>
      <c r="O39" s="43">
        <f t="shared" si="32"/>
        <v>-7.517753608565976E-2</v>
      </c>
      <c r="P39" s="43">
        <f t="shared" si="32"/>
        <v>-0.10023671478087982</v>
      </c>
      <c r="Q39" s="43">
        <f t="shared" si="32"/>
        <v>-0.12529589347609987</v>
      </c>
      <c r="R39" s="43">
        <f t="shared" ref="R39:V39" si="33">(R21-$L21)/$L21</f>
        <v>-0.15035507217131994</v>
      </c>
      <c r="S39" s="43">
        <f t="shared" si="33"/>
        <v>-0.17541425086654</v>
      </c>
      <c r="T39" s="43">
        <f t="shared" si="33"/>
        <v>-0.20047342956175965</v>
      </c>
      <c r="U39" s="43">
        <f t="shared" si="33"/>
        <v>-0.22553260825697971</v>
      </c>
      <c r="V39" s="43">
        <f t="shared" si="33"/>
        <v>-0.25059178695219975</v>
      </c>
    </row>
    <row r="40" spans="1:22" x14ac:dyDescent="0.3">
      <c r="A40" s="73" t="s">
        <v>86</v>
      </c>
      <c r="B40" s="43">
        <f t="shared" ref="B40:V40" si="34">(B22-$L22)/$L22</f>
        <v>4.351666825667664E-2</v>
      </c>
      <c r="C40" s="43">
        <f t="shared" si="34"/>
        <v>3.9165001431008872E-2</v>
      </c>
      <c r="D40" s="43">
        <f t="shared" si="34"/>
        <v>3.4813334605341313E-2</v>
      </c>
      <c r="E40" s="43">
        <f t="shared" si="34"/>
        <v>3.0461667779673754E-2</v>
      </c>
      <c r="F40" s="43">
        <f t="shared" si="34"/>
        <v>2.6110000954005983E-2</v>
      </c>
      <c r="G40" s="43">
        <f t="shared" si="34"/>
        <v>2.1758334128338216E-2</v>
      </c>
      <c r="H40" s="43">
        <f t="shared" si="34"/>
        <v>1.7406667302670657E-2</v>
      </c>
      <c r="I40" s="43">
        <f t="shared" si="34"/>
        <v>1.3055000477002887E-2</v>
      </c>
      <c r="J40" s="43">
        <f t="shared" si="34"/>
        <v>8.7033336513353283E-3</v>
      </c>
      <c r="K40" s="43">
        <f t="shared" si="34"/>
        <v>4.3516668256675592E-3</v>
      </c>
      <c r="L40" s="43">
        <f t="shared" si="34"/>
        <v>0</v>
      </c>
      <c r="M40" s="43">
        <f t="shared" si="34"/>
        <v>-4.3516668256675592E-3</v>
      </c>
      <c r="N40" s="43">
        <f t="shared" si="34"/>
        <v>-8.7033336513353283E-3</v>
      </c>
      <c r="O40" s="43">
        <f t="shared" si="34"/>
        <v>-1.3055000477003096E-2</v>
      </c>
      <c r="P40" s="43">
        <f t="shared" si="34"/>
        <v>-1.7406667302670657E-2</v>
      </c>
      <c r="Q40" s="43">
        <f t="shared" si="34"/>
        <v>-2.1758334128338216E-2</v>
      </c>
      <c r="R40" s="43">
        <f t="shared" si="34"/>
        <v>-2.6110000954005983E-2</v>
      </c>
      <c r="S40" s="43">
        <f t="shared" si="34"/>
        <v>-3.0461667779673754E-2</v>
      </c>
      <c r="T40" s="43">
        <f t="shared" si="34"/>
        <v>-3.4813334605341313E-2</v>
      </c>
      <c r="U40" s="43">
        <f t="shared" si="34"/>
        <v>-3.9165001431008872E-2</v>
      </c>
      <c r="V40" s="43">
        <f t="shared" si="34"/>
        <v>-4.351666825667664E-2</v>
      </c>
    </row>
    <row r="41" spans="1:22" x14ac:dyDescent="0.3">
      <c r="A41" s="73" t="s">
        <v>87</v>
      </c>
      <c r="B41" s="43">
        <f t="shared" ref="B41:V41" si="35">(B23-$L23)/$L23</f>
        <v>5.7872438185288741E-2</v>
      </c>
      <c r="C41" s="43">
        <f t="shared" si="35"/>
        <v>5.2085194366759908E-2</v>
      </c>
      <c r="D41" s="43">
        <f t="shared" si="35"/>
        <v>4.6297950548231076E-2</v>
      </c>
      <c r="E41" s="43">
        <f t="shared" si="35"/>
        <v>4.0510706729702035E-2</v>
      </c>
      <c r="F41" s="43">
        <f t="shared" si="35"/>
        <v>3.4723462911173411E-2</v>
      </c>
      <c r="G41" s="43">
        <f t="shared" si="35"/>
        <v>2.893621909264437E-2</v>
      </c>
      <c r="H41" s="43">
        <f t="shared" si="35"/>
        <v>2.314897527411533E-2</v>
      </c>
      <c r="I41" s="43">
        <f t="shared" si="35"/>
        <v>1.7361731455586706E-2</v>
      </c>
      <c r="J41" s="43">
        <f t="shared" si="35"/>
        <v>1.1574487637057665E-2</v>
      </c>
      <c r="K41" s="43">
        <f t="shared" si="35"/>
        <v>5.7872438185288325E-3</v>
      </c>
      <c r="L41" s="43">
        <f t="shared" si="35"/>
        <v>0</v>
      </c>
      <c r="M41" s="43">
        <f t="shared" si="35"/>
        <v>-5.7872438185288325E-3</v>
      </c>
      <c r="N41" s="43">
        <f t="shared" si="35"/>
        <v>-1.1574487637057665E-2</v>
      </c>
      <c r="O41" s="43">
        <f t="shared" si="35"/>
        <v>-1.7361731455586706E-2</v>
      </c>
      <c r="P41" s="43">
        <f t="shared" si="35"/>
        <v>-2.3148975274115538E-2</v>
      </c>
      <c r="Q41" s="43">
        <f t="shared" si="35"/>
        <v>-2.893621909264437E-2</v>
      </c>
      <c r="R41" s="43">
        <f t="shared" si="35"/>
        <v>-3.4723462911173411E-2</v>
      </c>
      <c r="S41" s="43">
        <f t="shared" si="35"/>
        <v>-4.0510706729702035E-2</v>
      </c>
      <c r="T41" s="43">
        <f t="shared" si="35"/>
        <v>-4.6297950548231076E-2</v>
      </c>
      <c r="U41" s="43">
        <f t="shared" si="35"/>
        <v>-5.2085194366759908E-2</v>
      </c>
      <c r="V41" s="43">
        <f t="shared" si="35"/>
        <v>-5.7872438185288741E-2</v>
      </c>
    </row>
    <row r="42" spans="1:22" x14ac:dyDescent="0.3">
      <c r="A42" s="73" t="s">
        <v>88</v>
      </c>
      <c r="B42" s="43">
        <f t="shared" ref="B42:V42" si="36">(B24-$L24)/$L24</f>
        <v>4.3907995860246428E-2</v>
      </c>
      <c r="C42" s="43">
        <f t="shared" si="36"/>
        <v>3.9517196274221698E-2</v>
      </c>
      <c r="D42" s="43">
        <f t="shared" si="36"/>
        <v>3.5126396688197184E-2</v>
      </c>
      <c r="E42" s="43">
        <f t="shared" si="36"/>
        <v>3.0735597102172458E-2</v>
      </c>
      <c r="F42" s="43">
        <f t="shared" si="36"/>
        <v>2.634479751614794E-2</v>
      </c>
      <c r="G42" s="43">
        <f t="shared" si="36"/>
        <v>2.1953997930123214E-2</v>
      </c>
      <c r="H42" s="43">
        <f t="shared" si="36"/>
        <v>1.7563198344098488E-2</v>
      </c>
      <c r="I42" s="43">
        <f t="shared" si="36"/>
        <v>1.3172398758073762E-2</v>
      </c>
      <c r="J42" s="43">
        <f t="shared" si="36"/>
        <v>8.781599172049244E-3</v>
      </c>
      <c r="K42" s="43">
        <f t="shared" si="36"/>
        <v>4.3907995860247261E-3</v>
      </c>
      <c r="L42" s="43">
        <f t="shared" si="36"/>
        <v>0</v>
      </c>
      <c r="M42" s="43">
        <f t="shared" si="36"/>
        <v>-4.3907995860247261E-3</v>
      </c>
      <c r="N42" s="43">
        <f t="shared" si="36"/>
        <v>-8.781599172049244E-3</v>
      </c>
      <c r="O42" s="43">
        <f t="shared" si="36"/>
        <v>-1.317239875807397E-2</v>
      </c>
      <c r="P42" s="43">
        <f t="shared" si="36"/>
        <v>-1.7563198344098488E-2</v>
      </c>
      <c r="Q42" s="43">
        <f t="shared" si="36"/>
        <v>-2.1953997930123214E-2</v>
      </c>
      <c r="R42" s="43">
        <f t="shared" si="36"/>
        <v>-2.634479751614794E-2</v>
      </c>
      <c r="S42" s="43">
        <f t="shared" si="36"/>
        <v>-3.0735597102172458E-2</v>
      </c>
      <c r="T42" s="43">
        <f t="shared" si="36"/>
        <v>-3.5126396688197184E-2</v>
      </c>
      <c r="U42" s="43">
        <f t="shared" si="36"/>
        <v>-3.9517196274221913E-2</v>
      </c>
      <c r="V42" s="43">
        <f t="shared" si="36"/>
        <v>-4.3907995860246428E-2</v>
      </c>
    </row>
    <row r="43" spans="1:22" x14ac:dyDescent="0.3">
      <c r="A43" s="73" t="s">
        <v>89</v>
      </c>
      <c r="B43" s="43">
        <f t="shared" ref="B43:V43" si="37">(B25-$L25)/$L25</f>
        <v>1.7955927709645627E-2</v>
      </c>
      <c r="C43" s="43">
        <f t="shared" si="37"/>
        <v>1.6160334938680999E-2</v>
      </c>
      <c r="D43" s="43">
        <f t="shared" si="37"/>
        <v>1.4364742167716583E-2</v>
      </c>
      <c r="E43" s="43">
        <f t="shared" si="37"/>
        <v>1.2569149396751959E-2</v>
      </c>
      <c r="F43" s="43">
        <f t="shared" si="37"/>
        <v>1.0773556625787334E-2</v>
      </c>
      <c r="G43" s="43">
        <f t="shared" si="37"/>
        <v>8.9779638548229176E-3</v>
      </c>
      <c r="H43" s="43">
        <f t="shared" si="37"/>
        <v>7.1823710838582917E-3</v>
      </c>
      <c r="I43" s="43">
        <f t="shared" si="37"/>
        <v>5.3867783128936668E-3</v>
      </c>
      <c r="J43" s="43">
        <f t="shared" si="37"/>
        <v>3.5911855419290413E-3</v>
      </c>
      <c r="K43" s="43">
        <f t="shared" si="37"/>
        <v>1.7955927709646252E-3</v>
      </c>
      <c r="L43" s="43">
        <f t="shared" si="37"/>
        <v>0</v>
      </c>
      <c r="M43" s="43">
        <f t="shared" si="37"/>
        <v>-1.7955927709646252E-3</v>
      </c>
      <c r="N43" s="43">
        <f t="shared" si="37"/>
        <v>-3.5911855419290413E-3</v>
      </c>
      <c r="O43" s="43">
        <f t="shared" si="37"/>
        <v>-5.3867783128936668E-3</v>
      </c>
      <c r="P43" s="43">
        <f t="shared" si="37"/>
        <v>-7.1823710838582917E-3</v>
      </c>
      <c r="Q43" s="43">
        <f t="shared" si="37"/>
        <v>-8.9779638548229176E-3</v>
      </c>
      <c r="R43" s="43">
        <f t="shared" si="37"/>
        <v>-1.0773556625787334E-2</v>
      </c>
      <c r="S43" s="43">
        <f t="shared" si="37"/>
        <v>-1.2569149396751959E-2</v>
      </c>
      <c r="T43" s="43">
        <f t="shared" si="37"/>
        <v>-1.4364742167716583E-2</v>
      </c>
      <c r="U43" s="43">
        <f t="shared" si="37"/>
        <v>-1.6160334938680999E-2</v>
      </c>
      <c r="V43" s="43">
        <f t="shared" si="37"/>
        <v>-1.7955927709645627E-2</v>
      </c>
    </row>
    <row r="44" spans="1:22" x14ac:dyDescent="0.3">
      <c r="A44" s="73" t="s">
        <v>90</v>
      </c>
      <c r="B44" s="43">
        <f t="shared" ref="B44:V44" si="38">(B26-$L26)/$L26</f>
        <v>3.0880131655911173E-3</v>
      </c>
      <c r="C44" s="43">
        <f t="shared" si="38"/>
        <v>2.7792118490320892E-3</v>
      </c>
      <c r="D44" s="43">
        <f t="shared" si="38"/>
        <v>2.470410532472852E-3</v>
      </c>
      <c r="E44" s="43">
        <f t="shared" si="38"/>
        <v>2.1616092159138238E-3</v>
      </c>
      <c r="F44" s="43">
        <f t="shared" si="38"/>
        <v>1.8528078993547959E-3</v>
      </c>
      <c r="G44" s="43">
        <f t="shared" si="38"/>
        <v>1.5440065827955587E-3</v>
      </c>
      <c r="H44" s="43">
        <f t="shared" si="38"/>
        <v>1.2352052662365305E-3</v>
      </c>
      <c r="I44" s="43">
        <f t="shared" si="38"/>
        <v>9.2640394967729331E-4</v>
      </c>
      <c r="J44" s="43">
        <f t="shared" si="38"/>
        <v>6.1760263311826525E-4</v>
      </c>
      <c r="K44" s="43">
        <f t="shared" si="38"/>
        <v>3.0880131655902805E-4</v>
      </c>
      <c r="L44" s="43">
        <f t="shared" si="38"/>
        <v>0</v>
      </c>
      <c r="M44" s="43">
        <f t="shared" si="38"/>
        <v>-3.0880131655902805E-4</v>
      </c>
      <c r="N44" s="43">
        <f t="shared" si="38"/>
        <v>-6.1760263311826525E-4</v>
      </c>
      <c r="O44" s="43">
        <f t="shared" si="38"/>
        <v>-9.2640394967729331E-4</v>
      </c>
      <c r="P44" s="43">
        <f t="shared" si="38"/>
        <v>-1.2352052662365305E-3</v>
      </c>
      <c r="Q44" s="43">
        <f t="shared" si="38"/>
        <v>-1.5440065827955587E-3</v>
      </c>
      <c r="R44" s="43">
        <f t="shared" si="38"/>
        <v>-1.8528078993547959E-3</v>
      </c>
      <c r="S44" s="43">
        <f t="shared" si="38"/>
        <v>-2.1616092159138238E-3</v>
      </c>
      <c r="T44" s="43">
        <f t="shared" si="38"/>
        <v>-2.470410532472852E-3</v>
      </c>
      <c r="U44" s="43">
        <f t="shared" si="38"/>
        <v>-2.7792118490320892E-3</v>
      </c>
      <c r="V44" s="43">
        <f t="shared" si="38"/>
        <v>-3.0880131655911173E-3</v>
      </c>
    </row>
    <row r="45" spans="1:22" x14ac:dyDescent="0.3">
      <c r="A45" s="73" t="s">
        <v>91</v>
      </c>
      <c r="B45" s="43">
        <f t="shared" ref="B45:V45" si="39">(B27-$L27)/$L27</f>
        <v>3.9102567487271046E-3</v>
      </c>
      <c r="C45" s="43">
        <f t="shared" si="39"/>
        <v>3.5192310738543942E-3</v>
      </c>
      <c r="D45" s="43">
        <f t="shared" si="39"/>
        <v>3.1282053989816834E-3</v>
      </c>
      <c r="E45" s="43">
        <f t="shared" si="39"/>
        <v>2.737179724108973E-3</v>
      </c>
      <c r="F45" s="43">
        <f t="shared" si="39"/>
        <v>2.3461540492362627E-3</v>
      </c>
      <c r="G45" s="43">
        <f t="shared" si="39"/>
        <v>1.9551283743635523E-3</v>
      </c>
      <c r="H45" s="43">
        <f t="shared" si="39"/>
        <v>1.5641026994908417E-3</v>
      </c>
      <c r="I45" s="43">
        <f t="shared" si="39"/>
        <v>1.1730770246181313E-3</v>
      </c>
      <c r="J45" s="43">
        <f t="shared" si="39"/>
        <v>7.8205134974542085E-4</v>
      </c>
      <c r="K45" s="43">
        <f t="shared" si="39"/>
        <v>3.9102567487271043E-4</v>
      </c>
      <c r="L45" s="43">
        <f t="shared" si="39"/>
        <v>0</v>
      </c>
      <c r="M45" s="43">
        <f t="shared" si="39"/>
        <v>-3.9102567487271043E-4</v>
      </c>
      <c r="N45" s="43">
        <f t="shared" si="39"/>
        <v>-7.8205134974542085E-4</v>
      </c>
      <c r="O45" s="43">
        <f t="shared" si="39"/>
        <v>-1.1730770246181313E-3</v>
      </c>
      <c r="P45" s="43">
        <f t="shared" si="39"/>
        <v>-1.5641026994908417E-3</v>
      </c>
      <c r="Q45" s="43">
        <f t="shared" si="39"/>
        <v>-1.9551283743635523E-3</v>
      </c>
      <c r="R45" s="43">
        <f t="shared" si="39"/>
        <v>-2.3461540492362627E-3</v>
      </c>
      <c r="S45" s="43">
        <f t="shared" si="39"/>
        <v>-2.737179724108973E-3</v>
      </c>
      <c r="T45" s="43">
        <f t="shared" si="39"/>
        <v>-3.1282053989816834E-3</v>
      </c>
      <c r="U45" s="43">
        <f t="shared" si="39"/>
        <v>-3.5192310738543942E-3</v>
      </c>
      <c r="V45" s="43">
        <f t="shared" si="39"/>
        <v>-3.9102567487271046E-3</v>
      </c>
    </row>
    <row r="46" spans="1:22" x14ac:dyDescent="0.3">
      <c r="A46" s="73" t="s">
        <v>92</v>
      </c>
      <c r="B46" s="43">
        <f t="shared" ref="B46:V46" si="40">(B28-$L28)/$L28</f>
        <v>2.1876372482681839E-3</v>
      </c>
      <c r="C46" s="43">
        <f t="shared" si="40"/>
        <v>1.968873523441282E-3</v>
      </c>
      <c r="D46" s="43">
        <f t="shared" si="40"/>
        <v>1.7501097986145891E-3</v>
      </c>
      <c r="E46" s="43">
        <f t="shared" si="40"/>
        <v>1.531346073787687E-3</v>
      </c>
      <c r="F46" s="43">
        <f t="shared" si="40"/>
        <v>1.3125823489607848E-3</v>
      </c>
      <c r="G46" s="43">
        <f t="shared" si="40"/>
        <v>1.0938186241340919E-3</v>
      </c>
      <c r="H46" s="43">
        <f t="shared" si="40"/>
        <v>8.7505489930718992E-4</v>
      </c>
      <c r="I46" s="43">
        <f t="shared" si="40"/>
        <v>6.5629117448049704E-4</v>
      </c>
      <c r="J46" s="43">
        <f t="shared" si="40"/>
        <v>4.3752744965359496E-4</v>
      </c>
      <c r="K46" s="43">
        <f t="shared" si="40"/>
        <v>2.1876372482690205E-4</v>
      </c>
      <c r="L46" s="43">
        <f t="shared" si="40"/>
        <v>0</v>
      </c>
      <c r="M46" s="43">
        <f t="shared" si="40"/>
        <v>-2.1876372482690205E-4</v>
      </c>
      <c r="N46" s="43">
        <f t="shared" si="40"/>
        <v>-4.3752744965359496E-4</v>
      </c>
      <c r="O46" s="43">
        <f t="shared" si="40"/>
        <v>-6.5629117448049704E-4</v>
      </c>
      <c r="P46" s="43">
        <f t="shared" si="40"/>
        <v>-8.7505489930718992E-4</v>
      </c>
      <c r="Q46" s="43">
        <f t="shared" si="40"/>
        <v>-1.0938186241340919E-3</v>
      </c>
      <c r="R46" s="43">
        <f t="shared" si="40"/>
        <v>-1.3125823489607848E-3</v>
      </c>
      <c r="S46" s="43">
        <f t="shared" si="40"/>
        <v>-1.531346073787687E-3</v>
      </c>
      <c r="T46" s="43">
        <f t="shared" si="40"/>
        <v>-1.7501097986145891E-3</v>
      </c>
      <c r="U46" s="43">
        <f t="shared" si="40"/>
        <v>-1.968873523441282E-3</v>
      </c>
      <c r="V46" s="43">
        <f t="shared" si="40"/>
        <v>-2.1876372482681839E-3</v>
      </c>
    </row>
    <row r="47" spans="1:22" x14ac:dyDescent="0.3">
      <c r="A47" s="73" t="s">
        <v>93</v>
      </c>
      <c r="B47" s="43">
        <f t="shared" ref="B47:V47" si="41">(B29-$L29)/$L29</f>
        <v>3.663138970967008E-2</v>
      </c>
      <c r="C47" s="43">
        <f t="shared" si="41"/>
        <v>3.296825073870311E-2</v>
      </c>
      <c r="D47" s="43">
        <f t="shared" si="41"/>
        <v>2.9305111767736147E-2</v>
      </c>
      <c r="E47" s="43">
        <f t="shared" si="41"/>
        <v>2.5641972796769181E-2</v>
      </c>
      <c r="F47" s="43">
        <f t="shared" si="41"/>
        <v>2.1978833825802215E-2</v>
      </c>
      <c r="G47" s="43">
        <f t="shared" si="41"/>
        <v>1.831569485483504E-2</v>
      </c>
      <c r="H47" s="43">
        <f t="shared" si="41"/>
        <v>1.4652555883868074E-2</v>
      </c>
      <c r="I47" s="43">
        <f t="shared" si="41"/>
        <v>1.0989416912900897E-2</v>
      </c>
      <c r="J47" s="43">
        <f t="shared" si="41"/>
        <v>7.3262779419339319E-3</v>
      </c>
      <c r="K47" s="43">
        <f t="shared" si="41"/>
        <v>3.6631389709669659E-3</v>
      </c>
      <c r="L47" s="43">
        <f t="shared" si="41"/>
        <v>0</v>
      </c>
      <c r="M47" s="43">
        <f t="shared" si="41"/>
        <v>-3.6631389709669659E-3</v>
      </c>
      <c r="N47" s="43">
        <f t="shared" si="41"/>
        <v>-7.3262779419339319E-3</v>
      </c>
      <c r="O47" s="43">
        <f t="shared" si="41"/>
        <v>-1.0989416912901107E-2</v>
      </c>
      <c r="P47" s="43">
        <f t="shared" si="41"/>
        <v>-1.4652555883868074E-2</v>
      </c>
      <c r="Q47" s="43">
        <f t="shared" si="41"/>
        <v>-1.831569485483504E-2</v>
      </c>
      <c r="R47" s="43">
        <f t="shared" si="41"/>
        <v>-2.1978833825802215E-2</v>
      </c>
      <c r="S47" s="43">
        <f t="shared" si="41"/>
        <v>-2.5641972796769181E-2</v>
      </c>
      <c r="T47" s="43">
        <f t="shared" si="41"/>
        <v>-2.9305111767736147E-2</v>
      </c>
      <c r="U47" s="43">
        <f t="shared" si="41"/>
        <v>-3.296825073870311E-2</v>
      </c>
      <c r="V47" s="43">
        <f t="shared" si="41"/>
        <v>-3.6631389709670288E-2</v>
      </c>
    </row>
    <row r="48" spans="1:22" x14ac:dyDescent="0.3">
      <c r="A48" s="73" t="s">
        <v>95</v>
      </c>
      <c r="B48" s="43">
        <f t="shared" ref="B48:V48" si="42">(B30-$L30)/$L30</f>
        <v>6.8869682890135051E-2</v>
      </c>
      <c r="C48" s="43">
        <f t="shared" si="42"/>
        <v>6.1982714601121591E-2</v>
      </c>
      <c r="D48" s="43">
        <f t="shared" si="42"/>
        <v>5.5095746312108125E-2</v>
      </c>
      <c r="E48" s="43">
        <f t="shared" si="42"/>
        <v>4.8208778023094666E-2</v>
      </c>
      <c r="F48" s="43">
        <f t="shared" si="42"/>
        <v>4.13218097340812E-2</v>
      </c>
      <c r="G48" s="43">
        <f t="shared" si="42"/>
        <v>3.443484144506774E-2</v>
      </c>
      <c r="H48" s="43">
        <f t="shared" si="42"/>
        <v>2.7547873156054063E-2</v>
      </c>
      <c r="I48" s="43">
        <f t="shared" si="42"/>
        <v>2.0660904867040392E-2</v>
      </c>
      <c r="J48" s="43">
        <f t="shared" si="42"/>
        <v>1.3773936578026927E-2</v>
      </c>
      <c r="K48" s="43">
        <f t="shared" si="42"/>
        <v>6.8869682890134636E-3</v>
      </c>
      <c r="L48" s="43">
        <f t="shared" si="42"/>
        <v>0</v>
      </c>
      <c r="M48" s="43">
        <f t="shared" si="42"/>
        <v>-6.8869682890134636E-3</v>
      </c>
      <c r="N48" s="43">
        <f t="shared" si="42"/>
        <v>-1.3773936578026927E-2</v>
      </c>
      <c r="O48" s="43">
        <f t="shared" si="42"/>
        <v>-2.06609048670406E-2</v>
      </c>
      <c r="P48" s="43">
        <f t="shared" si="42"/>
        <v>-2.7547873156054063E-2</v>
      </c>
      <c r="Q48" s="43">
        <f t="shared" si="42"/>
        <v>-3.443484144506774E-2</v>
      </c>
      <c r="R48" s="43">
        <f t="shared" si="42"/>
        <v>-4.13218097340812E-2</v>
      </c>
      <c r="S48" s="43">
        <f t="shared" si="42"/>
        <v>-4.8208778023094666E-2</v>
      </c>
      <c r="T48" s="43">
        <f t="shared" si="42"/>
        <v>-5.5095746312108125E-2</v>
      </c>
      <c r="U48" s="43">
        <f t="shared" si="42"/>
        <v>-6.1982714601121695E-2</v>
      </c>
      <c r="V48" s="43">
        <f t="shared" si="42"/>
        <v>-6.8869682890135259E-2</v>
      </c>
    </row>
    <row r="49" spans="1:22" x14ac:dyDescent="0.3">
      <c r="A49" s="73" t="s">
        <v>96</v>
      </c>
      <c r="B49" s="43">
        <f t="shared" ref="B49:V49" si="43">(B31-$L31)/$L31</f>
        <v>6.9928394782052131E-3</v>
      </c>
      <c r="C49" s="43">
        <f t="shared" si="43"/>
        <v>6.2935555303847328E-3</v>
      </c>
      <c r="D49" s="43">
        <f t="shared" si="43"/>
        <v>5.5942715825642534E-3</v>
      </c>
      <c r="E49" s="43">
        <f t="shared" si="43"/>
        <v>4.894987634743774E-3</v>
      </c>
      <c r="F49" s="43">
        <f t="shared" si="43"/>
        <v>4.1957036869230855E-3</v>
      </c>
      <c r="G49" s="43">
        <f t="shared" si="43"/>
        <v>3.4964197391026066E-3</v>
      </c>
      <c r="H49" s="43">
        <f t="shared" si="43"/>
        <v>2.7971357912821267E-3</v>
      </c>
      <c r="I49" s="43">
        <f t="shared" si="43"/>
        <v>2.0978518434616473E-3</v>
      </c>
      <c r="J49" s="43">
        <f t="shared" si="43"/>
        <v>1.3985678956409588E-3</v>
      </c>
      <c r="K49" s="43">
        <f t="shared" si="43"/>
        <v>6.9928394782047942E-4</v>
      </c>
      <c r="L49" s="43">
        <f t="shared" si="43"/>
        <v>0</v>
      </c>
      <c r="M49" s="43">
        <f t="shared" si="43"/>
        <v>-6.9928394782047942E-4</v>
      </c>
      <c r="N49" s="43">
        <f t="shared" si="43"/>
        <v>-1.3985678956409588E-3</v>
      </c>
      <c r="O49" s="43">
        <f t="shared" si="43"/>
        <v>-2.0978518434616473E-3</v>
      </c>
      <c r="P49" s="43">
        <f t="shared" si="43"/>
        <v>-2.7971357912821267E-3</v>
      </c>
      <c r="Q49" s="43">
        <f t="shared" si="43"/>
        <v>-3.4964197391026066E-3</v>
      </c>
      <c r="R49" s="43">
        <f t="shared" si="43"/>
        <v>-4.1957036869230855E-3</v>
      </c>
      <c r="S49" s="43">
        <f t="shared" si="43"/>
        <v>-4.894987634743774E-3</v>
      </c>
      <c r="T49" s="43">
        <f t="shared" si="43"/>
        <v>-5.5942715825642534E-3</v>
      </c>
      <c r="U49" s="43">
        <f t="shared" si="43"/>
        <v>-6.2935555303847328E-3</v>
      </c>
      <c r="V49" s="43">
        <f t="shared" si="43"/>
        <v>-6.9928394782052131E-3</v>
      </c>
    </row>
    <row r="50" spans="1:22" x14ac:dyDescent="0.3">
      <c r="A50" s="73" t="s">
        <v>97</v>
      </c>
      <c r="B50" s="43">
        <f t="shared" ref="B50:V50" si="44">(B32-$L32)/$L32</f>
        <v>1.3438865108257741E-2</v>
      </c>
      <c r="C50" s="43">
        <f t="shared" si="44"/>
        <v>1.2094978597431966E-2</v>
      </c>
      <c r="D50" s="43">
        <f t="shared" si="44"/>
        <v>1.0751092086606193E-2</v>
      </c>
      <c r="E50" s="43">
        <f t="shared" si="44"/>
        <v>9.4072055757804182E-3</v>
      </c>
      <c r="F50" s="43">
        <f t="shared" si="44"/>
        <v>8.0633190649546434E-3</v>
      </c>
      <c r="G50" s="43">
        <f t="shared" si="44"/>
        <v>6.7194325541288704E-3</v>
      </c>
      <c r="H50" s="43">
        <f t="shared" si="44"/>
        <v>5.3755460433030965E-3</v>
      </c>
      <c r="I50" s="43">
        <f t="shared" si="44"/>
        <v>4.0316595324773217E-3</v>
      </c>
      <c r="J50" s="43">
        <f t="shared" si="44"/>
        <v>2.6877730216515482E-3</v>
      </c>
      <c r="K50" s="43">
        <f t="shared" si="44"/>
        <v>1.3438865108257741E-3</v>
      </c>
      <c r="L50" s="43">
        <f t="shared" si="44"/>
        <v>0</v>
      </c>
      <c r="M50" s="43">
        <f t="shared" si="44"/>
        <v>-1.3438865108257741E-3</v>
      </c>
      <c r="N50" s="43">
        <f t="shared" si="44"/>
        <v>-2.6877730216515482E-3</v>
      </c>
      <c r="O50" s="43">
        <f t="shared" si="44"/>
        <v>-4.0316595324773217E-3</v>
      </c>
      <c r="P50" s="43">
        <f t="shared" si="44"/>
        <v>-5.3755460433030965E-3</v>
      </c>
      <c r="Q50" s="43">
        <f t="shared" si="44"/>
        <v>-6.7194325541288704E-3</v>
      </c>
      <c r="R50" s="43">
        <f t="shared" si="44"/>
        <v>-8.0633190649546434E-3</v>
      </c>
      <c r="S50" s="43">
        <f t="shared" si="44"/>
        <v>-9.4072055757804182E-3</v>
      </c>
      <c r="T50" s="43">
        <f t="shared" si="44"/>
        <v>-1.0751092086606193E-2</v>
      </c>
      <c r="U50" s="43">
        <f t="shared" si="44"/>
        <v>-1.2094978597431966E-2</v>
      </c>
      <c r="V50" s="43">
        <f t="shared" si="44"/>
        <v>-1.3438865108257741E-2</v>
      </c>
    </row>
    <row r="51" spans="1:22" x14ac:dyDescent="0.3">
      <c r="A51" s="73" t="s">
        <v>98</v>
      </c>
      <c r="B51" s="43">
        <f t="shared" ref="B51:V51" si="45">(B33-$L33)/$L33</f>
        <v>1.7866409723478584E-3</v>
      </c>
      <c r="C51" s="43">
        <f t="shared" si="45"/>
        <v>1.6079768751131353E-3</v>
      </c>
      <c r="D51" s="43">
        <f t="shared" si="45"/>
        <v>1.4293127778782031E-3</v>
      </c>
      <c r="E51" s="43">
        <f t="shared" si="45"/>
        <v>1.25064868064348E-3</v>
      </c>
      <c r="F51" s="43">
        <f t="shared" si="45"/>
        <v>1.0719845834087569E-3</v>
      </c>
      <c r="G51" s="43">
        <f t="shared" si="45"/>
        <v>8.9332048617382469E-4</v>
      </c>
      <c r="H51" s="43">
        <f t="shared" si="45"/>
        <v>7.1465638893910156E-4</v>
      </c>
      <c r="I51" s="43">
        <f t="shared" si="45"/>
        <v>5.3599229170437843E-4</v>
      </c>
      <c r="J51" s="43">
        <f t="shared" si="45"/>
        <v>3.5732819446965535E-4</v>
      </c>
      <c r="K51" s="43">
        <f t="shared" si="45"/>
        <v>1.786640972347231E-4</v>
      </c>
      <c r="L51" s="43">
        <f t="shared" si="45"/>
        <v>0</v>
      </c>
      <c r="M51" s="43">
        <f t="shared" si="45"/>
        <v>-1.786640972347231E-4</v>
      </c>
      <c r="N51" s="43">
        <f t="shared" si="45"/>
        <v>-3.5732819446965535E-4</v>
      </c>
      <c r="O51" s="43">
        <f t="shared" si="45"/>
        <v>-5.3599229170437843E-4</v>
      </c>
      <c r="P51" s="43">
        <f t="shared" si="45"/>
        <v>-7.1465638893910156E-4</v>
      </c>
      <c r="Q51" s="43">
        <f t="shared" si="45"/>
        <v>-8.9332048617382469E-4</v>
      </c>
      <c r="R51" s="43">
        <f t="shared" si="45"/>
        <v>-1.0719845834087569E-3</v>
      </c>
      <c r="S51" s="43">
        <f t="shared" si="45"/>
        <v>-1.25064868064348E-3</v>
      </c>
      <c r="T51" s="43">
        <f t="shared" si="45"/>
        <v>-1.4293127778782031E-3</v>
      </c>
      <c r="U51" s="43">
        <f t="shared" si="45"/>
        <v>-1.6079768751131353E-3</v>
      </c>
      <c r="V51" s="43">
        <f t="shared" si="45"/>
        <v>-1.7866409723478584E-3</v>
      </c>
    </row>
    <row r="52" spans="1:22" x14ac:dyDescent="0.3">
      <c r="A52" s="73" t="s">
        <v>99</v>
      </c>
      <c r="B52" s="43">
        <f t="shared" ref="B52:V52" si="46">(B34-$L34)/$L34</f>
        <v>3.6435211379578392E-2</v>
      </c>
      <c r="C52" s="43">
        <f t="shared" si="46"/>
        <v>3.2791690241620652E-2</v>
      </c>
      <c r="D52" s="43">
        <f t="shared" si="46"/>
        <v>2.9148169103662712E-2</v>
      </c>
      <c r="E52" s="43">
        <f t="shared" si="46"/>
        <v>2.5504647965704976E-2</v>
      </c>
      <c r="F52" s="43">
        <f t="shared" si="46"/>
        <v>2.1861126827747032E-2</v>
      </c>
      <c r="G52" s="43">
        <f t="shared" si="46"/>
        <v>1.82176056897893E-2</v>
      </c>
      <c r="H52" s="43">
        <f t="shared" si="46"/>
        <v>1.4574084551831356E-2</v>
      </c>
      <c r="I52" s="43">
        <f t="shared" si="46"/>
        <v>1.0930563413873412E-2</v>
      </c>
      <c r="J52" s="43">
        <f t="shared" si="46"/>
        <v>7.287042275915678E-3</v>
      </c>
      <c r="K52" s="43">
        <f t="shared" si="46"/>
        <v>3.6435211379577345E-3</v>
      </c>
      <c r="L52" s="43">
        <f t="shared" si="46"/>
        <v>0</v>
      </c>
      <c r="M52" s="43">
        <f t="shared" si="46"/>
        <v>-3.6435211379579435E-3</v>
      </c>
      <c r="N52" s="43">
        <f t="shared" si="46"/>
        <v>-7.287042275915678E-3</v>
      </c>
      <c r="O52" s="43">
        <f t="shared" si="46"/>
        <v>-1.0930563413873412E-2</v>
      </c>
      <c r="P52" s="43">
        <f t="shared" si="46"/>
        <v>-1.4574084551831356E-2</v>
      </c>
      <c r="Q52" s="43">
        <f t="shared" si="46"/>
        <v>-1.82176056897893E-2</v>
      </c>
      <c r="R52" s="43">
        <f t="shared" si="46"/>
        <v>-2.1861126827747032E-2</v>
      </c>
      <c r="S52" s="43">
        <f t="shared" si="46"/>
        <v>-2.5504647965704976E-2</v>
      </c>
      <c r="T52" s="43">
        <f t="shared" si="46"/>
        <v>-2.9148169103662712E-2</v>
      </c>
      <c r="U52" s="43">
        <f t="shared" si="46"/>
        <v>-3.2791690241620652E-2</v>
      </c>
      <c r="V52" s="43">
        <f t="shared" si="46"/>
        <v>-3.64352113795786E-2</v>
      </c>
    </row>
    <row r="53" spans="1:22" x14ac:dyDescent="0.3">
      <c r="A53" s="73" t="s">
        <v>102</v>
      </c>
      <c r="B53" s="43">
        <f t="shared" ref="B53:V53" si="47">(B35-$L35)/$L35</f>
        <v>1.4575516658639955E-2</v>
      </c>
      <c r="C53" s="43">
        <f t="shared" si="47"/>
        <v>1.3117964992775856E-2</v>
      </c>
      <c r="D53" s="43">
        <f t="shared" si="47"/>
        <v>1.1660413326911964E-2</v>
      </c>
      <c r="E53" s="43">
        <f t="shared" si="47"/>
        <v>1.0202861661048074E-2</v>
      </c>
      <c r="F53" s="43">
        <f t="shared" si="47"/>
        <v>8.7453099951839731E-3</v>
      </c>
      <c r="G53" s="43">
        <f t="shared" si="47"/>
        <v>7.2877583293198735E-3</v>
      </c>
      <c r="H53" s="43">
        <f t="shared" si="47"/>
        <v>5.8302066634559821E-3</v>
      </c>
      <c r="I53" s="43">
        <f t="shared" si="47"/>
        <v>4.3726549975920915E-3</v>
      </c>
      <c r="J53" s="43">
        <f t="shared" si="47"/>
        <v>2.915103331727991E-3</v>
      </c>
      <c r="K53" s="43">
        <f t="shared" si="47"/>
        <v>1.457551665863891E-3</v>
      </c>
      <c r="L53" s="43">
        <f t="shared" si="47"/>
        <v>0</v>
      </c>
      <c r="M53" s="43">
        <f t="shared" si="47"/>
        <v>-1.457551665863891E-3</v>
      </c>
      <c r="N53" s="43">
        <f t="shared" si="47"/>
        <v>-2.915103331727991E-3</v>
      </c>
      <c r="O53" s="43">
        <f t="shared" si="47"/>
        <v>-4.3726549975920915E-3</v>
      </c>
      <c r="P53" s="43">
        <f t="shared" si="47"/>
        <v>-5.8302066634559821E-3</v>
      </c>
      <c r="Q53" s="43">
        <f t="shared" si="47"/>
        <v>-7.2877583293198735E-3</v>
      </c>
      <c r="R53" s="43">
        <f t="shared" si="47"/>
        <v>-8.7453099951839731E-3</v>
      </c>
      <c r="S53" s="43">
        <f t="shared" si="47"/>
        <v>-1.0202861661048074E-2</v>
      </c>
      <c r="T53" s="43">
        <f t="shared" si="47"/>
        <v>-1.1660413326911964E-2</v>
      </c>
      <c r="U53" s="43">
        <f t="shared" si="47"/>
        <v>-1.3117964992776066E-2</v>
      </c>
      <c r="V53" s="43">
        <f t="shared" si="47"/>
        <v>-1.4575516658639955E-2</v>
      </c>
    </row>
  </sheetData>
  <sheetProtection algorithmName="SHA-512" hashValue="fRHcGEg83jbh1cVsLG8iVGxyb/UdtGUryqbApQ7PUQnJWw/7zKOJ31JzRVIRduHEsuqj1NghNc11KkH72gQlcA==" saltValue="vJOvPESJWBfDXeZt9UDcpg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707E-3373-4553-BB9F-7E06EB849B31}">
  <dimension ref="B3:AA71"/>
  <sheetViews>
    <sheetView topLeftCell="A22" zoomScale="70" zoomScaleNormal="70" workbookViewId="0">
      <selection activeCell="K29" sqref="H29:K31"/>
    </sheetView>
  </sheetViews>
  <sheetFormatPr defaultRowHeight="14.4" x14ac:dyDescent="0.3"/>
  <cols>
    <col min="2" max="2" width="36" bestFit="1" customWidth="1"/>
    <col min="3" max="3" width="18.6640625" bestFit="1" customWidth="1"/>
    <col min="5" max="5" width="13.33203125" bestFit="1" customWidth="1"/>
    <col min="7" max="7" width="13.33203125" bestFit="1" customWidth="1"/>
    <col min="9" max="9" width="13.33203125" bestFit="1" customWidth="1"/>
    <col min="11" max="11" width="13.33203125" bestFit="1" customWidth="1"/>
    <col min="13" max="13" width="13.33203125" bestFit="1" customWidth="1"/>
    <col min="15" max="15" width="13.33203125" bestFit="1" customWidth="1"/>
    <col min="17" max="17" width="12.77734375" bestFit="1" customWidth="1"/>
    <col min="21" max="22" width="16.109375" bestFit="1" customWidth="1"/>
    <col min="23" max="23" width="4.6640625" bestFit="1" customWidth="1"/>
    <col min="25" max="25" width="30" bestFit="1" customWidth="1"/>
    <col min="26" max="26" width="16.109375" bestFit="1" customWidth="1"/>
  </cols>
  <sheetData>
    <row r="3" spans="2:16" x14ac:dyDescent="0.3">
      <c r="B3" s="115" t="s">
        <v>66</v>
      </c>
      <c r="C3" s="115"/>
      <c r="D3" s="21" t="s">
        <v>67</v>
      </c>
      <c r="E3" s="20" t="s">
        <v>68</v>
      </c>
      <c r="F3" s="22" t="s">
        <v>67</v>
      </c>
      <c r="G3" s="20" t="s">
        <v>69</v>
      </c>
      <c r="H3" s="22" t="s">
        <v>67</v>
      </c>
      <c r="I3" s="20" t="s">
        <v>70</v>
      </c>
      <c r="J3" s="22" t="s">
        <v>67</v>
      </c>
      <c r="K3" s="20" t="s">
        <v>71</v>
      </c>
      <c r="L3" s="22" t="s">
        <v>67</v>
      </c>
      <c r="M3" s="20" t="s">
        <v>72</v>
      </c>
      <c r="N3" s="22" t="s">
        <v>67</v>
      </c>
      <c r="O3" s="23" t="s">
        <v>18</v>
      </c>
      <c r="P3" s="24" t="s">
        <v>67</v>
      </c>
    </row>
    <row r="4" spans="2:16" x14ac:dyDescent="0.3">
      <c r="B4" s="25"/>
      <c r="C4" s="26"/>
      <c r="D4" s="27"/>
      <c r="E4" s="28">
        <v>0</v>
      </c>
      <c r="F4" s="29"/>
      <c r="G4" s="28">
        <v>0</v>
      </c>
      <c r="H4" s="29"/>
      <c r="I4" s="28">
        <v>0</v>
      </c>
      <c r="J4" s="29"/>
      <c r="K4" s="28">
        <v>0</v>
      </c>
      <c r="L4" s="29"/>
      <c r="M4" s="28">
        <v>0</v>
      </c>
      <c r="N4" s="29"/>
      <c r="O4" s="30">
        <v>0</v>
      </c>
      <c r="P4" s="29"/>
    </row>
    <row r="5" spans="2:16" x14ac:dyDescent="0.3">
      <c r="B5" s="25" t="s">
        <v>73</v>
      </c>
      <c r="C5" s="26"/>
      <c r="D5" s="27"/>
      <c r="E5" s="31">
        <f>$C$6-E6</f>
        <v>0</v>
      </c>
      <c r="F5" s="29"/>
      <c r="G5" s="31">
        <f>$C$9-G9</f>
        <v>0</v>
      </c>
      <c r="H5" s="29"/>
      <c r="I5" s="31">
        <f>$C$11-I11</f>
        <v>0</v>
      </c>
      <c r="J5" s="29"/>
      <c r="K5" s="31">
        <f>$C$12-K12</f>
        <v>0</v>
      </c>
      <c r="L5" s="29"/>
      <c r="M5" s="31">
        <f>$C$13-M13</f>
        <v>0</v>
      </c>
      <c r="N5" s="29"/>
      <c r="O5" s="32">
        <f>$C$15-O15</f>
        <v>0</v>
      </c>
      <c r="P5" s="29"/>
    </row>
    <row r="6" spans="2:16" x14ac:dyDescent="0.3">
      <c r="B6" s="25" t="s">
        <v>68</v>
      </c>
      <c r="C6" s="33">
        <v>-90859468.817164496</v>
      </c>
      <c r="D6" s="27"/>
      <c r="E6" s="34">
        <f>$C$6*(1+E4)</f>
        <v>-90859468.817164496</v>
      </c>
      <c r="F6" s="35">
        <f>E6/E$8</f>
        <v>-0.181718937634329</v>
      </c>
      <c r="G6" s="36">
        <f>$C$6</f>
        <v>-90859468.817164496</v>
      </c>
      <c r="H6" s="35">
        <f>G6/G$8</f>
        <v>-0.181718937634329</v>
      </c>
      <c r="I6" s="36">
        <f>$C$6</f>
        <v>-90859468.817164496</v>
      </c>
      <c r="J6" s="35">
        <f>I6/I$8</f>
        <v>-0.181718937634329</v>
      </c>
      <c r="K6" s="36">
        <f>$C$6</f>
        <v>-90859468.817164496</v>
      </c>
      <c r="L6" s="35">
        <f>K6/K$8</f>
        <v>-0.181718937634329</v>
      </c>
      <c r="M6" s="36">
        <f>$C$6</f>
        <v>-90859468.817164496</v>
      </c>
      <c r="N6" s="35">
        <f>M6/M$8</f>
        <v>-0.181718937634329</v>
      </c>
      <c r="O6" s="36">
        <f>$C$6</f>
        <v>-90859468.817164496</v>
      </c>
      <c r="P6" s="35">
        <f>O6/O$8</f>
        <v>-0.181718937634329</v>
      </c>
    </row>
    <row r="7" spans="2:16" x14ac:dyDescent="0.3">
      <c r="B7" s="25" t="s">
        <v>74</v>
      </c>
      <c r="C7" s="33">
        <f>C8/-C6</f>
        <v>5.5030037761517674</v>
      </c>
      <c r="D7" s="27"/>
      <c r="E7" s="36">
        <f>C7</f>
        <v>5.5030037761517674</v>
      </c>
      <c r="F7" s="35"/>
      <c r="G7" s="36">
        <f>E7</f>
        <v>5.5030037761517674</v>
      </c>
      <c r="H7" s="35"/>
      <c r="I7" s="36">
        <f>G7</f>
        <v>5.5030037761517674</v>
      </c>
      <c r="J7" s="35"/>
      <c r="K7" s="36">
        <f>I7</f>
        <v>5.5030037761517674</v>
      </c>
      <c r="L7" s="35"/>
      <c r="M7" s="36">
        <f>K7</f>
        <v>5.5030037761517674</v>
      </c>
      <c r="N7" s="35"/>
      <c r="O7" s="36">
        <f>M7</f>
        <v>5.5030037761517674</v>
      </c>
      <c r="P7" s="35"/>
    </row>
    <row r="8" spans="2:16" x14ac:dyDescent="0.3">
      <c r="B8" s="25" t="s">
        <v>75</v>
      </c>
      <c r="C8" s="55">
        <v>500000000</v>
      </c>
      <c r="D8" s="27"/>
      <c r="E8" s="37">
        <f>E7*-E6</f>
        <v>500000000</v>
      </c>
      <c r="F8" s="35"/>
      <c r="G8" s="37">
        <f>G7*-G6</f>
        <v>500000000</v>
      </c>
      <c r="H8" s="35"/>
      <c r="I8" s="37">
        <f>I7*-I6</f>
        <v>500000000</v>
      </c>
      <c r="J8" s="35"/>
      <c r="K8" s="37">
        <f>K7*-K6</f>
        <v>500000000</v>
      </c>
      <c r="L8" s="35"/>
      <c r="M8" s="37">
        <f>M7*-M6</f>
        <v>500000000</v>
      </c>
      <c r="N8" s="35"/>
      <c r="O8" s="37">
        <f>O7*-O6</f>
        <v>500000000</v>
      </c>
      <c r="P8" s="35"/>
    </row>
    <row r="9" spans="2:16" x14ac:dyDescent="0.3">
      <c r="B9" s="25" t="s">
        <v>69</v>
      </c>
      <c r="C9" s="38">
        <v>-178544998.40999171</v>
      </c>
      <c r="D9" s="27">
        <f>C9/$C$8</f>
        <v>-0.35708999681998344</v>
      </c>
      <c r="E9" s="37">
        <f>D9*$E$8</f>
        <v>-178544998.40999171</v>
      </c>
      <c r="F9" s="35">
        <f>E9/E$8</f>
        <v>-0.35708999681998344</v>
      </c>
      <c r="G9" s="39">
        <f>$D$9*G8*(1+G4)</f>
        <v>-178544998.40999171</v>
      </c>
      <c r="H9" s="35">
        <f>G9/G$8</f>
        <v>-0.35708999681998344</v>
      </c>
      <c r="I9" s="37">
        <f>$D$9*I8</f>
        <v>-178544998.40999171</v>
      </c>
      <c r="J9" s="35">
        <f>I9/I$8</f>
        <v>-0.35708999681998344</v>
      </c>
      <c r="K9" s="37">
        <f>$D$9*K8</f>
        <v>-178544998.40999171</v>
      </c>
      <c r="L9" s="35">
        <f>K9/K$8</f>
        <v>-0.35708999681998344</v>
      </c>
      <c r="M9" s="37">
        <f>$D$9*M8</f>
        <v>-178544998.40999171</v>
      </c>
      <c r="N9" s="35">
        <f>M9/M$8</f>
        <v>-0.35708999681998344</v>
      </c>
      <c r="O9" s="37">
        <f>$D$9*O8</f>
        <v>-178544998.40999171</v>
      </c>
      <c r="P9" s="35">
        <f>O9/O$8</f>
        <v>-0.35708999681998344</v>
      </c>
    </row>
    <row r="10" spans="2:16" x14ac:dyDescent="0.3">
      <c r="B10" s="25" t="s">
        <v>76</v>
      </c>
      <c r="C10" s="38">
        <v>321455001.59000826</v>
      </c>
      <c r="D10" s="27">
        <f>C10/$C$8</f>
        <v>0.64291000318001656</v>
      </c>
      <c r="E10" s="37">
        <f>E8+E9</f>
        <v>321455001.59000826</v>
      </c>
      <c r="F10" s="35">
        <f t="shared" ref="F10:H15" si="0">E10/E$8</f>
        <v>0.64291000318001656</v>
      </c>
      <c r="G10" s="37">
        <f>G8+G9</f>
        <v>321455001.59000826</v>
      </c>
      <c r="H10" s="35">
        <f t="shared" si="0"/>
        <v>0.64291000318001656</v>
      </c>
      <c r="I10" s="37">
        <f>I8+I9</f>
        <v>321455001.59000826</v>
      </c>
      <c r="J10" s="35">
        <f t="shared" ref="J10:J11" si="1">I10/I$8</f>
        <v>0.64291000318001656</v>
      </c>
      <c r="K10" s="37">
        <f>K8+K9</f>
        <v>321455001.59000826</v>
      </c>
      <c r="L10" s="35">
        <f>K10/K$8</f>
        <v>0.64291000318001656</v>
      </c>
      <c r="M10" s="37">
        <f>M8+M9</f>
        <v>321455001.59000826</v>
      </c>
      <c r="N10" s="35">
        <f t="shared" ref="N10:N11" si="2">M10/M$8</f>
        <v>0.64291000318001656</v>
      </c>
      <c r="O10" s="37">
        <f>O8+O9</f>
        <v>321455001.59000826</v>
      </c>
      <c r="P10" s="35">
        <f t="shared" ref="P10:P11" si="3">O10/O$8</f>
        <v>0.64291000318001656</v>
      </c>
    </row>
    <row r="11" spans="2:16" x14ac:dyDescent="0.3">
      <c r="B11" s="25" t="s">
        <v>70</v>
      </c>
      <c r="C11" s="38">
        <v>-31005339.637003053</v>
      </c>
      <c r="D11" s="27">
        <f>C11/C10</f>
        <v>-9.6453125581004454E-2</v>
      </c>
      <c r="E11" s="37">
        <f>$D$11*E10</f>
        <v>-31005339.637003053</v>
      </c>
      <c r="F11" s="35">
        <f>E11/E$10</f>
        <v>-9.6453125581004454E-2</v>
      </c>
      <c r="G11" s="37">
        <f>$D$11*G10</f>
        <v>-31005339.637003053</v>
      </c>
      <c r="H11" s="35">
        <f t="shared" si="0"/>
        <v>-6.2010679274006109E-2</v>
      </c>
      <c r="I11" s="39">
        <f>$D$11*I10*(1+I4)</f>
        <v>-31005339.637003053</v>
      </c>
      <c r="J11" s="35">
        <f t="shared" si="1"/>
        <v>-6.2010679274006109E-2</v>
      </c>
      <c r="K11" s="37">
        <f>$D$11*K10</f>
        <v>-31005339.637003053</v>
      </c>
      <c r="L11" s="35">
        <f t="shared" ref="L11" si="4">K11/K$8</f>
        <v>-6.2010679274006109E-2</v>
      </c>
      <c r="M11" s="37">
        <f>$D$11*M10</f>
        <v>-31005339.637003053</v>
      </c>
      <c r="N11" s="35">
        <f t="shared" si="2"/>
        <v>-6.2010679274006109E-2</v>
      </c>
      <c r="O11" s="37">
        <f>$D$11*O10</f>
        <v>-31005339.637003053</v>
      </c>
      <c r="P11" s="35">
        <f t="shared" si="3"/>
        <v>-6.2010679274006109E-2</v>
      </c>
    </row>
    <row r="12" spans="2:16" x14ac:dyDescent="0.3">
      <c r="B12" s="25" t="s">
        <v>71</v>
      </c>
      <c r="C12" s="38">
        <f>C10+C11+C6</f>
        <v>199590193.13584071</v>
      </c>
      <c r="D12" s="27">
        <f>C12/C10</f>
        <v>0.62089621299594222</v>
      </c>
      <c r="E12" s="37">
        <f>E10+E11+E6</f>
        <v>199590193.13584071</v>
      </c>
      <c r="F12" s="35">
        <f>E12/E$10</f>
        <v>0.62089621299594222</v>
      </c>
      <c r="G12" s="37">
        <f>G10+G11+G6</f>
        <v>199590193.13584071</v>
      </c>
      <c r="H12" s="35">
        <f>G12/G$10</f>
        <v>0.62089621299594222</v>
      </c>
      <c r="I12" s="37">
        <f>I10+I11+I6</f>
        <v>199590193.13584071</v>
      </c>
      <c r="J12" s="35">
        <f>I12/I$10</f>
        <v>0.62089621299594222</v>
      </c>
      <c r="K12" s="39">
        <f>(K10+K11+K6)*(1+K4)</f>
        <v>199590193.13584071</v>
      </c>
      <c r="L12" s="35">
        <f>K12/K$10</f>
        <v>0.62089621299594222</v>
      </c>
      <c r="M12" s="37">
        <f>M10+M11+M6</f>
        <v>199590193.13584071</v>
      </c>
      <c r="N12" s="35">
        <f>M12/M$10</f>
        <v>0.62089621299594222</v>
      </c>
      <c r="O12" s="37">
        <f>O10+O11+O6</f>
        <v>199590193.13584071</v>
      </c>
      <c r="P12" s="35">
        <f>O12/O$10</f>
        <v>0.62089621299594222</v>
      </c>
    </row>
    <row r="13" spans="2:16" x14ac:dyDescent="0.3">
      <c r="B13" s="25" t="s">
        <v>17</v>
      </c>
      <c r="C13" s="40">
        <v>-117955891.83472499</v>
      </c>
      <c r="D13" s="27">
        <f>C13/$C$10</f>
        <v>-0.36694371296536515</v>
      </c>
      <c r="E13" s="37">
        <f>$D$13*E10</f>
        <v>-117955891.83472499</v>
      </c>
      <c r="F13" s="27">
        <f>E13/$E$10</f>
        <v>-0.36694371296536515</v>
      </c>
      <c r="G13" s="37">
        <f>$D$13*G10</f>
        <v>-117955891.83472499</v>
      </c>
      <c r="H13" s="27">
        <f>G13/$C$10</f>
        <v>-0.36694371296536515</v>
      </c>
      <c r="I13" s="37">
        <f>$D$13*I10</f>
        <v>-117955891.83472499</v>
      </c>
      <c r="J13" s="27">
        <f>I13/$C$10</f>
        <v>-0.36694371296536515</v>
      </c>
      <c r="K13" s="37">
        <f>$D$13*K10</f>
        <v>-117955891.83472499</v>
      </c>
      <c r="L13" s="27">
        <f>K13/$C$10</f>
        <v>-0.36694371296536515</v>
      </c>
      <c r="M13" s="39">
        <f>$D$13*M10*(1+M4)</f>
        <v>-117955891.83472499</v>
      </c>
      <c r="N13" s="27">
        <f>M13/$C$10</f>
        <v>-0.36694371296536515</v>
      </c>
      <c r="O13" s="37">
        <f>$D$13*O10</f>
        <v>-117955891.83472499</v>
      </c>
      <c r="P13" s="27">
        <f>O13/$C$10</f>
        <v>-0.36694371296536515</v>
      </c>
    </row>
    <row r="14" spans="2:16" x14ac:dyDescent="0.3">
      <c r="B14" s="25" t="s">
        <v>77</v>
      </c>
      <c r="C14" s="38">
        <f>SUM(C13+C12)</f>
        <v>81634301.301115721</v>
      </c>
      <c r="D14" s="27">
        <f>C14/$C$10</f>
        <v>0.25395250003057707</v>
      </c>
      <c r="E14" s="37">
        <f>SUM(E13+E12)</f>
        <v>81634301.301115721</v>
      </c>
      <c r="F14" s="35">
        <f>E14/E$10</f>
        <v>0.25395250003057707</v>
      </c>
      <c r="G14" s="37">
        <f>SUM(G13+G12)</f>
        <v>81634301.301115721</v>
      </c>
      <c r="H14" s="35">
        <f t="shared" si="0"/>
        <v>0.16326860260223144</v>
      </c>
      <c r="I14" s="37">
        <f>SUM(I13+I12)</f>
        <v>81634301.301115721</v>
      </c>
      <c r="J14" s="35">
        <f t="shared" ref="J14:J15" si="5">I14/I$8</f>
        <v>0.16326860260223144</v>
      </c>
      <c r="K14" s="37">
        <f>SUM(K13+K12)</f>
        <v>81634301.301115721</v>
      </c>
      <c r="L14" s="35">
        <f t="shared" ref="L14:L15" si="6">K14/K$8</f>
        <v>0.16326860260223144</v>
      </c>
      <c r="M14" s="37">
        <f>SUM(M13+M12)</f>
        <v>81634301.301115721</v>
      </c>
      <c r="N14" s="35">
        <f t="shared" ref="N14:N15" si="7">M14/M$8</f>
        <v>0.16326860260223144</v>
      </c>
      <c r="O14" s="37">
        <f>SUM(O13+O12)</f>
        <v>81634301.301115721</v>
      </c>
      <c r="P14" s="35">
        <f t="shared" ref="P14:P15" si="8">O14/O$8</f>
        <v>0.16326860260223144</v>
      </c>
    </row>
    <row r="15" spans="2:16" x14ac:dyDescent="0.3">
      <c r="B15" s="25" t="s">
        <v>18</v>
      </c>
      <c r="C15" s="38">
        <v>-10384959.660062943</v>
      </c>
      <c r="D15" s="27">
        <f>C15/$C$10</f>
        <v>-3.2306106947149575E-2</v>
      </c>
      <c r="E15" s="37">
        <f>D15*$E$10</f>
        <v>-10384959.660062943</v>
      </c>
      <c r="F15" s="35">
        <f>E15/E$10</f>
        <v>-3.2306106947149575E-2</v>
      </c>
      <c r="G15" s="37">
        <f>D15*$G$10</f>
        <v>-10384959.660062943</v>
      </c>
      <c r="H15" s="35">
        <f t="shared" si="0"/>
        <v>-2.0769919320125885E-2</v>
      </c>
      <c r="I15" s="37">
        <f>D15*$I$10</f>
        <v>-10384959.660062943</v>
      </c>
      <c r="J15" s="35">
        <f t="shared" si="5"/>
        <v>-2.0769919320125885E-2</v>
      </c>
      <c r="K15" s="37">
        <f>D15*$K$10</f>
        <v>-10384959.660062943</v>
      </c>
      <c r="L15" s="35">
        <f t="shared" si="6"/>
        <v>-2.0769919320125885E-2</v>
      </c>
      <c r="M15" s="37">
        <f>D15*$M$10</f>
        <v>-10384959.660062943</v>
      </c>
      <c r="N15" s="35">
        <f t="shared" si="7"/>
        <v>-2.0769919320125885E-2</v>
      </c>
      <c r="O15" s="39">
        <f>D15*$O$10*(1+O4)</f>
        <v>-10384959.660062943</v>
      </c>
      <c r="P15" s="35">
        <f t="shared" si="8"/>
        <v>-2.0769919320125885E-2</v>
      </c>
    </row>
    <row r="16" spans="2:16" x14ac:dyDescent="0.3">
      <c r="B16" s="41" t="s">
        <v>78</v>
      </c>
      <c r="C16" s="42">
        <f>C14+C15</f>
        <v>71249341.641052783</v>
      </c>
      <c r="D16" s="35">
        <f>C16/C10</f>
        <v>0.22164639308342751</v>
      </c>
      <c r="E16" s="37">
        <f>E14+E15</f>
        <v>71249341.641052783</v>
      </c>
      <c r="F16" s="35">
        <f>E16/E$10</f>
        <v>0.22164639308342751</v>
      </c>
      <c r="G16" s="37">
        <f>G14+G15</f>
        <v>71249341.641052783</v>
      </c>
      <c r="H16" s="35">
        <f>G16/G$8</f>
        <v>0.14249868328210558</v>
      </c>
      <c r="I16" s="37">
        <f>I14+I15</f>
        <v>71249341.641052783</v>
      </c>
      <c r="J16" s="35">
        <f>I16/I$8</f>
        <v>0.14249868328210558</v>
      </c>
      <c r="K16" s="37">
        <f>K14+K15</f>
        <v>71249341.641052783</v>
      </c>
      <c r="L16" s="35">
        <f>K16/K$8</f>
        <v>0.14249868328210558</v>
      </c>
      <c r="M16" s="37">
        <f>M14+M15</f>
        <v>71249341.641052783</v>
      </c>
      <c r="N16" s="35">
        <f>M16/M$8</f>
        <v>0.14249868328210558</v>
      </c>
      <c r="O16" s="37">
        <f>O14+O15</f>
        <v>71249341.641052783</v>
      </c>
      <c r="P16" s="35">
        <f>O16/O$8</f>
        <v>0.14249868328210558</v>
      </c>
    </row>
    <row r="17" spans="2:27" x14ac:dyDescent="0.3">
      <c r="D17" s="19"/>
      <c r="F17" s="43"/>
      <c r="H17" s="43"/>
    </row>
    <row r="18" spans="2:27" x14ac:dyDescent="0.3">
      <c r="D18" s="19"/>
      <c r="F18" s="43"/>
    </row>
    <row r="19" spans="2:27" x14ac:dyDescent="0.3">
      <c r="D19" s="19" t="s">
        <v>79</v>
      </c>
      <c r="E19" s="44">
        <f>E16-$C$16</f>
        <v>0</v>
      </c>
      <c r="F19" s="43">
        <f>E19/C16</f>
        <v>0</v>
      </c>
      <c r="G19" s="44">
        <f>G16-$C$16</f>
        <v>0</v>
      </c>
      <c r="H19" s="43">
        <f>G19/E16</f>
        <v>0</v>
      </c>
      <c r="I19" s="44">
        <f>I16-$C$16</f>
        <v>0</v>
      </c>
      <c r="J19" s="43">
        <f>I19/G16</f>
        <v>0</v>
      </c>
      <c r="K19" s="44">
        <f>K16-$C$16</f>
        <v>0</v>
      </c>
      <c r="L19" s="43">
        <f>K19/I16</f>
        <v>0</v>
      </c>
      <c r="M19" s="44">
        <f>M16-$C$16</f>
        <v>0</v>
      </c>
      <c r="N19" s="43">
        <f>M19/K16</f>
        <v>0</v>
      </c>
      <c r="O19" s="44">
        <f>O16-$C$16</f>
        <v>0</v>
      </c>
      <c r="P19" s="43">
        <f>O19/M16</f>
        <v>0</v>
      </c>
      <c r="Q19" s="45">
        <f>AVERAGE(O19,M19,K19,G19,E19)</f>
        <v>0</v>
      </c>
      <c r="R19" s="46">
        <f>Q19/$C$16</f>
        <v>0</v>
      </c>
    </row>
    <row r="20" spans="2:27" x14ac:dyDescent="0.3">
      <c r="D20" s="19"/>
      <c r="E20" s="47"/>
      <c r="F20" s="48"/>
      <c r="Q20" s="45">
        <f>SUM(E19,G19,I19,K19,M19,O19)</f>
        <v>0</v>
      </c>
      <c r="R20" s="46">
        <f>Q20/$C$16</f>
        <v>0</v>
      </c>
    </row>
    <row r="28" spans="2:27" x14ac:dyDescent="0.3">
      <c r="B28" s="116" t="s">
        <v>80</v>
      </c>
      <c r="C28" s="116"/>
      <c r="D28" s="116"/>
      <c r="E28" s="49"/>
      <c r="F28" s="117" t="s">
        <v>81</v>
      </c>
      <c r="G28" s="118"/>
      <c r="H28" s="118"/>
    </row>
    <row r="29" spans="2:27" x14ac:dyDescent="0.3">
      <c r="B29" s="50" t="s">
        <v>82</v>
      </c>
      <c r="C29" s="51">
        <v>2023</v>
      </c>
      <c r="D29" s="51" t="s">
        <v>67</v>
      </c>
      <c r="E29" s="49"/>
      <c r="F29" s="25" t="s">
        <v>83</v>
      </c>
      <c r="G29" s="52" t="s">
        <v>84</v>
      </c>
      <c r="H29" s="53" t="s">
        <v>67</v>
      </c>
    </row>
    <row r="30" spans="2:27" x14ac:dyDescent="0.3">
      <c r="B30" s="54" t="s">
        <v>75</v>
      </c>
      <c r="C30" s="55">
        <v>500000000</v>
      </c>
      <c r="D30" s="51"/>
      <c r="E30" s="49"/>
      <c r="F30" s="56">
        <v>0</v>
      </c>
      <c r="G30" s="57">
        <f t="shared" ref="G30" si="9">C30*(1+F30)</f>
        <v>500000000</v>
      </c>
      <c r="H30" s="53"/>
      <c r="U30" t="s">
        <v>22</v>
      </c>
      <c r="Y30" t="s">
        <v>23</v>
      </c>
    </row>
    <row r="31" spans="2:27" x14ac:dyDescent="0.3">
      <c r="B31" s="54" t="s">
        <v>69</v>
      </c>
      <c r="C31" s="55">
        <f>-D31*C30</f>
        <v>-178544998.40999171</v>
      </c>
      <c r="D31" s="58">
        <v>0.35708999681998344</v>
      </c>
      <c r="E31" s="49"/>
      <c r="F31" s="56">
        <v>0</v>
      </c>
      <c r="G31" s="57">
        <f>C31*(1+F31)</f>
        <v>-178544998.40999171</v>
      </c>
      <c r="H31" s="59">
        <f>G31/G30</f>
        <v>-0.35708999681998344</v>
      </c>
      <c r="U31" t="s">
        <v>24</v>
      </c>
      <c r="V31" s="45">
        <v>124123344</v>
      </c>
      <c r="W31" s="43">
        <v>0.43211979838146608</v>
      </c>
      <c r="Y31" t="s">
        <v>25</v>
      </c>
      <c r="Z31" s="45">
        <v>60414448.346274897</v>
      </c>
      <c r="AA31" s="43">
        <v>0.24744960521923665</v>
      </c>
    </row>
    <row r="32" spans="2:27" x14ac:dyDescent="0.3">
      <c r="B32" s="60" t="s">
        <v>85</v>
      </c>
      <c r="C32" s="55">
        <f>C30+C31</f>
        <v>321455001.59000826</v>
      </c>
      <c r="D32" s="58"/>
      <c r="E32" s="49"/>
      <c r="F32" s="56"/>
      <c r="G32" s="57">
        <f>G30+G31</f>
        <v>321455001.59000826</v>
      </c>
      <c r="H32" s="53"/>
      <c r="U32" t="s">
        <v>26</v>
      </c>
      <c r="V32" s="45">
        <v>124123344</v>
      </c>
      <c r="W32" s="43">
        <v>0.14025917545686212</v>
      </c>
      <c r="Y32" t="s">
        <v>27</v>
      </c>
      <c r="Z32" s="45">
        <v>40734811.421666436</v>
      </c>
      <c r="AA32" s="43">
        <v>0.1668444102509615</v>
      </c>
    </row>
    <row r="33" spans="2:27" x14ac:dyDescent="0.3">
      <c r="B33" s="60" t="s">
        <v>86</v>
      </c>
      <c r="C33" s="55">
        <v>-31005339.637003053</v>
      </c>
      <c r="D33" s="58">
        <f>C33/$C$32</f>
        <v>-9.6453125581004454E-2</v>
      </c>
      <c r="E33" s="49"/>
      <c r="F33" s="56">
        <v>0</v>
      </c>
      <c r="G33" s="57">
        <f>C33*(1+F33)</f>
        <v>-31005339.637003053</v>
      </c>
      <c r="H33" s="58">
        <f>G33/$G$32</f>
        <v>-9.6453125581004454E-2</v>
      </c>
      <c r="U33" t="s">
        <v>28</v>
      </c>
      <c r="V33" s="45">
        <v>51412241</v>
      </c>
      <c r="W33" s="43">
        <v>6.1254132626888134E-2</v>
      </c>
      <c r="Y33" t="s">
        <v>29</v>
      </c>
      <c r="Z33" s="45">
        <v>34949217.557282612</v>
      </c>
      <c r="AA33" s="43">
        <v>0.14314738152871068</v>
      </c>
    </row>
    <row r="34" spans="2:27" x14ac:dyDescent="0.3">
      <c r="B34" s="25" t="s">
        <v>87</v>
      </c>
      <c r="C34" s="61">
        <v>-41233731.198643453</v>
      </c>
      <c r="D34" s="58">
        <f t="shared" ref="D34:D50" si="10">C34/$C$32</f>
        <v>-0.12827217182712866</v>
      </c>
      <c r="E34" s="49"/>
      <c r="F34" s="56">
        <v>0</v>
      </c>
      <c r="G34" s="57">
        <f t="shared" ref="G34:G46" si="11">C34*(1+F34)</f>
        <v>-41233731.198643453</v>
      </c>
      <c r="H34" s="58">
        <f t="shared" ref="H34:H50" si="12">G34/$C$32</f>
        <v>-0.12827217182712866</v>
      </c>
      <c r="U34" t="s">
        <v>30</v>
      </c>
      <c r="V34" s="45">
        <v>13005790.883284967</v>
      </c>
      <c r="W34" s="43">
        <v>5.1979698522883019E-2</v>
      </c>
      <c r="Y34" t="s">
        <v>31</v>
      </c>
      <c r="Z34" s="45">
        <v>31756779.410945743</v>
      </c>
      <c r="AA34" s="43">
        <v>0.13007157630956728</v>
      </c>
    </row>
    <row r="35" spans="2:27" x14ac:dyDescent="0.3">
      <c r="B35" s="25" t="s">
        <v>88</v>
      </c>
      <c r="C35" s="61">
        <v>-31284157.978206273</v>
      </c>
      <c r="D35" s="58">
        <f t="shared" si="10"/>
        <v>-9.7320489099456814E-2</v>
      </c>
      <c r="E35" s="49"/>
      <c r="F35" s="56">
        <v>0</v>
      </c>
      <c r="G35" s="57">
        <f>C35*(1+F35)</f>
        <v>-31284157.978206273</v>
      </c>
      <c r="H35" s="58">
        <f t="shared" si="12"/>
        <v>-9.7320489099456814E-2</v>
      </c>
      <c r="U35" t="s">
        <v>32</v>
      </c>
      <c r="V35" s="45">
        <v>12887752.861116843</v>
      </c>
      <c r="W35" s="43">
        <v>5.1507940914168736E-2</v>
      </c>
      <c r="Y35" t="s">
        <v>33</v>
      </c>
      <c r="Z35" s="45">
        <v>21927066.0618947</v>
      </c>
      <c r="AA35" s="43">
        <v>8.9810368035356206E-2</v>
      </c>
    </row>
    <row r="36" spans="2:27" x14ac:dyDescent="0.3">
      <c r="B36" s="25" t="s">
        <v>89</v>
      </c>
      <c r="C36" s="61">
        <v>-12793480.278665848</v>
      </c>
      <c r="D36" s="58">
        <f t="shared" si="10"/>
        <v>-3.9798666113097139E-2</v>
      </c>
      <c r="E36" s="49"/>
      <c r="F36" s="56">
        <v>0</v>
      </c>
      <c r="G36" s="57">
        <f>C36*(1+F36)</f>
        <v>-12793480.278665848</v>
      </c>
      <c r="H36" s="58">
        <f t="shared" si="12"/>
        <v>-3.9798666113097139E-2</v>
      </c>
      <c r="U36" t="s">
        <v>34</v>
      </c>
      <c r="V36" s="45">
        <v>21312</v>
      </c>
      <c r="W36" s="43">
        <v>4.603576570858136E-2</v>
      </c>
      <c r="Y36" t="s">
        <v>35</v>
      </c>
      <c r="Z36" s="45">
        <v>12793480.29189706</v>
      </c>
      <c r="AA36" s="43">
        <v>5.2400406430347032E-2</v>
      </c>
    </row>
    <row r="37" spans="2:27" x14ac:dyDescent="0.3">
      <c r="B37" s="25" t="s">
        <v>90</v>
      </c>
      <c r="C37" s="61">
        <v>-2200189.0502727446</v>
      </c>
      <c r="D37" s="58">
        <f t="shared" si="10"/>
        <v>-6.844469799474207E-3</v>
      </c>
      <c r="E37" s="49"/>
      <c r="F37" s="56">
        <v>0</v>
      </c>
      <c r="G37" s="57">
        <f>C37*(1+F37)</f>
        <v>-2200189.0502727446</v>
      </c>
      <c r="H37" s="58">
        <f t="shared" si="12"/>
        <v>-6.844469799474207E-3</v>
      </c>
      <c r="U37" t="s">
        <v>36</v>
      </c>
      <c r="V37" s="45">
        <v>9620484.4779602345</v>
      </c>
      <c r="W37" s="43">
        <v>3.8449786506342953E-2</v>
      </c>
      <c r="Y37" t="s">
        <v>37</v>
      </c>
      <c r="Z37" s="45">
        <v>6524136.2379983477</v>
      </c>
      <c r="AA37" s="43">
        <v>2.6722000790871229E-2</v>
      </c>
    </row>
    <row r="38" spans="2:27" x14ac:dyDescent="0.3">
      <c r="B38" s="25" t="s">
        <v>91</v>
      </c>
      <c r="C38" s="61">
        <v>-2786032.1899428335</v>
      </c>
      <c r="D38" s="58">
        <f t="shared" si="10"/>
        <v>-8.6669430438547305E-3</v>
      </c>
      <c r="E38" s="49"/>
      <c r="F38" s="56">
        <v>0</v>
      </c>
      <c r="G38" s="57">
        <f t="shared" si="11"/>
        <v>-2786032.1899428335</v>
      </c>
      <c r="H38" s="58">
        <f t="shared" si="12"/>
        <v>-8.6669430438547305E-3</v>
      </c>
      <c r="U38" t="s">
        <v>38</v>
      </c>
      <c r="V38" s="45">
        <v>7950038.4530924624</v>
      </c>
      <c r="W38" s="43">
        <v>3.1773584993448567E-2</v>
      </c>
      <c r="Y38" t="s">
        <v>39</v>
      </c>
      <c r="Z38" s="45">
        <v>4755632.365332298</v>
      </c>
      <c r="AA38" s="43">
        <v>1.9478442385576479E-2</v>
      </c>
    </row>
    <row r="39" spans="2:27" x14ac:dyDescent="0.3">
      <c r="B39" s="62" t="s">
        <v>92</v>
      </c>
      <c r="C39" s="63">
        <v>-1558677.1368854791</v>
      </c>
      <c r="D39" s="58">
        <f t="shared" si="10"/>
        <v>-4.8488190545358349E-3</v>
      </c>
      <c r="E39" s="49"/>
      <c r="F39" s="56">
        <v>0</v>
      </c>
      <c r="G39" s="57">
        <f t="shared" si="11"/>
        <v>-1558677.1368854791</v>
      </c>
      <c r="H39" s="58">
        <f t="shared" si="12"/>
        <v>-4.8488190545358349E-3</v>
      </c>
      <c r="U39" t="s">
        <v>40</v>
      </c>
      <c r="V39" s="45">
        <v>4913506.6113344124</v>
      </c>
      <c r="W39" s="43">
        <v>1.9637605635778637E-2</v>
      </c>
      <c r="Y39" t="s">
        <v>41</v>
      </c>
      <c r="Z39" s="45">
        <v>4647961.1780221816</v>
      </c>
      <c r="AA39" s="43">
        <v>1.9037435415841936E-2</v>
      </c>
    </row>
    <row r="40" spans="2:27" x14ac:dyDescent="0.3">
      <c r="B40" s="25" t="s">
        <v>93</v>
      </c>
      <c r="C40" s="61">
        <v>-26099624.002108362</v>
      </c>
      <c r="D40" s="58">
        <f t="shared" si="10"/>
        <v>-8.1192154027817778E-2</v>
      </c>
      <c r="E40" s="49"/>
      <c r="F40" s="56">
        <v>0</v>
      </c>
      <c r="G40" s="57">
        <f t="shared" si="11"/>
        <v>-26099624.002108362</v>
      </c>
      <c r="H40" s="58">
        <f t="shared" si="12"/>
        <v>-8.1192154027817778E-2</v>
      </c>
      <c r="U40" t="s">
        <v>42</v>
      </c>
      <c r="V40" s="45">
        <v>3352208.1483224463</v>
      </c>
      <c r="W40" s="43">
        <v>1.3397629602033237E-2</v>
      </c>
      <c r="Y40" t="s">
        <v>43</v>
      </c>
      <c r="Z40" s="45">
        <v>4603771.5212085471</v>
      </c>
      <c r="AA40" s="43">
        <v>1.8856440414933652E-2</v>
      </c>
    </row>
    <row r="41" spans="2:27" x14ac:dyDescent="0.3">
      <c r="B41" s="41" t="s">
        <v>94</v>
      </c>
      <c r="C41" s="57">
        <f>SUM(C34:C40)</f>
        <v>-117955891.83472499</v>
      </c>
      <c r="D41" s="58">
        <f t="shared" si="10"/>
        <v>-0.36694371296536515</v>
      </c>
      <c r="E41" s="49"/>
      <c r="F41" s="56"/>
      <c r="G41" s="57">
        <f>SUM(G34:G40)</f>
        <v>-117955891.83472499</v>
      </c>
      <c r="H41" s="58">
        <f t="shared" si="12"/>
        <v>-0.36694371296536515</v>
      </c>
      <c r="U41" t="s">
        <v>44</v>
      </c>
      <c r="V41" s="45">
        <v>3671669.2899560863</v>
      </c>
      <c r="W41" s="43">
        <v>1.4674406537854495E-2</v>
      </c>
      <c r="Y41" t="s">
        <v>45</v>
      </c>
      <c r="Z41" s="45">
        <v>4388247.4020573786</v>
      </c>
      <c r="AA41" s="43">
        <v>1.7973682073857633E-2</v>
      </c>
    </row>
    <row r="42" spans="2:27" x14ac:dyDescent="0.3">
      <c r="B42" s="25" t="s">
        <v>95</v>
      </c>
      <c r="C42" s="61">
        <v>-49069195.649502069</v>
      </c>
      <c r="D42" s="58">
        <f t="shared" si="10"/>
        <v>-0.15264716805397896</v>
      </c>
      <c r="E42" s="49"/>
      <c r="F42" s="56">
        <v>0</v>
      </c>
      <c r="G42" s="57">
        <f t="shared" si="11"/>
        <v>-49069195.649502069</v>
      </c>
      <c r="H42" s="58">
        <f t="shared" si="12"/>
        <v>-0.15264716805397896</v>
      </c>
      <c r="U42" t="s">
        <v>46</v>
      </c>
      <c r="V42" s="45">
        <v>1248840.5541601479</v>
      </c>
      <c r="W42" s="43">
        <v>4.9911886244321003E-3</v>
      </c>
      <c r="Y42" t="s">
        <v>47</v>
      </c>
      <c r="Z42" s="45">
        <v>2374942.7561377925</v>
      </c>
      <c r="AA42" s="43">
        <v>9.7274520170441692E-3</v>
      </c>
    </row>
    <row r="43" spans="2:27" x14ac:dyDescent="0.3">
      <c r="B43" s="25" t="s">
        <v>96</v>
      </c>
      <c r="C43" s="61">
        <v>-4982352.0902369004</v>
      </c>
      <c r="D43" s="58">
        <f t="shared" si="10"/>
        <v>-1.5499376477555999E-2</v>
      </c>
      <c r="E43" s="49"/>
      <c r="F43" s="56">
        <v>0</v>
      </c>
      <c r="G43" s="57">
        <f t="shared" si="11"/>
        <v>-4982352.0902369004</v>
      </c>
      <c r="H43" s="58">
        <f t="shared" si="12"/>
        <v>-1.5499376477555999E-2</v>
      </c>
      <c r="U43" t="s">
        <v>48</v>
      </c>
      <c r="V43" s="45">
        <v>1146643.3371143097</v>
      </c>
      <c r="W43" s="43">
        <v>4.5827412966538625E-3</v>
      </c>
      <c r="Y43" t="s">
        <v>49</v>
      </c>
      <c r="Z43" s="45">
        <v>2297871.9505152274</v>
      </c>
      <c r="AA43" s="43">
        <v>9.4117801711982394E-3</v>
      </c>
    </row>
    <row r="44" spans="2:27" x14ac:dyDescent="0.3">
      <c r="B44" s="25" t="s">
        <v>97</v>
      </c>
      <c r="C44" s="61">
        <v>-9575102.9136628229</v>
      </c>
      <c r="D44" s="58">
        <f t="shared" si="10"/>
        <v>-2.9786759783800621E-2</v>
      </c>
      <c r="E44" s="49"/>
      <c r="F44" s="56">
        <v>0</v>
      </c>
      <c r="G44" s="57">
        <f t="shared" si="11"/>
        <v>-9575102.9136628229</v>
      </c>
      <c r="H44" s="58">
        <f t="shared" si="12"/>
        <v>-2.9786759783800621E-2</v>
      </c>
      <c r="U44" t="s">
        <v>50</v>
      </c>
      <c r="V44" s="45">
        <v>542368.82547164545</v>
      </c>
      <c r="W44" s="43">
        <v>2.1676627195704673E-3</v>
      </c>
      <c r="Y44" t="s">
        <v>51</v>
      </c>
      <c r="Z44" s="45">
        <v>2200189.0525482143</v>
      </c>
      <c r="AA44" s="43">
        <v>9.0116839160762005E-3</v>
      </c>
    </row>
    <row r="45" spans="2:27" x14ac:dyDescent="0.3">
      <c r="B45" s="25" t="s">
        <v>98</v>
      </c>
      <c r="C45" s="61">
        <v>-1272969.9302871334</v>
      </c>
      <c r="D45" s="58">
        <f t="shared" si="10"/>
        <v>-3.9600252725596448E-3</v>
      </c>
      <c r="E45" s="49"/>
      <c r="F45" s="56">
        <v>0</v>
      </c>
      <c r="G45" s="57">
        <f t="shared" si="11"/>
        <v>-1272969.9302871334</v>
      </c>
      <c r="H45" s="58">
        <f t="shared" si="12"/>
        <v>-3.9600252725596448E-3</v>
      </c>
      <c r="U45" t="s">
        <v>52</v>
      </c>
      <c r="V45" s="45">
        <v>259607.44869663892</v>
      </c>
      <c r="W45" s="43">
        <v>1.0375621935371109E-3</v>
      </c>
      <c r="Y45" t="s">
        <v>53</v>
      </c>
      <c r="Z45" s="45">
        <v>1703815.4717019368</v>
      </c>
      <c r="AA45" s="43">
        <v>6.9786032543499629E-3</v>
      </c>
    </row>
    <row r="46" spans="2:27" x14ac:dyDescent="0.3">
      <c r="B46" s="25" t="s">
        <v>99</v>
      </c>
      <c r="C46" s="61">
        <v>-25959848.23347557</v>
      </c>
      <c r="D46" s="58">
        <f t="shared" si="10"/>
        <v>-8.0757331835158097E-2</v>
      </c>
      <c r="E46" s="49"/>
      <c r="F46" s="56">
        <v>0</v>
      </c>
      <c r="G46" s="57">
        <f t="shared" si="11"/>
        <v>-25959848.23347557</v>
      </c>
      <c r="H46" s="58">
        <f t="shared" si="12"/>
        <v>-8.0757331835158097E-2</v>
      </c>
      <c r="U46" t="s">
        <v>54</v>
      </c>
      <c r="V46" s="45">
        <v>3103098.7643080214</v>
      </c>
      <c r="W46" s="43">
        <v>1.2402024582969576E-2</v>
      </c>
      <c r="Y46" t="s">
        <v>55</v>
      </c>
      <c r="Z46" s="45">
        <v>1640279.8240843306</v>
      </c>
      <c r="AA46" s="43">
        <v>6.7183696289394848E-3</v>
      </c>
    </row>
    <row r="47" spans="2:27" x14ac:dyDescent="0.3">
      <c r="B47" s="41" t="s">
        <v>100</v>
      </c>
      <c r="C47" s="57">
        <f>SUM(C42:C46)</f>
        <v>-90859468.817164496</v>
      </c>
      <c r="D47" s="58">
        <f t="shared" si="10"/>
        <v>-0.28265066142305334</v>
      </c>
      <c r="E47" s="49"/>
      <c r="F47" s="56"/>
      <c r="G47" s="57">
        <f>SUM(G42:G46)</f>
        <v>-90859468.817164496</v>
      </c>
      <c r="H47" s="58">
        <f t="shared" si="12"/>
        <v>-0.28265066142305334</v>
      </c>
      <c r="U47" t="s">
        <v>56</v>
      </c>
      <c r="V47" s="45">
        <v>4009161.3243696308</v>
      </c>
      <c r="W47" s="43">
        <v>1.6023246786027054E-2</v>
      </c>
      <c r="Y47" t="s">
        <v>57</v>
      </c>
      <c r="Z47" s="45">
        <v>1082217.2303035937</v>
      </c>
      <c r="AA47" s="43">
        <v>4.4326189136938785E-3</v>
      </c>
    </row>
    <row r="48" spans="2:27" x14ac:dyDescent="0.3">
      <c r="B48" s="41" t="s">
        <v>101</v>
      </c>
      <c r="C48" s="61">
        <f>SUM(C47,C41,C33,C32)</f>
        <v>81634301.301115692</v>
      </c>
      <c r="D48" s="58">
        <f t="shared" si="10"/>
        <v>0.25395250003057696</v>
      </c>
      <c r="E48" s="49"/>
      <c r="F48" s="64"/>
      <c r="G48" s="57">
        <f>G47+G41+G33+G32</f>
        <v>81634301.301115692</v>
      </c>
      <c r="H48" s="58">
        <f t="shared" si="12"/>
        <v>0.25395250003057696</v>
      </c>
      <c r="U48" t="s">
        <v>58</v>
      </c>
      <c r="V48" s="45">
        <v>2695234.9388859035</v>
      </c>
      <c r="W48" s="43">
        <v>1.0771932351433044E-2</v>
      </c>
      <c r="Y48" t="s">
        <v>59</v>
      </c>
      <c r="Z48" s="45">
        <v>869653.76819275203</v>
      </c>
      <c r="AA48" s="43">
        <v>3.5619870330238115E-3</v>
      </c>
    </row>
    <row r="49" spans="2:27" x14ac:dyDescent="0.3">
      <c r="B49" s="62" t="s">
        <v>102</v>
      </c>
      <c r="C49" s="63">
        <v>-10384959.660062943</v>
      </c>
      <c r="D49" s="58">
        <f t="shared" si="10"/>
        <v>-3.2306106947149575E-2</v>
      </c>
      <c r="E49" s="49"/>
      <c r="F49" s="64">
        <v>0</v>
      </c>
      <c r="G49" s="65">
        <f>C49*(1+F49)</f>
        <v>-10384959.660062943</v>
      </c>
      <c r="H49" s="58">
        <f t="shared" si="12"/>
        <v>-3.2306106947149575E-2</v>
      </c>
      <c r="U49" t="s">
        <v>60</v>
      </c>
      <c r="V49" s="45">
        <v>985829.16855663946</v>
      </c>
      <c r="W49" s="43">
        <v>3.9400220591349153E-3</v>
      </c>
      <c r="Y49" t="s">
        <v>61</v>
      </c>
      <c r="Z49" s="45">
        <v>559437.59371303685</v>
      </c>
      <c r="AA49" s="43">
        <v>2.2913825334569377E-3</v>
      </c>
    </row>
    <row r="50" spans="2:27" x14ac:dyDescent="0.3">
      <c r="B50" s="51" t="s">
        <v>103</v>
      </c>
      <c r="C50" s="66">
        <f>SUM(C49,C48)</f>
        <v>71249341.641052753</v>
      </c>
      <c r="D50" s="58">
        <f t="shared" si="10"/>
        <v>0.2216463930834274</v>
      </c>
      <c r="E50" s="49"/>
      <c r="F50" s="28"/>
      <c r="G50" s="66">
        <f>SUM(G49,G48)</f>
        <v>71249341.641052753</v>
      </c>
      <c r="H50" s="58">
        <f t="shared" si="12"/>
        <v>0.2216463930834274</v>
      </c>
      <c r="U50" t="s">
        <v>62</v>
      </c>
      <c r="V50" s="45">
        <v>421738.5075120515</v>
      </c>
      <c r="W50" s="43">
        <v>1.6855445910745038E-3</v>
      </c>
      <c r="Y50" t="s">
        <v>63</v>
      </c>
      <c r="Z50" s="45">
        <v>410952.26766103879</v>
      </c>
      <c r="AA50" s="43">
        <v>1.6832062392396941E-3</v>
      </c>
    </row>
    <row r="51" spans="2:27" x14ac:dyDescent="0.3">
      <c r="U51" t="s">
        <v>59</v>
      </c>
      <c r="V51" s="45">
        <v>10335772.947391318</v>
      </c>
      <c r="W51" s="43">
        <v>4.1308549908859793E-2</v>
      </c>
      <c r="Y51" t="s">
        <v>64</v>
      </c>
      <c r="Z51" s="45">
        <v>184904.31108857761</v>
      </c>
      <c r="AA51" s="43">
        <v>7.5734364931968521E-4</v>
      </c>
    </row>
    <row r="52" spans="2:27" x14ac:dyDescent="0.3">
      <c r="F52" t="s">
        <v>104</v>
      </c>
      <c r="G52" s="67">
        <f>G50-C50</f>
        <v>0</v>
      </c>
      <c r="H52" s="68">
        <f>G52/C50</f>
        <v>0</v>
      </c>
      <c r="U52" t="s">
        <v>65</v>
      </c>
      <c r="V52" s="45">
        <f>SUM(V31:V51)</f>
        <v>379829987.54153377</v>
      </c>
      <c r="Z52" s="45">
        <v>244148493.55992547</v>
      </c>
    </row>
    <row r="57" spans="2:27" x14ac:dyDescent="0.3">
      <c r="B57" s="72" t="s">
        <v>69</v>
      </c>
      <c r="C57" s="43">
        <v>-4.3376465001609354E-2</v>
      </c>
      <c r="F57" s="72" t="s">
        <v>69</v>
      </c>
      <c r="G57" s="43">
        <v>-4.3376465001609354E-2</v>
      </c>
    </row>
    <row r="58" spans="2:27" x14ac:dyDescent="0.3">
      <c r="B58" s="73" t="s">
        <v>86</v>
      </c>
      <c r="C58" s="43">
        <v>-9.3594340805324347E-3</v>
      </c>
      <c r="F58" s="73" t="s">
        <v>70</v>
      </c>
      <c r="G58" s="43">
        <v>-9.3594340805324347E-3</v>
      </c>
    </row>
    <row r="59" spans="2:27" x14ac:dyDescent="0.3">
      <c r="B59" s="73" t="s">
        <v>87</v>
      </c>
      <c r="C59" s="43">
        <v>-1.3867326563542226E-2</v>
      </c>
      <c r="F59" s="73" t="s">
        <v>87</v>
      </c>
      <c r="G59" s="43">
        <v>-1.3867326563542226E-2</v>
      </c>
    </row>
    <row r="60" spans="2:27" x14ac:dyDescent="0.3">
      <c r="B60" s="73" t="s">
        <v>88</v>
      </c>
      <c r="C60" s="43">
        <v>-4.0194556779673436E-3</v>
      </c>
      <c r="F60" s="73" t="s">
        <v>95</v>
      </c>
      <c r="G60" s="43">
        <v>-1.5287097760615225E-2</v>
      </c>
    </row>
    <row r="61" spans="2:27" x14ac:dyDescent="0.3">
      <c r="B61" s="73" t="s">
        <v>89</v>
      </c>
      <c r="C61" s="43">
        <v>-3.5682668698982208E-3</v>
      </c>
      <c r="F61" s="73" t="s">
        <v>99</v>
      </c>
      <c r="G61" s="43">
        <v>-8.0875737322155528E-3</v>
      </c>
    </row>
    <row r="62" spans="2:27" x14ac:dyDescent="0.3">
      <c r="B62" s="73" t="s">
        <v>90</v>
      </c>
      <c r="C62" s="43">
        <v>-6.1366114025249478E-4</v>
      </c>
    </row>
    <row r="63" spans="2:27" x14ac:dyDescent="0.3">
      <c r="B63" s="73" t="s">
        <v>91</v>
      </c>
      <c r="C63" s="43">
        <v>-7.7706058285361996E-4</v>
      </c>
    </row>
    <row r="64" spans="2:27" x14ac:dyDescent="0.3">
      <c r="B64" s="73" t="s">
        <v>92</v>
      </c>
      <c r="C64" s="43">
        <v>-3.704935773204691E-4</v>
      </c>
    </row>
    <row r="65" spans="2:3" x14ac:dyDescent="0.3">
      <c r="B65" s="73" t="s">
        <v>93</v>
      </c>
      <c r="C65" s="43">
        <v>-5.0364430443495031E-3</v>
      </c>
    </row>
    <row r="67" spans="2:3" x14ac:dyDescent="0.3">
      <c r="B67" s="73" t="s">
        <v>96</v>
      </c>
      <c r="C67" s="43">
        <v>-1.5522101488141898E-3</v>
      </c>
    </row>
    <row r="68" spans="2:3" x14ac:dyDescent="0.3">
      <c r="B68" s="73" t="s">
        <v>97</v>
      </c>
      <c r="C68" s="43">
        <v>-2.9830432794268496E-3</v>
      </c>
    </row>
    <row r="69" spans="2:3" x14ac:dyDescent="0.3">
      <c r="B69" s="73" t="s">
        <v>98</v>
      </c>
      <c r="C69" s="43">
        <v>-3.9658314168511231E-4</v>
      </c>
    </row>
    <row r="71" spans="2:3" x14ac:dyDescent="0.3">
      <c r="B71" s="73" t="s">
        <v>102</v>
      </c>
      <c r="C71" s="43">
        <v>-2.1769663530016698E-3</v>
      </c>
    </row>
  </sheetData>
  <sheetProtection algorithmName="SHA-512" hashValue="shhuv03jYADQJWjAcepqVQCjJjTAa9xB5ChEyq/dNe4xmMI84kuZitS//JQbAydDinR/zumJFsyzEjjSmRLFiQ==" saltValue="GmiVsrMDtb4sc1BxH/VdPw==" spinCount="100000" sheet="1" objects="1" scenarios="1"/>
  <mergeCells count="3">
    <mergeCell ref="B3:C3"/>
    <mergeCell ref="B28:D28"/>
    <mergeCell ref="F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Cash Flow</vt:lpstr>
      <vt:lpstr>Scenarios</vt:lpstr>
      <vt:lpstr>Scenarios 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Huy Phan</dc:creator>
  <cp:lastModifiedBy>HoangHuyP</cp:lastModifiedBy>
  <dcterms:created xsi:type="dcterms:W3CDTF">2015-06-05T18:17:20Z</dcterms:created>
  <dcterms:modified xsi:type="dcterms:W3CDTF">2023-06-20T06:59:57Z</dcterms:modified>
</cp:coreProperties>
</file>