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ai_horstmann\Documents\horOpenVario\hovImuBoard\Doc\"/>
    </mc:Choice>
  </mc:AlternateContent>
  <bookViews>
    <workbookView xWindow="0" yWindow="0" windowWidth="28800" windowHeight="115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7" i="1" l="1"/>
  <c r="E23" i="1"/>
  <c r="E27" i="1" s="1"/>
  <c r="E14" i="1"/>
  <c r="G32" i="1"/>
  <c r="G26" i="1"/>
  <c r="G22" i="1"/>
  <c r="E32" i="1"/>
  <c r="E26" i="1"/>
  <c r="E16" i="1"/>
  <c r="E22" i="1" s="1"/>
  <c r="E12" i="1"/>
  <c r="E11" i="1"/>
  <c r="E9" i="1"/>
  <c r="G27" i="1" l="1"/>
  <c r="E31" i="1"/>
  <c r="G31" i="1" s="1"/>
  <c r="E28" i="1"/>
  <c r="G28" i="1" s="1"/>
  <c r="G23" i="1"/>
  <c r="E24" i="1"/>
  <c r="G24" i="1" s="1"/>
  <c r="E18" i="1"/>
</calcChain>
</file>

<file path=xl/sharedStrings.xml><?xml version="1.0" encoding="utf-8"?>
<sst xmlns="http://schemas.openxmlformats.org/spreadsheetml/2006/main" count="62" uniqueCount="47">
  <si>
    <t>fc</t>
  </si>
  <si>
    <t>Omegac</t>
  </si>
  <si>
    <t>Cut-off freq.</t>
  </si>
  <si>
    <t>Input impedance</t>
  </si>
  <si>
    <t>Rin</t>
  </si>
  <si>
    <t>Cin</t>
  </si>
  <si>
    <t>Input capacitance</t>
  </si>
  <si>
    <t>Hz</t>
  </si>
  <si>
    <t>Ohm</t>
  </si>
  <si>
    <t>F</t>
  </si>
  <si>
    <t>Inductance</t>
  </si>
  <si>
    <t>L</t>
  </si>
  <si>
    <t>uH</t>
  </si>
  <si>
    <t>Used Inductance</t>
  </si>
  <si>
    <t>Lf</t>
  </si>
  <si>
    <t>H</t>
  </si>
  <si>
    <t>Used Capacitor</t>
  </si>
  <si>
    <t>Cf</t>
  </si>
  <si>
    <t>Cut-off frequency</t>
  </si>
  <si>
    <t>Multiple Series Filter</t>
  </si>
  <si>
    <t>L1</t>
  </si>
  <si>
    <t>C1</t>
  </si>
  <si>
    <t>fm1</t>
  </si>
  <si>
    <t>First LC filter</t>
  </si>
  <si>
    <t>Second LC filter</t>
  </si>
  <si>
    <t>L2</t>
  </si>
  <si>
    <t>C2</t>
  </si>
  <si>
    <t>fm2</t>
  </si>
  <si>
    <t>Damping element</t>
  </si>
  <si>
    <t>Rd4</t>
  </si>
  <si>
    <t>Ld4</t>
  </si>
  <si>
    <t>uF</t>
  </si>
  <si>
    <t>kHz</t>
  </si>
  <si>
    <t xml:space="preserve"> Lf/4</t>
  </si>
  <si>
    <t>Cf/4</t>
  </si>
  <si>
    <t>1/(2*PI()*SQRT(L1*C1) )</t>
  </si>
  <si>
    <t>L1 * 7</t>
  </si>
  <si>
    <t>C1 * 4</t>
  </si>
  <si>
    <t>1/(2*PI()*SQRT(L2*C2) )</t>
  </si>
  <si>
    <t>SQRT(L1/C2)</t>
  </si>
  <si>
    <t>L1/4</t>
  </si>
  <si>
    <t>mOhm</t>
  </si>
  <si>
    <t>Calculation of the two-section input filter is based on http://www.ti.com/lit/an/snva538/snva538.pdf</t>
  </si>
  <si>
    <t>Characteristics of the buck converters are taken from http://www.ti.com/lit/ds/symlink/tps62170.pdf</t>
  </si>
  <si>
    <t>Cross-over frequency estimated from oscillation period in Fig 28 and 29 on page 20 to ~160kHz.</t>
  </si>
  <si>
    <t xml:space="preserve">Cut-off freq. Radians </t>
  </si>
  <si>
    <t>Equations below are taken from this document from page 13 onward.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</si>
</sst>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H32"/>
  <sheetViews>
    <sheetView tabSelected="1" topLeftCell="A19" workbookViewId="0">
      <selection activeCell="E18" sqref="E18"/>
    </sheetView>
  </sheetViews>
  <sheetFormatPr defaultRowHeight="15" x14ac:dyDescent="0.25"/>
  <cols>
    <col min="3" max="3" width="26.28515625" customWidth="1"/>
    <col min="4" max="4" width="24.85546875" customWidth="1"/>
    <col min="5" max="5" width="12.85546875" customWidth="1"/>
  </cols>
  <sheetData>
    <row r="2" spans="3:6" x14ac:dyDescent="0.25">
      <c r="C2" t="s">
        <v>42</v>
      </c>
    </row>
    <row r="3" spans="3:6" x14ac:dyDescent="0.25">
      <c r="C3" t="s">
        <v>46</v>
      </c>
    </row>
    <row r="5" spans="3:6" x14ac:dyDescent="0.25">
      <c r="C5" t="s">
        <v>43</v>
      </c>
    </row>
    <row r="6" spans="3:6" x14ac:dyDescent="0.25">
      <c r="C6" t="s">
        <v>44</v>
      </c>
    </row>
    <row r="8" spans="3:6" x14ac:dyDescent="0.25">
      <c r="C8" s="1" t="s">
        <v>2</v>
      </c>
      <c r="D8" t="s">
        <v>0</v>
      </c>
      <c r="E8" s="1">
        <v>15000</v>
      </c>
      <c r="F8" t="s">
        <v>7</v>
      </c>
    </row>
    <row r="9" spans="3:6" x14ac:dyDescent="0.25">
      <c r="C9" t="s">
        <v>45</v>
      </c>
      <c r="D9" t="s">
        <v>1</v>
      </c>
      <c r="E9">
        <f xml:space="preserve"> E8 * 2 * PI()</f>
        <v>94247.779607693796</v>
      </c>
    </row>
    <row r="11" spans="3:6" x14ac:dyDescent="0.25">
      <c r="C11" t="s">
        <v>3</v>
      </c>
      <c r="D11" t="s">
        <v>4</v>
      </c>
      <c r="E11">
        <f>12/0.5</f>
        <v>24</v>
      </c>
      <c r="F11" t="s">
        <v>8</v>
      </c>
    </row>
    <row r="12" spans="3:6" x14ac:dyDescent="0.25">
      <c r="C12" t="s">
        <v>6</v>
      </c>
      <c r="D12" t="s">
        <v>5</v>
      </c>
      <c r="E12">
        <f xml:space="preserve"> 44 / 1000 /1000</f>
        <v>4.3999999999999999E-5</v>
      </c>
      <c r="F12" t="s">
        <v>9</v>
      </c>
    </row>
    <row r="14" spans="3:6" x14ac:dyDescent="0.25">
      <c r="C14" t="s">
        <v>10</v>
      </c>
      <c r="D14" t="s">
        <v>11</v>
      </c>
      <c r="E14">
        <f xml:space="preserve"> 100000/(E9 * E9 * E12)</f>
        <v>0.25586157485438832</v>
      </c>
      <c r="F14" t="s">
        <v>12</v>
      </c>
    </row>
    <row r="16" spans="3:6" x14ac:dyDescent="0.25">
      <c r="C16" t="s">
        <v>13</v>
      </c>
      <c r="D16" t="s">
        <v>14</v>
      </c>
      <c r="E16">
        <f xml:space="preserve"> 2.2/1000/1000</f>
        <v>2.2000000000000001E-6</v>
      </c>
      <c r="F16" t="s">
        <v>15</v>
      </c>
    </row>
    <row r="17" spans="3:8" x14ac:dyDescent="0.25">
      <c r="C17" t="s">
        <v>16</v>
      </c>
      <c r="D17" t="s">
        <v>17</v>
      </c>
      <c r="E17">
        <f>47/1000/1000</f>
        <v>4.6999999999999997E-5</v>
      </c>
      <c r="F17" t="s">
        <v>9</v>
      </c>
    </row>
    <row r="18" spans="3:8" x14ac:dyDescent="0.25">
      <c r="C18" t="s">
        <v>18</v>
      </c>
      <c r="D18" t="s">
        <v>0</v>
      </c>
      <c r="E18">
        <f>1/(2*PI()*SQRT(E16*E17) )</f>
        <v>15651.640433668284</v>
      </c>
      <c r="F18" t="s">
        <v>7</v>
      </c>
    </row>
    <row r="20" spans="3:8" x14ac:dyDescent="0.25">
      <c r="C20" t="s">
        <v>19</v>
      </c>
    </row>
    <row r="21" spans="3:8" x14ac:dyDescent="0.25">
      <c r="C21" t="s">
        <v>23</v>
      </c>
    </row>
    <row r="22" spans="3:8" x14ac:dyDescent="0.25">
      <c r="C22" s="1" t="s">
        <v>20</v>
      </c>
      <c r="D22" t="s">
        <v>33</v>
      </c>
      <c r="E22">
        <f xml:space="preserve"> E16/4</f>
        <v>5.5000000000000003E-7</v>
      </c>
      <c r="F22" t="s">
        <v>15</v>
      </c>
      <c r="G22" s="1">
        <f>E22*1000*1000</f>
        <v>0.55000000000000004</v>
      </c>
      <c r="H22" t="s">
        <v>12</v>
      </c>
    </row>
    <row r="23" spans="3:8" x14ac:dyDescent="0.25">
      <c r="C23" s="1" t="s">
        <v>21</v>
      </c>
      <c r="D23" t="s">
        <v>34</v>
      </c>
      <c r="E23">
        <f xml:space="preserve"> E17/4</f>
        <v>1.1749999999999999E-5</v>
      </c>
      <c r="F23" t="s">
        <v>9</v>
      </c>
      <c r="G23" s="1">
        <f>E23*1000*1000</f>
        <v>11.75</v>
      </c>
      <c r="H23" t="s">
        <v>31</v>
      </c>
    </row>
    <row r="24" spans="3:8" x14ac:dyDescent="0.25">
      <c r="C24" t="s">
        <v>22</v>
      </c>
      <c r="D24" t="s">
        <v>35</v>
      </c>
      <c r="E24">
        <f>1/(2*PI()*SQRT(E22*E23) )</f>
        <v>62606.561734673138</v>
      </c>
      <c r="F24" t="s">
        <v>7</v>
      </c>
      <c r="G24">
        <f>E24/1000</f>
        <v>62.606561734673136</v>
      </c>
      <c r="H24" t="s">
        <v>32</v>
      </c>
    </row>
    <row r="25" spans="3:8" x14ac:dyDescent="0.25">
      <c r="C25" t="s">
        <v>24</v>
      </c>
    </row>
    <row r="26" spans="3:8" x14ac:dyDescent="0.25">
      <c r="C26" s="1" t="s">
        <v>25</v>
      </c>
      <c r="D26" t="s">
        <v>36</v>
      </c>
      <c r="E26">
        <f xml:space="preserve"> E22*7</f>
        <v>3.8500000000000004E-6</v>
      </c>
      <c r="F26" t="s">
        <v>15</v>
      </c>
      <c r="G26" s="1">
        <f>E26*1000*1000</f>
        <v>3.8500000000000005</v>
      </c>
      <c r="H26" t="s">
        <v>12</v>
      </c>
    </row>
    <row r="27" spans="3:8" x14ac:dyDescent="0.25">
      <c r="C27" s="1" t="s">
        <v>26</v>
      </c>
      <c r="D27" t="s">
        <v>37</v>
      </c>
      <c r="E27">
        <f>4*E23</f>
        <v>4.6999999999999997E-5</v>
      </c>
      <c r="F27" t="s">
        <v>9</v>
      </c>
      <c r="G27" s="1">
        <f>E27*1000*1000</f>
        <v>47</v>
      </c>
      <c r="H27" t="s">
        <v>31</v>
      </c>
    </row>
    <row r="28" spans="3:8" x14ac:dyDescent="0.25">
      <c r="C28" t="s">
        <v>27</v>
      </c>
      <c r="D28" t="s">
        <v>38</v>
      </c>
      <c r="E28">
        <f>1/(2*PI()*SQRT(E26*E27) )</f>
        <v>11831.52805648269</v>
      </c>
      <c r="F28" t="s">
        <v>7</v>
      </c>
      <c r="G28">
        <f>E28/1000</f>
        <v>11.831528056482689</v>
      </c>
      <c r="H28" t="s">
        <v>32</v>
      </c>
    </row>
    <row r="30" spans="3:8" x14ac:dyDescent="0.25">
      <c r="C30" t="s">
        <v>28</v>
      </c>
    </row>
    <row r="31" spans="3:8" x14ac:dyDescent="0.25">
      <c r="C31" s="1" t="s">
        <v>29</v>
      </c>
      <c r="D31" t="s">
        <v>39</v>
      </c>
      <c r="E31">
        <f>SQRT(E22/E27)</f>
        <v>0.10817637292669074</v>
      </c>
      <c r="F31" t="s">
        <v>8</v>
      </c>
      <c r="G31" s="1">
        <f>E31*1000</f>
        <v>108.17637292669075</v>
      </c>
      <c r="H31" t="s">
        <v>41</v>
      </c>
    </row>
    <row r="32" spans="3:8" x14ac:dyDescent="0.25">
      <c r="C32" s="1" t="s">
        <v>30</v>
      </c>
      <c r="D32" t="s">
        <v>40</v>
      </c>
      <c r="E32">
        <f>E22/4</f>
        <v>1.3750000000000001E-7</v>
      </c>
      <c r="G32" s="1">
        <f>E32*1000*1000</f>
        <v>0.13750000000000001</v>
      </c>
      <c r="H32" t="s">
        <v>12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Werum IT Solutions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 Horstmann</dc:creator>
  <cp:lastModifiedBy>Kai Horstmann</cp:lastModifiedBy>
  <dcterms:created xsi:type="dcterms:W3CDTF">2019-08-15T17:09:57Z</dcterms:created>
  <dcterms:modified xsi:type="dcterms:W3CDTF">2019-08-15T19:58:08Z</dcterms:modified>
</cp:coreProperties>
</file>