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_horstmann\Documents\HorEVario\hovImuBoard\Doc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4" i="1" s="1"/>
  <c r="E34" i="1" s="1"/>
  <c r="G34" i="1" s="1"/>
  <c r="E14" i="1"/>
  <c r="E13" i="1"/>
  <c r="E19" i="1"/>
  <c r="E25" i="1" s="1"/>
  <c r="G25" i="1" l="1"/>
  <c r="E29" i="1"/>
  <c r="G29" i="1" s="1"/>
  <c r="E20" i="1"/>
  <c r="E26" i="1"/>
  <c r="G26" i="1" s="1"/>
  <c r="G24" i="1"/>
  <c r="E28" i="1"/>
  <c r="E9" i="1"/>
  <c r="E16" i="1" s="1"/>
  <c r="E33" i="1" l="1"/>
  <c r="G33" i="1" s="1"/>
  <c r="G28" i="1"/>
  <c r="E30" i="1"/>
  <c r="G30" i="1" s="1"/>
</calcChain>
</file>

<file path=xl/sharedStrings.xml><?xml version="1.0" encoding="utf-8"?>
<sst xmlns="http://schemas.openxmlformats.org/spreadsheetml/2006/main" count="68" uniqueCount="53">
  <si>
    <t>fc</t>
  </si>
  <si>
    <t>Omegac</t>
  </si>
  <si>
    <t>Cut-off freq.</t>
  </si>
  <si>
    <t>Input impedance</t>
  </si>
  <si>
    <t>Rin</t>
  </si>
  <si>
    <t>Cin</t>
  </si>
  <si>
    <t>Hz</t>
  </si>
  <si>
    <t>Ohm</t>
  </si>
  <si>
    <t>F</t>
  </si>
  <si>
    <t>Inductance</t>
  </si>
  <si>
    <t>L</t>
  </si>
  <si>
    <t>uH</t>
  </si>
  <si>
    <t>Used Inductance</t>
  </si>
  <si>
    <t>Lf</t>
  </si>
  <si>
    <t>H</t>
  </si>
  <si>
    <t>Used Capacitor</t>
  </si>
  <si>
    <t>Cf</t>
  </si>
  <si>
    <t>Cut-off frequency</t>
  </si>
  <si>
    <t>Multiple Series Filter</t>
  </si>
  <si>
    <t>L1</t>
  </si>
  <si>
    <t>C1</t>
  </si>
  <si>
    <t>fm1</t>
  </si>
  <si>
    <t>First LC filter</t>
  </si>
  <si>
    <t>Second LC filter</t>
  </si>
  <si>
    <t>L2</t>
  </si>
  <si>
    <t>C2</t>
  </si>
  <si>
    <t>fm2</t>
  </si>
  <si>
    <t>Damping element</t>
  </si>
  <si>
    <t>Rd4</t>
  </si>
  <si>
    <t>Ld4</t>
  </si>
  <si>
    <t>uF</t>
  </si>
  <si>
    <t>kHz</t>
  </si>
  <si>
    <t xml:space="preserve"> Lf/4</t>
  </si>
  <si>
    <t>Cf/4</t>
  </si>
  <si>
    <t>1/(2*PI()*SQRT(L1*C1) )</t>
  </si>
  <si>
    <t>L1 * 7</t>
  </si>
  <si>
    <t>C1 * 4</t>
  </si>
  <si>
    <t>1/(2*PI()*SQRT(L2*C2) )</t>
  </si>
  <si>
    <t>SQRT(L1/C2)</t>
  </si>
  <si>
    <t>L1/4</t>
  </si>
  <si>
    <t>mOhm</t>
  </si>
  <si>
    <t>Calculation of the two-section input filter is based on http://www.ti.com/lit/an/snva538/snva538.pdf</t>
  </si>
  <si>
    <t>Characteristics of the buck converters are taken from http://www.ti.com/lit/ds/symlink/tps62170.pdf</t>
  </si>
  <si>
    <t>Cross-over frequency estimated from oscillation period in Fig 28 and 29 on page 20 to ~160kHz.</t>
  </si>
  <si>
    <t xml:space="preserve">Cut-off freq. Radians </t>
  </si>
  <si>
    <t>Equations below are taken from this document from page 13 onward.</t>
  </si>
  <si>
    <t>Input voltage</t>
  </si>
  <si>
    <t>Input current (est.)</t>
  </si>
  <si>
    <t>Iin</t>
  </si>
  <si>
    <t>Uin</t>
  </si>
  <si>
    <t>V</t>
  </si>
  <si>
    <t>A</t>
  </si>
  <si>
    <t>Input capacitance (
input capacitors of the step-down converters)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</si>
</sst>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4"/>
  <sheetViews>
    <sheetView tabSelected="1" workbookViewId="0">
      <selection activeCell="H24" sqref="H24"/>
    </sheetView>
  </sheetViews>
  <sheetFormatPr defaultRowHeight="15" x14ac:dyDescent="0.25"/>
  <cols>
    <col min="3" max="3" width="26.28515625" customWidth="1"/>
    <col min="4" max="4" width="24.85546875" customWidth="1"/>
    <col min="5" max="5" width="12.85546875" customWidth="1"/>
  </cols>
  <sheetData>
    <row r="2" spans="3:6" x14ac:dyDescent="0.25">
      <c r="C2" t="s">
        <v>41</v>
      </c>
    </row>
    <row r="3" spans="3:6" x14ac:dyDescent="0.25">
      <c r="C3" t="s">
        <v>45</v>
      </c>
    </row>
    <row r="5" spans="3:6" x14ac:dyDescent="0.25">
      <c r="C5" t="s">
        <v>42</v>
      </c>
    </row>
    <row r="6" spans="3:6" x14ac:dyDescent="0.25">
      <c r="C6" t="s">
        <v>43</v>
      </c>
    </row>
    <row r="8" spans="3:6" x14ac:dyDescent="0.25">
      <c r="C8" s="1" t="s">
        <v>2</v>
      </c>
      <c r="D8" t="s">
        <v>0</v>
      </c>
      <c r="E8" s="1">
        <v>15000</v>
      </c>
      <c r="F8" t="s">
        <v>6</v>
      </c>
    </row>
    <row r="9" spans="3:6" x14ac:dyDescent="0.25">
      <c r="C9" t="s">
        <v>44</v>
      </c>
      <c r="D9" t="s">
        <v>1</v>
      </c>
      <c r="E9">
        <f xml:space="preserve"> E8 * 2 * PI()</f>
        <v>94247.779607693796</v>
      </c>
    </row>
    <row r="11" spans="3:6" x14ac:dyDescent="0.25">
      <c r="C11" t="s">
        <v>46</v>
      </c>
      <c r="D11" t="s">
        <v>48</v>
      </c>
      <c r="E11" s="1">
        <v>12</v>
      </c>
      <c r="F11" t="s">
        <v>50</v>
      </c>
    </row>
    <row r="12" spans="3:6" x14ac:dyDescent="0.25">
      <c r="C12" t="s">
        <v>47</v>
      </c>
      <c r="D12" t="s">
        <v>49</v>
      </c>
      <c r="E12" s="1">
        <v>0.2</v>
      </c>
      <c r="F12" t="s">
        <v>51</v>
      </c>
    </row>
    <row r="13" spans="3:6" x14ac:dyDescent="0.25">
      <c r="C13" t="s">
        <v>3</v>
      </c>
      <c r="D13" t="s">
        <v>4</v>
      </c>
      <c r="E13">
        <f>E11/E12</f>
        <v>60</v>
      </c>
      <c r="F13" t="s">
        <v>7</v>
      </c>
    </row>
    <row r="14" spans="3:6" ht="45" x14ac:dyDescent="0.25">
      <c r="C14" s="2" t="s">
        <v>52</v>
      </c>
      <c r="D14" t="s">
        <v>5</v>
      </c>
      <c r="E14" s="1">
        <f xml:space="preserve"> 44 / 1000 /1000</f>
        <v>4.3999999999999999E-5</v>
      </c>
      <c r="F14" t="s">
        <v>8</v>
      </c>
    </row>
    <row r="16" spans="3:6" x14ac:dyDescent="0.25">
      <c r="C16" t="s">
        <v>9</v>
      </c>
      <c r="D16" t="s">
        <v>10</v>
      </c>
      <c r="E16">
        <f xml:space="preserve"> 100000/(E9 * E9 * E14)</f>
        <v>0.25586157485438832</v>
      </c>
      <c r="F16" t="s">
        <v>11</v>
      </c>
    </row>
    <row r="18" spans="3:8" x14ac:dyDescent="0.25">
      <c r="C18" t="s">
        <v>12</v>
      </c>
      <c r="D18" t="s">
        <v>13</v>
      </c>
      <c r="E18">
        <f xml:space="preserve"> 4.7/1000/1000</f>
        <v>4.6999999999999999E-6</v>
      </c>
      <c r="F18" t="s">
        <v>14</v>
      </c>
    </row>
    <row r="19" spans="3:8" x14ac:dyDescent="0.25">
      <c r="C19" t="s">
        <v>15</v>
      </c>
      <c r="D19" t="s">
        <v>16</v>
      </c>
      <c r="E19">
        <f>22/1000/1000</f>
        <v>2.1999999999999999E-5</v>
      </c>
      <c r="F19" t="s">
        <v>8</v>
      </c>
    </row>
    <row r="20" spans="3:8" x14ac:dyDescent="0.25">
      <c r="C20" t="s">
        <v>17</v>
      </c>
      <c r="D20" t="s">
        <v>0</v>
      </c>
      <c r="E20">
        <f>1/(2*PI()*SQRT(E18*E19) )</f>
        <v>15651.640433668284</v>
      </c>
      <c r="F20" t="s">
        <v>6</v>
      </c>
    </row>
    <row r="22" spans="3:8" x14ac:dyDescent="0.25">
      <c r="C22" t="s">
        <v>18</v>
      </c>
    </row>
    <row r="23" spans="3:8" x14ac:dyDescent="0.25">
      <c r="C23" t="s">
        <v>22</v>
      </c>
    </row>
    <row r="24" spans="3:8" x14ac:dyDescent="0.25">
      <c r="C24" s="1" t="s">
        <v>19</v>
      </c>
      <c r="D24" t="s">
        <v>32</v>
      </c>
      <c r="E24">
        <f xml:space="preserve"> E18/4</f>
        <v>1.175E-6</v>
      </c>
      <c r="F24" t="s">
        <v>14</v>
      </c>
      <c r="G24" s="1">
        <f>E24*1000*1000</f>
        <v>1.175</v>
      </c>
      <c r="H24" t="s">
        <v>11</v>
      </c>
    </row>
    <row r="25" spans="3:8" x14ac:dyDescent="0.25">
      <c r="C25" s="1" t="s">
        <v>20</v>
      </c>
      <c r="D25" t="s">
        <v>33</v>
      </c>
      <c r="E25">
        <f xml:space="preserve"> E19/4</f>
        <v>5.4999999999999999E-6</v>
      </c>
      <c r="F25" t="s">
        <v>8</v>
      </c>
      <c r="G25" s="1">
        <f>E25*1000*1000</f>
        <v>5.5</v>
      </c>
      <c r="H25" t="s">
        <v>30</v>
      </c>
    </row>
    <row r="26" spans="3:8" x14ac:dyDescent="0.25">
      <c r="C26" t="s">
        <v>21</v>
      </c>
      <c r="D26" t="s">
        <v>34</v>
      </c>
      <c r="E26">
        <f>1/(2*PI()*SQRT(E24*E25) )</f>
        <v>62606.561734673138</v>
      </c>
      <c r="F26" t="s">
        <v>6</v>
      </c>
      <c r="G26">
        <f>E26/1000</f>
        <v>62.606561734673136</v>
      </c>
      <c r="H26" t="s">
        <v>31</v>
      </c>
    </row>
    <row r="27" spans="3:8" x14ac:dyDescent="0.25">
      <c r="C27" t="s">
        <v>23</v>
      </c>
    </row>
    <row r="28" spans="3:8" x14ac:dyDescent="0.25">
      <c r="C28" s="1" t="s">
        <v>24</v>
      </c>
      <c r="D28" t="s">
        <v>35</v>
      </c>
      <c r="E28">
        <f xml:space="preserve"> E24*7</f>
        <v>8.225E-6</v>
      </c>
      <c r="F28" t="s">
        <v>14</v>
      </c>
      <c r="G28" s="1">
        <f>E28*1000*1000</f>
        <v>8.2249999999999996</v>
      </c>
      <c r="H28" t="s">
        <v>11</v>
      </c>
    </row>
    <row r="29" spans="3:8" x14ac:dyDescent="0.25">
      <c r="C29" s="1" t="s">
        <v>25</v>
      </c>
      <c r="D29" t="s">
        <v>36</v>
      </c>
      <c r="E29">
        <f>4*E25</f>
        <v>2.1999999999999999E-5</v>
      </c>
      <c r="F29" t="s">
        <v>8</v>
      </c>
      <c r="G29" s="1">
        <f>E29*1000*1000</f>
        <v>22</v>
      </c>
      <c r="H29" t="s">
        <v>30</v>
      </c>
    </row>
    <row r="30" spans="3:8" x14ac:dyDescent="0.25">
      <c r="C30" t="s">
        <v>26</v>
      </c>
      <c r="D30" t="s">
        <v>37</v>
      </c>
      <c r="E30">
        <f>1/(2*PI()*SQRT(E28*E29) )</f>
        <v>11831.52805648269</v>
      </c>
      <c r="F30" t="s">
        <v>6</v>
      </c>
      <c r="G30">
        <f>E30/1000</f>
        <v>11.831528056482689</v>
      </c>
      <c r="H30" t="s">
        <v>31</v>
      </c>
    </row>
    <row r="32" spans="3:8" x14ac:dyDescent="0.25">
      <c r="C32" t="s">
        <v>27</v>
      </c>
    </row>
    <row r="33" spans="3:8" x14ac:dyDescent="0.25">
      <c r="C33" s="1" t="s">
        <v>28</v>
      </c>
      <c r="D33" t="s">
        <v>38</v>
      </c>
      <c r="E33">
        <f>SQRT(E24/E29)</f>
        <v>0.23110406943429385</v>
      </c>
      <c r="F33" t="s">
        <v>7</v>
      </c>
      <c r="G33" s="1">
        <f>E33*1000</f>
        <v>231.10406943429385</v>
      </c>
      <c r="H33" t="s">
        <v>40</v>
      </c>
    </row>
    <row r="34" spans="3:8" x14ac:dyDescent="0.25">
      <c r="C34" s="1" t="s">
        <v>29</v>
      </c>
      <c r="D34" t="s">
        <v>39</v>
      </c>
      <c r="E34">
        <f>E24/4</f>
        <v>2.9374999999999999E-7</v>
      </c>
      <c r="G34" s="1">
        <f>E34*1000*1000</f>
        <v>0.29375000000000001</v>
      </c>
      <c r="H3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Werum IT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Horstmann</dc:creator>
  <cp:lastModifiedBy>Kai Horstmann</cp:lastModifiedBy>
  <dcterms:created xsi:type="dcterms:W3CDTF">2019-08-15T17:09:57Z</dcterms:created>
  <dcterms:modified xsi:type="dcterms:W3CDTF">2020-07-07T21:50:30Z</dcterms:modified>
</cp:coreProperties>
</file>